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https://cvmqc-my.sharepoint.com/personal/e_zerrayes_etu_cvm_qc_ca/Documents/lab outils et soutien/"/>
    </mc:Choice>
  </mc:AlternateContent>
  <xr:revisionPtr revIDLastSave="365" documentId="8_{E01E1ACE-53AB-4D9A-99B0-6D8BA7CE99A5}" xr6:coauthVersionLast="47" xr6:coauthVersionMax="47" xr10:uidLastSave="{559001EB-B77D-824F-B179-A62B2A7F4C1F}"/>
  <bookViews>
    <workbookView xWindow="0" yWindow="500" windowWidth="28800" windowHeight="15840" xr2:uid="{67B20015-B0D7-8541-A5E6-DE578B3FE2BB}"/>
  </bookViews>
  <sheets>
    <sheet name="Fonctions mathematiques " sheetId="1" r:id="rId1"/>
    <sheet name="Fonctions trigonometriqu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2" l="1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6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7" i="2"/>
  <c r="O18" i="2"/>
  <c r="O19" i="2"/>
  <c r="O20" i="2"/>
  <c r="O21" i="2"/>
  <c r="O16" i="2"/>
  <c r="K16" i="2"/>
  <c r="K17" i="2" l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P22" i="1" l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23" i="1"/>
  <c r="V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22" i="1"/>
  <c r="R23" i="1" l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22" i="1"/>
  <c r="K19" i="1"/>
  <c r="I19" i="1"/>
  <c r="G19" i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</calcChain>
</file>

<file path=xl/sharedStrings.xml><?xml version="1.0" encoding="utf-8"?>
<sst xmlns="http://schemas.openxmlformats.org/spreadsheetml/2006/main" count="53" uniqueCount="45">
  <si>
    <t xml:space="preserve">Fonctions mathématiques </t>
  </si>
  <si>
    <t xml:space="preserve">Fonctions </t>
  </si>
  <si>
    <t>Paramètres</t>
  </si>
  <si>
    <t>a</t>
  </si>
  <si>
    <t>b</t>
  </si>
  <si>
    <t>c</t>
  </si>
  <si>
    <t>d</t>
  </si>
  <si>
    <t>e</t>
  </si>
  <si>
    <t>f</t>
  </si>
  <si>
    <t>Absolue</t>
  </si>
  <si>
    <r>
      <rPr>
        <sz val="12"/>
        <color theme="1" tint="0.499984740745262"/>
        <rFont val="Abadi Extra Light"/>
        <family val="2"/>
      </rPr>
      <t xml:space="preserve">y </t>
    </r>
    <r>
      <rPr>
        <sz val="12"/>
        <color theme="1" tint="0.499984740745262"/>
        <rFont val="Trebuchet MS"/>
        <family val="2"/>
        <scheme val="minor"/>
      </rPr>
      <t>= a .|b.</t>
    </r>
    <r>
      <rPr>
        <sz val="12"/>
        <color theme="1" tint="0.499984740745262"/>
        <rFont val="Abadi Extra Light"/>
        <family val="2"/>
      </rPr>
      <t>x</t>
    </r>
    <r>
      <rPr>
        <sz val="12"/>
        <color theme="1" tint="0.499984740745262"/>
        <rFont val="Trebuchet MS"/>
        <family val="2"/>
        <scheme val="minor"/>
      </rPr>
      <t xml:space="preserve"> -c|+d</t>
    </r>
  </si>
  <si>
    <t>Linéaire</t>
  </si>
  <si>
    <r>
      <rPr>
        <sz val="11"/>
        <color theme="1" tint="0.499984740745262"/>
        <rFont val="Abadi Extra Light"/>
        <family val="2"/>
      </rPr>
      <t>y</t>
    </r>
    <r>
      <rPr>
        <sz val="11"/>
        <color theme="1" tint="0.499984740745262"/>
        <rFont val="Trebuchet MS"/>
        <family val="2"/>
        <scheme val="minor"/>
      </rPr>
      <t xml:space="preserve"> = a. </t>
    </r>
    <r>
      <rPr>
        <sz val="11"/>
        <color theme="1" tint="0.499984740745262"/>
        <rFont val="Abadi Extra Light"/>
        <family val="2"/>
      </rPr>
      <t>x</t>
    </r>
    <r>
      <rPr>
        <sz val="11"/>
        <color theme="1" tint="0.499984740745262"/>
        <rFont val="Trebuchet MS"/>
        <family val="2"/>
        <scheme val="minor"/>
      </rPr>
      <t xml:space="preserve"> + b</t>
    </r>
  </si>
  <si>
    <t>Polymoniale de degré 2</t>
  </si>
  <si>
    <r>
      <rPr>
        <sz val="11"/>
        <color theme="1" tint="0.499984740745262"/>
        <rFont val="Abadi Extra Light"/>
        <family val="2"/>
      </rPr>
      <t xml:space="preserve">y </t>
    </r>
    <r>
      <rPr>
        <sz val="11"/>
        <color theme="1" tint="0.499984740745262"/>
        <rFont val="Trebuchet MS"/>
        <family val="2"/>
        <scheme val="minor"/>
      </rPr>
      <t>= a.</t>
    </r>
    <r>
      <rPr>
        <sz val="11"/>
        <color theme="1" tint="0.499984740745262"/>
        <rFont val="Abadi Extra Light"/>
        <family val="2"/>
      </rPr>
      <t>x</t>
    </r>
    <r>
      <rPr>
        <vertAlign val="superscript"/>
        <sz val="11"/>
        <color theme="1" tint="0.499984740745262"/>
        <rFont val="Abadi Extra Light"/>
        <family val="2"/>
      </rPr>
      <t>2</t>
    </r>
    <r>
      <rPr>
        <vertAlign val="superscript"/>
        <sz val="11"/>
        <color theme="1" tint="0.499984740745262"/>
        <rFont val="Trebuchet MS"/>
        <family val="2"/>
        <scheme val="minor"/>
      </rPr>
      <t xml:space="preserve">  </t>
    </r>
    <r>
      <rPr>
        <sz val="11"/>
        <color theme="1" tint="0.499984740745262"/>
        <rFont val="Trebuchet MS"/>
        <family val="2"/>
        <scheme val="minor"/>
      </rPr>
      <t>+ b.</t>
    </r>
    <r>
      <rPr>
        <sz val="11"/>
        <color theme="1" tint="0.499984740745262"/>
        <rFont val="Abadi Extra Light"/>
        <family val="2"/>
      </rPr>
      <t>x</t>
    </r>
    <r>
      <rPr>
        <sz val="11"/>
        <color theme="1" tint="0.499984740745262"/>
        <rFont val="Trebuchet MS"/>
        <family val="2"/>
        <scheme val="minor"/>
      </rPr>
      <t xml:space="preserve"> + c</t>
    </r>
  </si>
  <si>
    <t>Polymonile de degré 3</t>
  </si>
  <si>
    <r>
      <rPr>
        <sz val="11"/>
        <color theme="1" tint="0.499984740745262"/>
        <rFont val="Abadi Extra Light"/>
        <family val="2"/>
      </rPr>
      <t xml:space="preserve">y </t>
    </r>
    <r>
      <rPr>
        <sz val="11"/>
        <color theme="1" tint="0.499984740745262"/>
        <rFont val="Trebuchet MS"/>
        <family val="2"/>
        <scheme val="minor"/>
      </rPr>
      <t>= a.</t>
    </r>
    <r>
      <rPr>
        <sz val="11"/>
        <color theme="1" tint="0.499984740745262"/>
        <rFont val="Abadi Extra Light"/>
        <family val="2"/>
      </rPr>
      <t>x</t>
    </r>
    <r>
      <rPr>
        <vertAlign val="superscript"/>
        <sz val="11"/>
        <color theme="1" tint="0.499984740745262"/>
        <rFont val="Abadi Extra Light"/>
        <family val="2"/>
      </rPr>
      <t>3</t>
    </r>
    <r>
      <rPr>
        <sz val="11"/>
        <color theme="1" tint="0.499984740745262"/>
        <rFont val="Abadi Extra Light"/>
        <family val="2"/>
      </rPr>
      <t xml:space="preserve"> </t>
    </r>
    <r>
      <rPr>
        <sz val="11"/>
        <color theme="1" tint="0.499984740745262"/>
        <rFont val="Trebuchet MS"/>
        <family val="2"/>
        <scheme val="minor"/>
      </rPr>
      <t>+ b.</t>
    </r>
    <r>
      <rPr>
        <sz val="11"/>
        <color theme="1" tint="0.499984740745262"/>
        <rFont val="Abadi Extra Light"/>
        <family val="2"/>
      </rPr>
      <t>x</t>
    </r>
    <r>
      <rPr>
        <vertAlign val="superscript"/>
        <sz val="11"/>
        <color theme="1" tint="0.499984740745262"/>
        <rFont val="Abadi Extra Light"/>
        <family val="2"/>
      </rPr>
      <t>2</t>
    </r>
    <r>
      <rPr>
        <vertAlign val="superscript"/>
        <sz val="11"/>
        <color theme="1" tint="0.499984740745262"/>
        <rFont val="Trebuchet MS"/>
        <family val="2"/>
        <scheme val="minor"/>
      </rPr>
      <t xml:space="preserve"> </t>
    </r>
    <r>
      <rPr>
        <sz val="11"/>
        <color theme="1" tint="0.499984740745262"/>
        <rFont val="Trebuchet MS"/>
        <family val="2"/>
        <scheme val="minor"/>
      </rPr>
      <t>+ c.</t>
    </r>
    <r>
      <rPr>
        <sz val="11"/>
        <color theme="1" tint="0.499984740745262"/>
        <rFont val="Abadi Extra Light"/>
        <family val="2"/>
      </rPr>
      <t>x</t>
    </r>
    <r>
      <rPr>
        <sz val="11"/>
        <color theme="1" tint="0.499984740745262"/>
        <rFont val="Trebuchet MS"/>
        <family val="2"/>
        <scheme val="minor"/>
      </rPr>
      <t>+d</t>
    </r>
  </si>
  <si>
    <t xml:space="preserve">Exponentielle </t>
  </si>
  <si>
    <r>
      <rPr>
        <sz val="11"/>
        <color theme="1" tint="4.9989318521683403E-2"/>
        <rFont val="Abadi Extra Light"/>
        <family val="2"/>
      </rPr>
      <t xml:space="preserve">y </t>
    </r>
    <r>
      <rPr>
        <sz val="11"/>
        <color theme="1" tint="4.9989318521683403E-2"/>
        <rFont val="Trebuchet MS"/>
        <family val="2"/>
        <scheme val="minor"/>
      </rPr>
      <t>= a.b</t>
    </r>
    <r>
      <rPr>
        <vertAlign val="superscript"/>
        <sz val="11"/>
        <color theme="1" tint="4.9989318521683403E-2"/>
        <rFont val="Trebuchet MS"/>
        <family val="2"/>
        <scheme val="minor"/>
      </rPr>
      <t>c.</t>
    </r>
    <r>
      <rPr>
        <vertAlign val="superscript"/>
        <sz val="11"/>
        <color theme="1" tint="4.9989318521683403E-2"/>
        <rFont val="Abadi Extra Light"/>
        <family val="2"/>
      </rPr>
      <t>x</t>
    </r>
    <r>
      <rPr>
        <vertAlign val="superscript"/>
        <sz val="11"/>
        <color theme="1" tint="4.9989318521683403E-2"/>
        <rFont val="Trebuchet MS"/>
        <family val="2"/>
        <scheme val="minor"/>
      </rPr>
      <t>-d</t>
    </r>
    <r>
      <rPr>
        <sz val="11"/>
        <color theme="1" tint="4.9989318521683403E-2"/>
        <rFont val="Trebuchet MS"/>
        <family val="2"/>
        <scheme val="minor"/>
      </rPr>
      <t xml:space="preserve"> +e</t>
    </r>
  </si>
  <si>
    <t>Logarithmique</t>
  </si>
  <si>
    <r>
      <rPr>
        <sz val="11"/>
        <color theme="1" tint="0.499984740745262"/>
        <rFont val="Abadi Extra Light"/>
        <family val="2"/>
      </rPr>
      <t xml:space="preserve">y </t>
    </r>
    <r>
      <rPr>
        <sz val="11"/>
        <color theme="1" tint="0.499984740745262"/>
        <rFont val="Trebuchet MS"/>
        <family val="2"/>
        <scheme val="minor"/>
      </rPr>
      <t>= a.ln(b.</t>
    </r>
    <r>
      <rPr>
        <sz val="11"/>
        <color theme="1" tint="0.499984740745262"/>
        <rFont val="Abadi Extra Light"/>
        <family val="2"/>
      </rPr>
      <t>x</t>
    </r>
    <r>
      <rPr>
        <sz val="11"/>
        <color theme="1" tint="0.499984740745262"/>
        <rFont val="Trebuchet MS"/>
        <family val="2"/>
        <scheme val="minor"/>
      </rPr>
      <t>-c)+d</t>
    </r>
  </si>
  <si>
    <t xml:space="preserve">Définition de l`abscisse </t>
  </si>
  <si>
    <t>Valeur de départ</t>
  </si>
  <si>
    <t>Incrément</t>
  </si>
  <si>
    <t>Valeur finale</t>
  </si>
  <si>
    <t>x</t>
  </si>
  <si>
    <t>Pol.deg.2</t>
  </si>
  <si>
    <t>Pol.deg.3</t>
  </si>
  <si>
    <t>Exp.</t>
  </si>
  <si>
    <t>Log.</t>
  </si>
  <si>
    <t xml:space="preserve">Fonctions trigonométriques </t>
  </si>
  <si>
    <t xml:space="preserve">Paramètres </t>
  </si>
  <si>
    <t>Cosinus</t>
  </si>
  <si>
    <r>
      <rPr>
        <sz val="11"/>
        <color theme="2" tint="-0.249977111117893"/>
        <rFont val="Trebuchet MS"/>
        <family val="2"/>
        <scheme val="minor"/>
      </rPr>
      <t>y</t>
    </r>
    <r>
      <rPr>
        <sz val="11"/>
        <color theme="1"/>
        <rFont val="Trebuchet MS"/>
        <family val="2"/>
        <scheme val="minor"/>
      </rPr>
      <t xml:space="preserve"> = a.cos(b.</t>
    </r>
    <r>
      <rPr>
        <sz val="11"/>
        <color theme="2" tint="-0.249977111117893"/>
        <rFont val="Trebuchet MS"/>
        <family val="2"/>
        <scheme val="minor"/>
      </rPr>
      <t>x</t>
    </r>
    <r>
      <rPr>
        <sz val="11"/>
        <color theme="1"/>
        <rFont val="Trebuchet MS"/>
        <family val="2"/>
        <scheme val="minor"/>
      </rPr>
      <t>-c) + d</t>
    </r>
  </si>
  <si>
    <t xml:space="preserve">Sinus </t>
  </si>
  <si>
    <r>
      <rPr>
        <sz val="11"/>
        <color theme="2" tint="-0.249977111117893"/>
        <rFont val="Trebuchet MS"/>
        <family val="2"/>
        <scheme val="minor"/>
      </rPr>
      <t>y</t>
    </r>
    <r>
      <rPr>
        <sz val="11"/>
        <color theme="1"/>
        <rFont val="Trebuchet MS"/>
        <family val="2"/>
        <scheme val="minor"/>
      </rPr>
      <t xml:space="preserve"> = a.sin(b.</t>
    </r>
    <r>
      <rPr>
        <sz val="11"/>
        <color theme="2" tint="-0.249977111117893"/>
        <rFont val="Trebuchet MS"/>
        <family val="2"/>
        <scheme val="minor"/>
      </rPr>
      <t>x</t>
    </r>
    <r>
      <rPr>
        <sz val="11"/>
        <color theme="1"/>
        <rFont val="Trebuchet MS"/>
        <family val="2"/>
        <scheme val="minor"/>
      </rPr>
      <t>-c) + d</t>
    </r>
  </si>
  <si>
    <t>Tangente</t>
  </si>
  <si>
    <r>
      <rPr>
        <sz val="11"/>
        <color theme="2" tint="-0.249977111117893"/>
        <rFont val="Trebuchet MS"/>
        <family val="2"/>
        <scheme val="minor"/>
      </rPr>
      <t xml:space="preserve"> y</t>
    </r>
    <r>
      <rPr>
        <sz val="11"/>
        <color theme="1"/>
        <rFont val="Trebuchet MS"/>
        <family val="2"/>
        <scheme val="minor"/>
      </rPr>
      <t xml:space="preserve"> = a.tan(b.</t>
    </r>
    <r>
      <rPr>
        <sz val="11"/>
        <color theme="2" tint="-0.249977111117893"/>
        <rFont val="Trebuchet MS"/>
        <family val="2"/>
        <scheme val="minor"/>
      </rPr>
      <t>x</t>
    </r>
    <r>
      <rPr>
        <sz val="11"/>
        <color theme="1"/>
        <rFont val="Trebuchet MS"/>
        <family val="2"/>
        <scheme val="minor"/>
      </rPr>
      <t xml:space="preserve"> -c) + d</t>
    </r>
  </si>
  <si>
    <t>Définition de l'abscisse</t>
  </si>
  <si>
    <t xml:space="preserve">Incrément </t>
  </si>
  <si>
    <t xml:space="preserve">Valeur finale </t>
  </si>
  <si>
    <t>X</t>
  </si>
  <si>
    <t xml:space="preserve">Cosinus </t>
  </si>
  <si>
    <t>Sinus</t>
  </si>
  <si>
    <t xml:space="preserve">Tangente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</si>
</sst>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1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4"/>
      <color theme="1"/>
      <name val="Arial Rounded MT Bold"/>
      <family val="2"/>
    </font>
    <font>
      <sz val="8"/>
      <color theme="1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b/>
      <sz val="9"/>
      <color theme="0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b/>
      <sz val="10"/>
      <color theme="0"/>
      <name val="Trebuchet MS"/>
      <family val="2"/>
      <scheme val="minor"/>
    </font>
    <font>
      <sz val="12"/>
      <color theme="1" tint="0.499984740745262"/>
      <name val="Abadi Extra Light"/>
      <family val="2"/>
    </font>
    <font>
      <sz val="12"/>
      <color theme="1" tint="0.499984740745262"/>
      <name val="Trebuchet MS"/>
      <family val="2"/>
      <scheme val="minor"/>
    </font>
    <font>
      <sz val="11"/>
      <color theme="1" tint="0.499984740745262"/>
      <name val="Trebuchet MS"/>
      <family val="2"/>
      <scheme val="minor"/>
    </font>
    <font>
      <vertAlign val="superscript"/>
      <sz val="11"/>
      <color theme="1" tint="0.499984740745262"/>
      <name val="Trebuchet MS"/>
      <family val="2"/>
      <scheme val="minor"/>
    </font>
    <font>
      <sz val="11"/>
      <color theme="1" tint="0.499984740745262"/>
      <name val="Abadi Extra Light"/>
      <family val="2"/>
    </font>
    <font>
      <vertAlign val="superscript"/>
      <sz val="11"/>
      <color theme="1" tint="0.499984740745262"/>
      <name val="Abadi Extra Light"/>
      <family val="2"/>
    </font>
    <font>
      <sz val="11"/>
      <color theme="1" tint="4.9989318521683403E-2"/>
      <name val="Abadi Extra Light"/>
      <family val="2"/>
    </font>
    <font>
      <sz val="11"/>
      <color theme="1" tint="4.9989318521683403E-2"/>
      <name val="Trebuchet MS"/>
      <family val="2"/>
      <scheme val="minor"/>
    </font>
    <font>
      <vertAlign val="superscript"/>
      <sz val="11"/>
      <color theme="1" tint="4.9989318521683403E-2"/>
      <name val="Trebuchet MS"/>
      <family val="2"/>
      <scheme val="minor"/>
    </font>
    <font>
      <vertAlign val="superscript"/>
      <sz val="11"/>
      <color theme="1" tint="4.9989318521683403E-2"/>
      <name val="Abadi Extra Light"/>
      <family val="2"/>
    </font>
    <font>
      <sz val="9"/>
      <color theme="1"/>
      <name val="Trebuchet MS"/>
      <family val="2"/>
      <scheme val="minor"/>
    </font>
    <font>
      <sz val="11"/>
      <color theme="2" tint="-0.249977111117893"/>
      <name val="Bahnschrift SemiLight Condensed"/>
      <family val="2"/>
    </font>
    <font>
      <b/>
      <sz val="14"/>
      <color theme="1"/>
      <name val="Trebuchet MS"/>
      <family val="2"/>
      <scheme val="minor"/>
    </font>
    <font>
      <sz val="11"/>
      <color theme="2" tint="-0.249977111117893"/>
      <name val="Trebuchet MS"/>
      <family val="2"/>
      <scheme val="minor"/>
    </font>
    <font>
      <sz val="8"/>
      <color theme="0"/>
      <name val="Trebuchet MS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gradientFill degree="180">
        <stop position="0">
          <color theme="6" tint="0.80001220740379042"/>
        </stop>
        <stop position="1">
          <color theme="6"/>
        </stop>
      </gradientFill>
    </fill>
    <fill>
      <patternFill patternType="solid">
        <fgColor theme="6"/>
        <bgColor indexed="64"/>
      </patternFill>
    </fill>
    <fill>
      <gradientFill degree="180">
        <stop position="0">
          <color theme="4" tint="0.80001220740379042"/>
        </stop>
        <stop position="1">
          <color theme="4"/>
        </stop>
      </gradientFill>
    </fill>
    <fill>
      <patternFill patternType="solid">
        <fgColor theme="5"/>
        <bgColor indexed="64"/>
      </patternFill>
    </fill>
    <fill>
      <gradientFill degree="180">
        <stop position="0">
          <color theme="5" tint="0.80001220740379042"/>
        </stop>
        <stop position="1">
          <color theme="5"/>
        </stop>
      </gradientFill>
    </fill>
    <fill>
      <patternFill patternType="solid">
        <fgColor theme="7"/>
        <bgColor indexed="64"/>
      </patternFill>
    </fill>
    <fill>
      <gradientFill degree="180">
        <stop position="0">
          <color theme="7" tint="0.80001220740379042"/>
        </stop>
        <stop position="1">
          <color theme="7"/>
        </stop>
      </gradientFill>
    </fill>
    <fill>
      <gradientFill degree="180">
        <stop position="0">
          <color theme="3" tint="0.80001220740379042"/>
        </stop>
        <stop position="1">
          <color theme="3"/>
        </stop>
      </gradient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Down">
        <bgColor rgb="FFFFFFFF"/>
      </patternFill>
    </fill>
    <fill>
      <patternFill patternType="lightDown"/>
    </fill>
    <fill>
      <gradientFill degree="180">
        <stop position="0">
          <color theme="4" tint="0.80001220740379042"/>
        </stop>
        <stop position="1">
          <color theme="0"/>
        </stop>
      </gradientFill>
    </fill>
    <fill>
      <gradientFill degree="90">
        <stop position="0">
          <color theme="4" tint="0.80001220740379042"/>
        </stop>
        <stop position="1">
          <color theme="4" tint="0.80001220740379042"/>
        </stop>
      </gradientFill>
    </fill>
    <fill>
      <gradientFill degree="180">
        <stop position="0">
          <color theme="6" tint="0.80001220740379042"/>
        </stop>
        <stop position="1">
          <color rgb="FFFFFFFF"/>
        </stop>
      </gradientFill>
    </fill>
    <fill>
      <gradientFill degree="180">
        <stop position="0">
          <color theme="5" tint="0.80001220740379042"/>
        </stop>
        <stop position="1">
          <color theme="0"/>
        </stop>
      </gradientFill>
    </fill>
    <fill>
      <gradientFill degree="180">
        <stop position="0">
          <color theme="7" tint="0.80001220740379042"/>
        </stop>
        <stop position="1">
          <color theme="0"/>
        </stop>
      </gradientFill>
    </fill>
    <fill>
      <gradientFill degree="180">
        <stop position="0">
          <color theme="3" tint="0.80001220740379042"/>
        </stop>
        <stop position="1">
          <color theme="0"/>
        </stop>
      </gradientFill>
    </fill>
    <fill>
      <gradientFill degree="180">
        <stop position="0">
          <color theme="8" tint="0.80001220740379042"/>
        </stop>
        <stop position="1">
          <color theme="0"/>
        </stop>
      </gradientFill>
    </fill>
    <fill>
      <gradientFill degree="90">
        <stop position="0">
          <color theme="6" tint="0.80001220740379042"/>
        </stop>
        <stop position="1">
          <color theme="6" tint="0.80001220740379042"/>
        </stop>
      </gradientFill>
    </fill>
    <fill>
      <gradientFill degree="90">
        <stop position="0">
          <color theme="5" tint="0.80001220740379042"/>
        </stop>
        <stop position="1">
          <color theme="5" tint="0.80001220740379042"/>
        </stop>
      </gradientFill>
    </fill>
    <fill>
      <patternFill patternType="solid">
        <fgColor theme="2" tint="-9.9948118533890809E-2"/>
        <bgColor indexed="64"/>
      </patternFill>
    </fill>
    <fill>
      <patternFill patternType="solid">
        <fgColor rgb="FF9E5F0A"/>
        <bgColor indexed="64"/>
      </patternFill>
    </fill>
    <fill>
      <patternFill patternType="solid">
        <fgColor rgb="FF2E6C47"/>
        <bgColor indexed="64"/>
      </patternFill>
    </fill>
    <fill>
      <patternFill patternType="solid">
        <fgColor rgb="FF736A31"/>
        <bgColor indexed="64"/>
      </patternFill>
    </fill>
    <fill>
      <patternFill patternType="solid">
        <fgColor rgb="FF2C6072"/>
        <bgColor indexed="64"/>
      </patternFill>
    </fill>
    <fill>
      <patternFill patternType="solid">
        <fgColor rgb="FF511C07"/>
        <bgColor indexed="64"/>
      </patternFill>
    </fill>
    <fill>
      <patternFill patternType="solid">
        <fgColor rgb="FF2F0345"/>
        <bgColor indexed="64"/>
      </patternFill>
    </fill>
    <fill>
      <gradientFill degree="180">
        <stop position="0">
          <color theme="8" tint="0.80001220740379042"/>
        </stop>
        <stop position="1">
          <color theme="8" tint="0.80001220740379042"/>
        </stop>
      </gradientFill>
    </fill>
    <fill>
      <patternFill patternType="solid">
        <fgColor rgb="FFFF0000"/>
        <bgColor indexed="64"/>
      </patternFill>
    </fill>
    <fill>
      <gradientFill degree="180">
        <stop position="0">
          <color theme="3" tint="0.80001220740379042"/>
        </stop>
        <stop position="1">
          <color rgb="FFFF0000"/>
        </stop>
      </gradientFill>
    </fill>
    <fill>
      <patternFill patternType="solid">
        <fgColor theme="3" tint="0.79998168889431442"/>
        <bgColor auto="1"/>
      </patternFill>
    </fill>
    <fill>
      <patternFill patternType="solid">
        <fgColor rgb="FF0070C0"/>
        <bgColor indexed="64"/>
      </patternFill>
    </fill>
    <fill>
      <gradientFill degree="180">
        <stop position="0">
          <color theme="7" tint="0.80001220740379042"/>
        </stop>
        <stop position="1">
          <color rgb="FF0070C0"/>
        </stop>
      </gradientFill>
    </fill>
    <fill>
      <gradientFill degree="90">
        <stop position="0">
          <color theme="0"/>
        </stop>
        <stop position="1">
          <color theme="4" tint="0.80001220740379042"/>
        </stop>
      </gradientFill>
    </fill>
    <fill>
      <patternFill patternType="solid">
        <fgColor theme="0" tint="-4.9989318521683403E-2"/>
        <bgColor indexed="64"/>
      </patternFill>
    </fill>
    <fill>
      <patternFill patternType="solid">
        <fgColor rgb="FF000048"/>
        <bgColor indexed="64"/>
      </patternFill>
    </fill>
    <fill>
      <patternFill patternType="solid">
        <fgColor rgb="FF96001D"/>
        <bgColor indexed="64"/>
      </patternFill>
    </fill>
    <fill>
      <patternFill patternType="solid">
        <fgColor rgb="FF920000"/>
        <bgColor indexed="64"/>
      </patternFill>
    </fill>
  </fills>
  <borders count="12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ck">
        <color theme="4"/>
      </right>
      <top style="thick">
        <color theme="4"/>
      </top>
      <bottom style="thick">
        <color theme="4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/>
      <right style="thick">
        <color theme="6"/>
      </right>
      <top style="thick">
        <color theme="6"/>
      </top>
      <bottom style="thick">
        <color theme="6"/>
      </bottom>
      <diagonal/>
    </border>
    <border>
      <left/>
      <right/>
      <top style="thick">
        <color theme="6"/>
      </top>
      <bottom style="thick">
        <color theme="6"/>
      </bottom>
      <diagonal/>
    </border>
    <border>
      <left/>
      <right style="thick">
        <color theme="5"/>
      </right>
      <top style="thick">
        <color theme="5"/>
      </top>
      <bottom style="thick">
        <color theme="5"/>
      </bottom>
      <diagonal/>
    </border>
    <border>
      <left/>
      <right/>
      <top style="thick">
        <color theme="5"/>
      </top>
      <bottom style="thick">
        <color theme="5"/>
      </bottom>
      <diagonal/>
    </border>
    <border>
      <left/>
      <right style="thick">
        <color theme="7"/>
      </right>
      <top style="thick">
        <color theme="7"/>
      </top>
      <bottom style="thick">
        <color theme="7"/>
      </bottom>
      <diagonal/>
    </border>
    <border>
      <left/>
      <right/>
      <top style="thick">
        <color theme="7"/>
      </top>
      <bottom style="thick">
        <color theme="7"/>
      </bottom>
      <diagonal/>
    </border>
    <border>
      <left/>
      <right style="thick">
        <color theme="3"/>
      </right>
      <top style="thick">
        <color theme="3"/>
      </top>
      <bottom style="thick">
        <color theme="3"/>
      </bottom>
      <diagonal/>
    </border>
    <border>
      <left/>
      <right/>
      <top style="thick">
        <color theme="3"/>
      </top>
      <bottom style="thick">
        <color theme="3"/>
      </bottom>
      <diagonal/>
    </border>
    <border>
      <left/>
      <right style="thick">
        <color theme="8" tint="-0.499984740745262"/>
      </right>
      <top style="thick">
        <color theme="8" tint="-0.499984740745262"/>
      </top>
      <bottom style="thick">
        <color theme="8" tint="-0.499984740745262"/>
      </bottom>
      <diagonal/>
    </border>
    <border>
      <left/>
      <right/>
      <top style="thick">
        <color theme="8" tint="-0.499984740745262"/>
      </top>
      <bottom style="thick">
        <color theme="8" tint="-0.499984740745262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 style="thick">
        <color theme="4"/>
      </left>
      <right style="thick">
        <color theme="4"/>
      </right>
      <top/>
      <bottom/>
      <diagonal/>
    </border>
    <border>
      <left/>
      <right style="thick">
        <color theme="4"/>
      </right>
      <top style="thick">
        <color theme="5"/>
      </top>
      <bottom style="thick">
        <color theme="5"/>
      </bottom>
      <diagonal/>
    </border>
    <border>
      <left/>
      <right style="thick">
        <color theme="4"/>
      </right>
      <top style="thick">
        <color theme="7"/>
      </top>
      <bottom style="thick">
        <color theme="7"/>
      </bottom>
      <diagonal/>
    </border>
    <border>
      <left/>
      <right style="thick">
        <color theme="4"/>
      </right>
      <top style="thick">
        <color theme="3"/>
      </top>
      <bottom style="thick">
        <color theme="3"/>
      </bottom>
      <diagonal/>
    </border>
    <border>
      <left/>
      <right style="thick">
        <color theme="4"/>
      </right>
      <top style="thick">
        <color theme="8" tint="-0.499984740745262"/>
      </top>
      <bottom style="thick">
        <color theme="8" tint="-0.499984740745262"/>
      </bottom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  <border>
      <left style="thin">
        <color theme="0"/>
      </left>
      <right style="thin">
        <color theme="0"/>
      </right>
      <top style="thick">
        <color theme="4"/>
      </top>
      <bottom style="thick">
        <color theme="4"/>
      </bottom>
      <diagonal/>
    </border>
    <border>
      <left style="thin">
        <color theme="0"/>
      </left>
      <right/>
      <top style="thick">
        <color theme="4"/>
      </top>
      <bottom style="thick">
        <color theme="4"/>
      </bottom>
      <diagonal/>
    </border>
    <border>
      <left style="thick">
        <color theme="6"/>
      </left>
      <right/>
      <top style="thick">
        <color theme="6"/>
      </top>
      <bottom style="thick">
        <color theme="6"/>
      </bottom>
      <diagonal/>
    </border>
    <border>
      <left/>
      <right style="thin">
        <color theme="0"/>
      </right>
      <top style="thick">
        <color theme="6"/>
      </top>
      <bottom style="thick">
        <color theme="6"/>
      </bottom>
      <diagonal/>
    </border>
    <border>
      <left style="thin">
        <color theme="0"/>
      </left>
      <right style="thin">
        <color theme="0"/>
      </right>
      <top style="thick">
        <color theme="6"/>
      </top>
      <bottom style="thick">
        <color theme="6"/>
      </bottom>
      <diagonal/>
    </border>
    <border>
      <left style="thick">
        <color theme="5"/>
      </left>
      <right/>
      <top style="thick">
        <color theme="5"/>
      </top>
      <bottom style="thick">
        <color theme="5"/>
      </bottom>
      <diagonal/>
    </border>
    <border>
      <left/>
      <right style="thin">
        <color theme="0"/>
      </right>
      <top style="thick">
        <color theme="5"/>
      </top>
      <bottom style="thick">
        <color theme="5"/>
      </bottom>
      <diagonal/>
    </border>
    <border>
      <left style="thin">
        <color theme="0"/>
      </left>
      <right style="thin">
        <color theme="0"/>
      </right>
      <top style="thick">
        <color theme="5"/>
      </top>
      <bottom style="thick">
        <color theme="5"/>
      </bottom>
      <diagonal/>
    </border>
    <border>
      <left style="thin">
        <color theme="0"/>
      </left>
      <right/>
      <top style="thick">
        <color theme="5"/>
      </top>
      <bottom style="thick">
        <color theme="5"/>
      </bottom>
      <diagonal/>
    </border>
    <border>
      <left style="thick">
        <color theme="7"/>
      </left>
      <right/>
      <top style="thick">
        <color theme="7"/>
      </top>
      <bottom style="thick">
        <color theme="7"/>
      </bottom>
      <diagonal/>
    </border>
    <border>
      <left style="thin">
        <color theme="0"/>
      </left>
      <right/>
      <top style="thick">
        <color theme="7"/>
      </top>
      <bottom style="thick">
        <color theme="7"/>
      </bottom>
      <diagonal/>
    </border>
    <border>
      <left style="thick">
        <color theme="3"/>
      </left>
      <right/>
      <top style="thick">
        <color theme="3"/>
      </top>
      <bottom style="thick">
        <color theme="3"/>
      </bottom>
      <diagonal/>
    </border>
    <border>
      <left style="thin">
        <color theme="0"/>
      </left>
      <right/>
      <top style="thick">
        <color theme="3"/>
      </top>
      <bottom style="thick">
        <color theme="3"/>
      </bottom>
      <diagonal/>
    </border>
    <border>
      <left style="thick">
        <color theme="8" tint="-0.499984740745262"/>
      </left>
      <right/>
      <top style="thick">
        <color theme="8" tint="-0.499984740745262"/>
      </top>
      <bottom style="thick">
        <color theme="8" tint="-0.499984740745262"/>
      </bottom>
      <diagonal/>
    </border>
    <border>
      <left style="thin">
        <color theme="0"/>
      </left>
      <right/>
      <top style="thick">
        <color theme="8" tint="-0.499984740745262"/>
      </top>
      <bottom style="thick">
        <color theme="8" tint="-0.499984740745262"/>
      </bottom>
      <diagonal/>
    </border>
    <border>
      <left style="thick">
        <color theme="4"/>
      </left>
      <right/>
      <top style="thick">
        <color theme="6"/>
      </top>
      <bottom/>
      <diagonal/>
    </border>
    <border>
      <left/>
      <right style="thick">
        <color theme="6"/>
      </right>
      <top style="thick">
        <color theme="6"/>
      </top>
      <bottom/>
      <diagonal/>
    </border>
    <border>
      <left style="thick">
        <color theme="6"/>
      </left>
      <right style="thick">
        <color theme="6"/>
      </right>
      <top/>
      <bottom/>
      <diagonal/>
    </border>
    <border>
      <left style="thick">
        <color theme="6"/>
      </left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6"/>
      </left>
      <right/>
      <top style="thick">
        <color theme="5"/>
      </top>
      <bottom style="thick">
        <color theme="7"/>
      </bottom>
      <diagonal/>
    </border>
    <border>
      <left style="thick">
        <color theme="4"/>
      </left>
      <right style="thick">
        <color theme="6"/>
      </right>
      <top style="thick">
        <color theme="6"/>
      </top>
      <bottom style="thick">
        <color theme="5"/>
      </bottom>
      <diagonal/>
    </border>
    <border>
      <left style="thick">
        <color theme="5"/>
      </left>
      <right style="thick">
        <color theme="5"/>
      </right>
      <top/>
      <bottom/>
      <diagonal/>
    </border>
    <border>
      <left style="thick">
        <color theme="5"/>
      </left>
      <right/>
      <top style="thick">
        <color theme="7"/>
      </top>
      <bottom/>
      <diagonal/>
    </border>
    <border>
      <left/>
      <right style="thick">
        <color theme="7"/>
      </right>
      <top style="thick">
        <color theme="7"/>
      </top>
      <bottom/>
      <diagonal/>
    </border>
    <border>
      <left style="thick">
        <color theme="7"/>
      </left>
      <right style="thick">
        <color theme="7"/>
      </right>
      <top/>
      <bottom/>
      <diagonal/>
    </border>
    <border>
      <left style="thick">
        <color theme="5"/>
      </left>
      <right style="thick">
        <color theme="7"/>
      </right>
      <top style="thick">
        <color theme="7"/>
      </top>
      <bottom style="thick">
        <color theme="3"/>
      </bottom>
      <diagonal/>
    </border>
    <border>
      <left style="thick">
        <color theme="4"/>
      </left>
      <right style="thick">
        <color theme="6"/>
      </right>
      <top style="thick">
        <color theme="5"/>
      </top>
      <bottom style="thick">
        <color theme="7"/>
      </bottom>
      <diagonal/>
    </border>
    <border>
      <left style="thick">
        <color theme="4"/>
      </left>
      <right style="thick">
        <color theme="6"/>
      </right>
      <top style="thick">
        <color theme="7"/>
      </top>
      <bottom style="thick">
        <color theme="3"/>
      </bottom>
      <diagonal/>
    </border>
    <border>
      <left style="thick">
        <color theme="4"/>
      </left>
      <right style="thick">
        <color theme="6"/>
      </right>
      <top style="thick">
        <color theme="3"/>
      </top>
      <bottom style="thick">
        <color theme="8" tint="-0.499984740745262"/>
      </bottom>
      <diagonal/>
    </border>
    <border>
      <left style="thick">
        <color theme="4"/>
      </left>
      <right style="thick">
        <color theme="6"/>
      </right>
      <top style="thick">
        <color theme="8" tint="-0.499984740745262"/>
      </top>
      <bottom style="thick">
        <color theme="8" tint="-0.499984740745262"/>
      </bottom>
      <diagonal/>
    </border>
    <border>
      <left style="thick">
        <color theme="6"/>
      </left>
      <right style="thick">
        <color theme="5"/>
      </right>
      <top style="thick">
        <color theme="7"/>
      </top>
      <bottom style="thick">
        <color theme="7"/>
      </bottom>
      <diagonal/>
    </border>
    <border>
      <left style="thick">
        <color theme="6"/>
      </left>
      <right style="thick">
        <color theme="5"/>
      </right>
      <top style="thick">
        <color theme="3"/>
      </top>
      <bottom style="thick">
        <color theme="3"/>
      </bottom>
      <diagonal/>
    </border>
    <border>
      <left style="thick">
        <color theme="6"/>
      </left>
      <right style="thick">
        <color theme="5"/>
      </right>
      <top style="thick">
        <color theme="8" tint="-0.499984740745262"/>
      </top>
      <bottom style="thick">
        <color theme="8" tint="-0.499984740745262"/>
      </bottom>
      <diagonal/>
    </border>
    <border>
      <left style="thick">
        <color theme="5"/>
      </left>
      <right style="thick">
        <color theme="7"/>
      </right>
      <top style="thick">
        <color theme="3"/>
      </top>
      <bottom style="thick">
        <color theme="3"/>
      </bottom>
      <diagonal/>
    </border>
    <border>
      <left style="thick">
        <color theme="5"/>
      </left>
      <right style="thick">
        <color theme="7"/>
      </right>
      <top style="thick">
        <color theme="8" tint="-0.499984740745262"/>
      </top>
      <bottom style="thick">
        <color theme="8" tint="-0.499984740745262"/>
      </bottom>
      <diagonal/>
    </border>
    <border>
      <left style="thick">
        <color theme="7"/>
      </left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ck">
        <color theme="3"/>
      </right>
      <top/>
      <bottom/>
      <diagonal/>
    </border>
    <border>
      <left style="thick">
        <color theme="7"/>
      </left>
      <right style="thick">
        <color theme="3"/>
      </right>
      <top style="thick">
        <color theme="3"/>
      </top>
      <bottom style="thick">
        <color theme="8" tint="-0.499984740745262"/>
      </bottom>
      <diagonal/>
    </border>
    <border>
      <left style="thick">
        <color theme="7"/>
      </left>
      <right style="thick">
        <color theme="3"/>
      </right>
      <top style="thick">
        <color theme="8" tint="-0.499984740745262"/>
      </top>
      <bottom style="thick">
        <color theme="8" tint="-0.499984740745262"/>
      </bottom>
      <diagonal/>
    </border>
    <border>
      <left style="thick">
        <color theme="3"/>
      </left>
      <right style="thick">
        <color theme="8" tint="-0.499984740745262"/>
      </right>
      <top style="thick">
        <color theme="8" tint="-0.499984740745262"/>
      </top>
      <bottom/>
      <diagonal/>
    </border>
    <border>
      <left style="thick">
        <color theme="3"/>
      </left>
      <right/>
      <top style="thick">
        <color theme="8" tint="-0.499984740745262"/>
      </top>
      <bottom/>
      <diagonal/>
    </border>
    <border>
      <left/>
      <right style="thick">
        <color theme="8" tint="-0.499984740745262"/>
      </right>
      <top style="thick">
        <color theme="8" tint="-0.499984740745262"/>
      </top>
      <bottom/>
      <diagonal/>
    </border>
    <border>
      <left style="thick">
        <color theme="8" tint="-0.499984740745262"/>
      </left>
      <right style="thick">
        <color theme="8" tint="-0.499984740745262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theme="4"/>
      </left>
      <right style="thick">
        <color theme="4"/>
      </right>
      <top/>
      <bottom style="thick">
        <color theme="4"/>
      </bottom>
      <diagonal/>
    </border>
    <border>
      <left style="medium">
        <color theme="6"/>
      </left>
      <right style="medium">
        <color theme="6"/>
      </right>
      <top/>
      <bottom style="medium">
        <color theme="6"/>
      </bottom>
      <diagonal/>
    </border>
    <border>
      <left style="medium">
        <color theme="6"/>
      </left>
      <right style="medium">
        <color theme="6"/>
      </right>
      <top/>
      <bottom/>
      <diagonal/>
    </border>
    <border>
      <left style="medium">
        <color theme="5"/>
      </left>
      <right style="medium">
        <color theme="5"/>
      </right>
      <top/>
      <bottom style="medium">
        <color theme="5"/>
      </bottom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7"/>
      </left>
      <right style="medium">
        <color theme="7"/>
      </right>
      <top/>
      <bottom style="medium">
        <color theme="7"/>
      </bottom>
      <diagonal/>
    </border>
    <border>
      <left style="medium">
        <color theme="7"/>
      </left>
      <right style="medium">
        <color theme="7"/>
      </right>
      <top/>
      <bottom/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 style="medium">
        <color theme="3"/>
      </right>
      <top/>
      <bottom/>
      <diagonal/>
    </border>
    <border>
      <left style="medium">
        <color theme="8" tint="-0.499984740745262"/>
      </left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theme="8" tint="-0.499984740745262"/>
      </left>
      <right style="medium">
        <color theme="8" tint="-0.499984740745262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theme="1"/>
      </left>
      <right style="medium">
        <color theme="0"/>
      </right>
      <top/>
      <bottom style="thick">
        <color theme="1"/>
      </bottom>
      <diagonal/>
    </border>
    <border>
      <left style="medium">
        <color theme="0"/>
      </left>
      <right style="medium">
        <color theme="0"/>
      </right>
      <top/>
      <bottom style="thick">
        <color theme="1"/>
      </bottom>
      <diagonal/>
    </border>
    <border>
      <left style="medium">
        <color theme="0"/>
      </left>
      <right style="thick">
        <color theme="1"/>
      </right>
      <top/>
      <bottom style="thick">
        <color theme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0070C0"/>
      </top>
      <bottom style="thick">
        <color rgb="FF0070C0"/>
      </bottom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 style="thick">
        <color rgb="FFFF0000"/>
      </left>
      <right style="thick">
        <color rgb="FF0070C0"/>
      </right>
      <top style="thick">
        <color rgb="FF0070C0"/>
      </top>
      <bottom/>
      <diagonal/>
    </border>
    <border>
      <left style="thick">
        <color rgb="FFFF0000"/>
      </left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 style="thick">
        <color rgb="FF0070C0"/>
      </right>
      <top/>
      <bottom/>
      <diagonal/>
    </border>
    <border>
      <left/>
      <right style="thick">
        <color rgb="FFFF0000"/>
      </right>
      <top style="thick">
        <color theme="4"/>
      </top>
      <bottom style="thick">
        <color theme="4"/>
      </bottom>
      <diagonal/>
    </border>
    <border>
      <left style="thick">
        <color rgb="FFFF0000"/>
      </left>
      <right style="thick">
        <color rgb="FF0070C0"/>
      </right>
      <top style="thick">
        <color theme="4"/>
      </top>
      <bottom style="thick">
        <color theme="4"/>
      </bottom>
      <diagonal/>
    </border>
    <border>
      <left style="thick">
        <color rgb="FF0070C0"/>
      </left>
      <right style="thick">
        <color theme="4"/>
      </right>
      <top style="thick">
        <color theme="4"/>
      </top>
      <bottom/>
      <diagonal/>
    </border>
    <border>
      <left style="thick">
        <color rgb="FF0070C0"/>
      </left>
      <right/>
      <top style="thick">
        <color theme="4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1">
    <xf numFmtId="0" fontId="0" fillId="0" borderId="0" xfId="0"/>
    <xf numFmtId="0" fontId="3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0" borderId="22" xfId="0" applyBorder="1" applyAlignment="1">
      <alignment horizontal="center"/>
    </xf>
    <xf numFmtId="0" fontId="0" fillId="0" borderId="20" xfId="0" applyBorder="1"/>
    <xf numFmtId="0" fontId="0" fillId="0" borderId="19" xfId="0" applyBorder="1"/>
    <xf numFmtId="0" fontId="0" fillId="0" borderId="24" xfId="0" applyBorder="1"/>
    <xf numFmtId="0" fontId="0" fillId="22" borderId="31" xfId="0" applyFill="1" applyBorder="1"/>
    <xf numFmtId="0" fontId="0" fillId="22" borderId="32" xfId="0" applyFill="1" applyBorder="1"/>
    <xf numFmtId="0" fontId="0" fillId="23" borderId="34" xfId="0" applyFill="1" applyBorder="1"/>
    <xf numFmtId="0" fontId="0" fillId="23" borderId="35" xfId="0" applyFill="1" applyBorder="1"/>
    <xf numFmtId="0" fontId="0" fillId="23" borderId="7" xfId="0" applyFill="1" applyBorder="1"/>
    <xf numFmtId="0" fontId="0" fillId="23" borderId="37" xfId="0" applyFill="1" applyBorder="1"/>
    <xf numFmtId="0" fontId="0" fillId="23" borderId="38" xfId="0" applyFill="1" applyBorder="1"/>
    <xf numFmtId="0" fontId="0" fillId="23" borderId="39" xfId="0" applyFill="1" applyBorder="1"/>
    <xf numFmtId="0" fontId="0" fillId="23" borderId="11" xfId="0" applyFill="1" applyBorder="1"/>
    <xf numFmtId="0" fontId="0" fillId="23" borderId="41" xfId="0" applyFill="1" applyBorder="1"/>
    <xf numFmtId="0" fontId="0" fillId="23" borderId="43" xfId="0" applyFill="1" applyBorder="1"/>
    <xf numFmtId="0" fontId="0" fillId="23" borderId="15" xfId="0" applyFill="1" applyBorder="1"/>
    <xf numFmtId="0" fontId="0" fillId="23" borderId="45" xfId="0" applyFill="1" applyBorder="1"/>
    <xf numFmtId="0" fontId="0" fillId="0" borderId="51" xfId="0" applyBorder="1"/>
    <xf numFmtId="0" fontId="0" fillId="0" borderId="52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21" borderId="61" xfId="0" applyFill="1" applyBorder="1"/>
    <xf numFmtId="0" fontId="0" fillId="19" borderId="62" xfId="0" applyFill="1" applyBorder="1"/>
    <xf numFmtId="0" fontId="0" fillId="20" borderId="63" xfId="0" applyFill="1" applyBorder="1"/>
    <xf numFmtId="0" fontId="0" fillId="21" borderId="64" xfId="0" applyFill="1" applyBorder="1"/>
    <xf numFmtId="0" fontId="0" fillId="20" borderId="65" xfId="0" applyFill="1" applyBorder="1"/>
    <xf numFmtId="0" fontId="0" fillId="21" borderId="66" xfId="0" applyFill="1" applyBorder="1"/>
    <xf numFmtId="0" fontId="0" fillId="0" borderId="70" xfId="0" applyBorder="1"/>
    <xf numFmtId="0" fontId="0" fillId="21" borderId="71" xfId="0" applyFill="1" applyBorder="1"/>
    <xf numFmtId="0" fontId="0" fillId="0" borderId="72" xfId="0" applyBorder="1"/>
    <xf numFmtId="0" fontId="5" fillId="6" borderId="5" xfId="1" applyFont="1" applyFill="1" applyBorder="1" applyAlignment="1">
      <alignment horizontal="left" vertical="center" indent="1"/>
    </xf>
    <xf numFmtId="0" fontId="5" fillId="8" borderId="7" xfId="0" applyFont="1" applyFill="1" applyBorder="1" applyAlignment="1">
      <alignment horizontal="left" vertical="center" indent="1"/>
    </xf>
    <xf numFmtId="0" fontId="8" fillId="10" borderId="9" xfId="0" applyFont="1" applyFill="1" applyBorder="1" applyAlignment="1">
      <alignment horizontal="center"/>
    </xf>
    <xf numFmtId="0" fontId="8" fillId="12" borderId="11" xfId="0" applyFont="1" applyFill="1" applyBorder="1" applyAlignment="1">
      <alignment horizontal="left" indent="1"/>
    </xf>
    <xf numFmtId="0" fontId="8" fillId="5" borderId="13" xfId="0" applyFont="1" applyFill="1" applyBorder="1" applyAlignment="1">
      <alignment horizontal="left" indent="1"/>
    </xf>
    <xf numFmtId="0" fontId="8" fillId="15" borderId="15" xfId="0" applyFont="1" applyFill="1" applyBorder="1" applyAlignment="1">
      <alignment horizontal="left" indent="1"/>
    </xf>
    <xf numFmtId="0" fontId="8" fillId="33" borderId="2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34" borderId="25" xfId="0" applyFont="1" applyFill="1" applyBorder="1" applyAlignment="1">
      <alignment horizontal="center" vertical="center"/>
    </xf>
    <xf numFmtId="0" fontId="8" fillId="35" borderId="48" xfId="0" applyFont="1" applyFill="1" applyBorder="1" applyAlignment="1">
      <alignment horizontal="center" vertical="center"/>
    </xf>
    <xf numFmtId="0" fontId="8" fillId="36" borderId="53" xfId="0" applyFont="1" applyFill="1" applyBorder="1" applyAlignment="1">
      <alignment horizontal="center" vertical="center"/>
    </xf>
    <xf numFmtId="0" fontId="8" fillId="37" borderId="56" xfId="0" applyFont="1" applyFill="1" applyBorder="1" applyAlignment="1">
      <alignment horizontal="center" vertical="center"/>
    </xf>
    <xf numFmtId="0" fontId="8" fillId="38" borderId="69" xfId="0" applyFont="1" applyFill="1" applyBorder="1" applyAlignment="1">
      <alignment horizontal="center" vertical="center"/>
    </xf>
    <xf numFmtId="0" fontId="8" fillId="39" borderId="75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164" fontId="19" fillId="16" borderId="30" xfId="0" applyNumberFormat="1" applyFont="1" applyFill="1" applyBorder="1" applyAlignment="1">
      <alignment horizontal="center" vertical="center"/>
    </xf>
    <xf numFmtId="164" fontId="19" fillId="16" borderId="5" xfId="0" applyNumberFormat="1" applyFont="1" applyFill="1" applyBorder="1" applyAlignment="1">
      <alignment horizontal="center" vertical="center"/>
    </xf>
    <xf numFmtId="164" fontId="19" fillId="17" borderId="33" xfId="0" applyNumberFormat="1" applyFont="1" applyFill="1" applyBorder="1" applyAlignment="1">
      <alignment horizontal="center" vertical="center"/>
    </xf>
    <xf numFmtId="164" fontId="19" fillId="17" borderId="7" xfId="0" applyNumberFormat="1" applyFont="1" applyFill="1" applyBorder="1" applyAlignment="1">
      <alignment horizontal="center" vertical="center"/>
    </xf>
    <xf numFmtId="164" fontId="19" fillId="18" borderId="36" xfId="0" applyNumberFormat="1" applyFont="1" applyFill="1" applyBorder="1" applyAlignment="1">
      <alignment horizontal="center" vertical="center"/>
    </xf>
    <xf numFmtId="164" fontId="19" fillId="18" borderId="9" xfId="0" applyNumberFormat="1" applyFont="1" applyFill="1" applyBorder="1" applyAlignment="1">
      <alignment horizontal="center" vertical="center"/>
    </xf>
    <xf numFmtId="0" fontId="19" fillId="19" borderId="40" xfId="0" applyFont="1" applyFill="1" applyBorder="1" applyAlignment="1">
      <alignment horizontal="center"/>
    </xf>
    <xf numFmtId="164" fontId="19" fillId="19" borderId="11" xfId="0" applyNumberFormat="1" applyFont="1" applyFill="1" applyBorder="1" applyAlignment="1">
      <alignment horizontal="center"/>
    </xf>
    <xf numFmtId="164" fontId="19" fillId="20" borderId="42" xfId="0" applyNumberFormat="1" applyFont="1" applyFill="1" applyBorder="1" applyAlignment="1">
      <alignment horizontal="center"/>
    </xf>
    <xf numFmtId="164" fontId="19" fillId="20" borderId="13" xfId="0" applyNumberFormat="1" applyFont="1" applyFill="1" applyBorder="1" applyAlignment="1">
      <alignment horizontal="center"/>
    </xf>
    <xf numFmtId="164" fontId="19" fillId="21" borderId="44" xfId="0" applyNumberFormat="1" applyFont="1" applyFill="1" applyBorder="1" applyAlignment="1">
      <alignment horizontal="center"/>
    </xf>
    <xf numFmtId="164" fontId="19" fillId="21" borderId="15" xfId="0" applyNumberFormat="1" applyFont="1" applyFill="1" applyBorder="1" applyAlignment="1">
      <alignment horizontal="center"/>
    </xf>
    <xf numFmtId="164" fontId="0" fillId="16" borderId="25" xfId="0" applyNumberFormat="1" applyFill="1" applyBorder="1"/>
    <xf numFmtId="164" fontId="0" fillId="16" borderId="77" xfId="0" applyNumberFormat="1" applyFill="1" applyBorder="1"/>
    <xf numFmtId="164" fontId="0" fillId="31" borderId="79" xfId="0" applyNumberFormat="1" applyFill="1" applyBorder="1"/>
    <xf numFmtId="164" fontId="0" fillId="31" borderId="78" xfId="0" applyNumberFormat="1" applyFill="1" applyBorder="1"/>
    <xf numFmtId="164" fontId="0" fillId="18" borderId="81" xfId="0" applyNumberFormat="1" applyFill="1" applyBorder="1"/>
    <xf numFmtId="164" fontId="0" fillId="18" borderId="80" xfId="0" applyNumberFormat="1" applyFill="1" applyBorder="1"/>
    <xf numFmtId="164" fontId="0" fillId="19" borderId="83" xfId="0" applyNumberFormat="1" applyFill="1" applyBorder="1"/>
    <xf numFmtId="164" fontId="0" fillId="19" borderId="82" xfId="0" applyNumberFormat="1" applyFill="1" applyBorder="1"/>
    <xf numFmtId="164" fontId="0" fillId="20" borderId="85" xfId="0" applyNumberFormat="1" applyFill="1" applyBorder="1"/>
    <xf numFmtId="164" fontId="0" fillId="20" borderId="84" xfId="0" applyNumberFormat="1" applyFill="1" applyBorder="1"/>
    <xf numFmtId="0" fontId="0" fillId="21" borderId="87" xfId="0" applyFill="1" applyBorder="1"/>
    <xf numFmtId="164" fontId="0" fillId="21" borderId="87" xfId="0" applyNumberFormat="1" applyFill="1" applyBorder="1"/>
    <xf numFmtId="164" fontId="0" fillId="21" borderId="86" xfId="0" applyNumberFormat="1" applyFill="1" applyBorder="1"/>
    <xf numFmtId="164" fontId="0" fillId="0" borderId="89" xfId="0" applyNumberFormat="1" applyBorder="1"/>
    <xf numFmtId="164" fontId="0" fillId="0" borderId="88" xfId="0" applyNumberFormat="1" applyBorder="1"/>
    <xf numFmtId="0" fontId="20" fillId="0" borderId="0" xfId="0" applyFont="1"/>
    <xf numFmtId="0" fontId="7" fillId="4" borderId="90" xfId="0" applyFont="1" applyFill="1" applyBorder="1" applyAlignment="1">
      <alignment horizontal="center"/>
    </xf>
    <xf numFmtId="0" fontId="7" fillId="4" borderId="91" xfId="0" applyFont="1" applyFill="1" applyBorder="1" applyAlignment="1">
      <alignment horizontal="center"/>
    </xf>
    <xf numFmtId="0" fontId="7" fillId="4" borderId="92" xfId="0" applyFont="1" applyFill="1" applyBorder="1" applyAlignment="1">
      <alignment horizontal="center"/>
    </xf>
    <xf numFmtId="0" fontId="8" fillId="41" borderId="94" xfId="0" applyFont="1" applyFill="1" applyBorder="1"/>
    <xf numFmtId="0" fontId="8" fillId="44" borderId="98" xfId="0" applyFont="1" applyFill="1" applyBorder="1"/>
    <xf numFmtId="0" fontId="8" fillId="6" borderId="5" xfId="0" applyFont="1" applyFill="1" applyBorder="1"/>
    <xf numFmtId="0" fontId="23" fillId="3" borderId="0" xfId="0" applyFont="1" applyFill="1"/>
    <xf numFmtId="0" fontId="23" fillId="3" borderId="0" xfId="0" applyFont="1" applyFill="1" applyAlignment="1">
      <alignment horizontal="center"/>
    </xf>
    <xf numFmtId="0" fontId="11" fillId="47" borderId="101" xfId="0" applyFont="1" applyFill="1" applyBorder="1" applyAlignment="1">
      <alignment horizontal="center"/>
    </xf>
    <xf numFmtId="0" fontId="0" fillId="0" borderId="101" xfId="0" applyBorder="1" applyAlignment="1">
      <alignment horizontal="center"/>
    </xf>
    <xf numFmtId="164" fontId="0" fillId="43" borderId="95" xfId="0" applyNumberFormat="1" applyFill="1" applyBorder="1"/>
    <xf numFmtId="164" fontId="0" fillId="0" borderId="0" xfId="0" applyNumberFormat="1"/>
    <xf numFmtId="164" fontId="0" fillId="19" borderId="99" xfId="0" applyNumberFormat="1" applyFill="1" applyBorder="1"/>
    <xf numFmtId="164" fontId="0" fillId="46" borderId="100" xfId="0" applyNumberFormat="1" applyFill="1" applyBorder="1"/>
    <xf numFmtId="0" fontId="0" fillId="0" borderId="102" xfId="0" applyBorder="1" applyAlignment="1">
      <alignment horizontal="center"/>
    </xf>
    <xf numFmtId="0" fontId="0" fillId="0" borderId="22" xfId="0" applyBorder="1"/>
    <xf numFmtId="0" fontId="0" fillId="0" borderId="96" xfId="0" applyBorder="1"/>
    <xf numFmtId="164" fontId="0" fillId="19" borderId="109" xfId="0" applyNumberFormat="1" applyFill="1" applyBorder="1"/>
    <xf numFmtId="0" fontId="0" fillId="0" borderId="110" xfId="0" applyBorder="1"/>
    <xf numFmtId="164" fontId="0" fillId="46" borderId="30" xfId="0" applyNumberFormat="1" applyFill="1" applyBorder="1"/>
    <xf numFmtId="0" fontId="0" fillId="16" borderId="115" xfId="0" applyFill="1" applyBorder="1"/>
    <xf numFmtId="0" fontId="0" fillId="0" borderId="116" xfId="0" applyBorder="1"/>
    <xf numFmtId="0" fontId="4" fillId="49" borderId="118" xfId="0" applyFont="1" applyFill="1" applyBorder="1" applyAlignment="1">
      <alignment horizontal="center"/>
    </xf>
    <xf numFmtId="0" fontId="4" fillId="48" borderId="120" xfId="0" applyFont="1" applyFill="1" applyBorder="1" applyAlignment="1">
      <alignment horizontal="center" vertical="center"/>
    </xf>
    <xf numFmtId="0" fontId="4" fillId="50" borderId="122" xfId="0" applyFont="1" applyFill="1" applyBorder="1" applyAlignment="1">
      <alignment horizontal="center"/>
    </xf>
    <xf numFmtId="164" fontId="0" fillId="19" borderId="120" xfId="0" applyNumberFormat="1" applyFill="1" applyBorder="1"/>
    <xf numFmtId="164" fontId="0" fillId="19" borderId="119" xfId="0" applyNumberFormat="1" applyFill="1" applyBorder="1"/>
    <xf numFmtId="164" fontId="0" fillId="16" borderId="122" xfId="0" applyNumberFormat="1" applyFill="1" applyBorder="1"/>
    <xf numFmtId="164" fontId="0" fillId="16" borderId="121" xfId="0" applyNumberFormat="1" applyFill="1" applyBorder="1"/>
    <xf numFmtId="164" fontId="0" fillId="20" borderId="118" xfId="0" applyNumberFormat="1" applyFill="1" applyBorder="1"/>
    <xf numFmtId="0" fontId="0" fillId="20" borderId="67" xfId="0" applyFill="1" applyBorder="1" applyAlignment="1">
      <alignment horizontal="center"/>
    </xf>
    <xf numFmtId="0" fontId="0" fillId="20" borderId="68" xfId="0" applyFill="1" applyBorder="1" applyAlignment="1">
      <alignment horizontal="center"/>
    </xf>
    <xf numFmtId="0" fontId="0" fillId="20" borderId="69" xfId="0" applyFill="1" applyBorder="1" applyAlignment="1">
      <alignment horizontal="center"/>
    </xf>
    <xf numFmtId="0" fontId="0" fillId="21" borderId="73" xfId="0" applyFill="1" applyBorder="1" applyAlignment="1">
      <alignment horizontal="center"/>
    </xf>
    <xf numFmtId="0" fontId="0" fillId="21" borderId="74" xfId="0" applyFill="1" applyBorder="1" applyAlignment="1">
      <alignment horizontal="center"/>
    </xf>
    <xf numFmtId="0" fontId="0" fillId="21" borderId="75" xfId="0" applyFill="1" applyBorder="1" applyAlignment="1">
      <alignment horizontal="center"/>
    </xf>
    <xf numFmtId="0" fontId="0" fillId="29" borderId="13" xfId="0" applyFill="1" applyBorder="1" applyAlignment="1">
      <alignment horizontal="center"/>
    </xf>
    <xf numFmtId="0" fontId="0" fillId="29" borderId="28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2" borderId="49" xfId="0" applyFill="1" applyBorder="1" applyAlignment="1">
      <alignment horizontal="center"/>
    </xf>
    <xf numFmtId="0" fontId="0" fillId="32" borderId="50" xfId="0" applyFill="1" applyBorder="1" applyAlignment="1">
      <alignment horizontal="center"/>
    </xf>
    <xf numFmtId="0" fontId="0" fillId="32" borderId="53" xfId="0" applyFill="1" applyBorder="1" applyAlignment="1">
      <alignment horizontal="center"/>
    </xf>
    <xf numFmtId="0" fontId="0" fillId="19" borderId="54" xfId="0" applyFill="1" applyBorder="1" applyAlignment="1">
      <alignment horizontal="center"/>
    </xf>
    <xf numFmtId="0" fontId="0" fillId="19" borderId="55" xfId="0" applyFill="1" applyBorder="1" applyAlignment="1">
      <alignment horizontal="center"/>
    </xf>
    <xf numFmtId="0" fontId="0" fillId="19" borderId="56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31" borderId="48" xfId="0" applyFill="1" applyBorder="1" applyAlignment="1">
      <alignment horizontal="center"/>
    </xf>
    <xf numFmtId="0" fontId="11" fillId="13" borderId="11" xfId="0" applyFont="1" applyFill="1" applyBorder="1" applyAlignment="1">
      <alignment horizontal="left" vertical="top" indent="6"/>
    </xf>
    <xf numFmtId="0" fontId="0" fillId="13" borderId="11" xfId="0" applyFill="1" applyBorder="1" applyAlignment="1">
      <alignment horizontal="left" vertical="top" indent="6"/>
    </xf>
    <xf numFmtId="0" fontId="0" fillId="13" borderId="10" xfId="0" applyFill="1" applyBorder="1" applyAlignment="1">
      <alignment horizontal="left" vertical="top" indent="6"/>
    </xf>
    <xf numFmtId="0" fontId="16" fillId="14" borderId="13" xfId="0" applyFont="1" applyFill="1" applyBorder="1" applyAlignment="1">
      <alignment horizontal="left" vertical="top" indent="6"/>
    </xf>
    <xf numFmtId="0" fontId="0" fillId="14" borderId="13" xfId="0" applyFill="1" applyBorder="1" applyAlignment="1">
      <alignment horizontal="left" vertical="top" indent="6"/>
    </xf>
    <xf numFmtId="0" fontId="0" fillId="14" borderId="12" xfId="0" applyFill="1" applyBorder="1" applyAlignment="1">
      <alignment horizontal="left" vertical="top" indent="6"/>
    </xf>
    <xf numFmtId="0" fontId="11" fillId="40" borderId="15" xfId="0" applyFont="1" applyFill="1" applyBorder="1" applyAlignment="1">
      <alignment horizontal="left" vertical="top" indent="6"/>
    </xf>
    <xf numFmtId="0" fontId="0" fillId="40" borderId="15" xfId="0" applyFill="1" applyBorder="1" applyAlignment="1">
      <alignment horizontal="left" vertical="top" indent="6"/>
    </xf>
    <xf numFmtId="0" fontId="0" fillId="40" borderId="14" xfId="0" applyFill="1" applyBorder="1" applyAlignment="1">
      <alignment horizontal="left" vertical="top" indent="6"/>
    </xf>
    <xf numFmtId="0" fontId="11" fillId="11" borderId="9" xfId="0" applyFont="1" applyFill="1" applyBorder="1" applyAlignment="1">
      <alignment horizontal="left" vertical="top" indent="6"/>
    </xf>
    <xf numFmtId="0" fontId="0" fillId="11" borderId="9" xfId="0" applyFill="1" applyBorder="1" applyAlignment="1">
      <alignment horizontal="left" vertical="top" indent="6"/>
    </xf>
    <xf numFmtId="0" fontId="0" fillId="11" borderId="8" xfId="0" applyFill="1" applyBorder="1" applyAlignment="1">
      <alignment horizontal="left" vertical="top" indent="6"/>
    </xf>
    <xf numFmtId="0" fontId="0" fillId="25" borderId="25" xfId="0" applyFill="1" applyBorder="1" applyAlignment="1">
      <alignment horizontal="center"/>
    </xf>
    <xf numFmtId="0" fontId="0" fillId="26" borderId="7" xfId="0" applyFill="1" applyBorder="1" applyAlignment="1">
      <alignment horizontal="center"/>
    </xf>
    <xf numFmtId="0" fontId="0" fillId="27" borderId="9" xfId="0" applyFill="1" applyBorder="1" applyAlignment="1">
      <alignment horizontal="center"/>
    </xf>
    <xf numFmtId="0" fontId="0" fillId="27" borderId="26" xfId="0" applyFill="1" applyBorder="1" applyAlignment="1">
      <alignment horizontal="center"/>
    </xf>
    <xf numFmtId="0" fontId="0" fillId="28" borderId="11" xfId="0" applyFill="1" applyBorder="1" applyAlignment="1">
      <alignment horizontal="center"/>
    </xf>
    <xf numFmtId="0" fontId="0" fillId="28" borderId="27" xfId="0" applyFill="1" applyBorder="1" applyAlignment="1">
      <alignment horizontal="center"/>
    </xf>
    <xf numFmtId="0" fontId="4" fillId="3" borderId="20" xfId="0" applyFont="1" applyFill="1" applyBorder="1" applyAlignment="1">
      <alignment horizontal="right" vertical="center" indent="21"/>
    </xf>
    <xf numFmtId="0" fontId="6" fillId="3" borderId="20" xfId="0" applyFont="1" applyFill="1" applyBorder="1" applyAlignment="1">
      <alignment horizontal="right" vertical="center" indent="21"/>
    </xf>
    <xf numFmtId="0" fontId="6" fillId="3" borderId="76" xfId="0" applyFont="1" applyFill="1" applyBorder="1" applyAlignment="1">
      <alignment horizontal="right" vertical="center" indent="21"/>
    </xf>
    <xf numFmtId="0" fontId="7" fillId="3" borderId="20" xfId="0" applyFon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164" fontId="3" fillId="0" borderId="17" xfId="0" applyNumberFormat="1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3" borderId="0" xfId="0" applyFont="1" applyFill="1" applyAlignment="1">
      <alignment horizontal="left" vertical="center" indent="2"/>
    </xf>
    <xf numFmtId="0" fontId="5" fillId="3" borderId="0" xfId="0" applyFont="1" applyFill="1" applyAlignment="1">
      <alignment horizontal="center"/>
    </xf>
    <xf numFmtId="0" fontId="10" fillId="9" borderId="5" xfId="1" applyFont="1" applyFill="1" applyBorder="1" applyAlignment="1">
      <alignment horizontal="left" indent="6"/>
    </xf>
    <xf numFmtId="0" fontId="1" fillId="9" borderId="5" xfId="1" applyFill="1" applyBorder="1" applyAlignment="1">
      <alignment horizontal="left" indent="6"/>
    </xf>
    <xf numFmtId="0" fontId="1" fillId="9" borderId="4" xfId="1" applyFill="1" applyBorder="1" applyAlignment="1">
      <alignment horizontal="left" indent="6"/>
    </xf>
    <xf numFmtId="0" fontId="0" fillId="31" borderId="46" xfId="0" applyFill="1" applyBorder="1" applyAlignment="1">
      <alignment horizontal="center"/>
    </xf>
    <xf numFmtId="0" fontId="0" fillId="31" borderId="47" xfId="0" applyFill="1" applyBorder="1" applyAlignment="1">
      <alignment horizontal="center"/>
    </xf>
    <xf numFmtId="0" fontId="11" fillId="7" borderId="7" xfId="0" applyFont="1" applyFill="1" applyBorder="1" applyAlignment="1">
      <alignment horizontal="left" indent="6"/>
    </xf>
    <xf numFmtId="0" fontId="0" fillId="7" borderId="7" xfId="0" applyFill="1" applyBorder="1" applyAlignment="1">
      <alignment horizontal="left" indent="6"/>
    </xf>
    <xf numFmtId="0" fontId="0" fillId="7" borderId="6" xfId="0" applyFill="1" applyBorder="1" applyAlignment="1">
      <alignment horizontal="left" indent="6"/>
    </xf>
    <xf numFmtId="0" fontId="0" fillId="24" borderId="24" xfId="0" applyFill="1" applyBorder="1" applyAlignment="1">
      <alignment horizontal="center"/>
    </xf>
    <xf numFmtId="0" fontId="0" fillId="24" borderId="23" xfId="0" applyFill="1" applyBorder="1" applyAlignment="1">
      <alignment horizontal="center"/>
    </xf>
    <xf numFmtId="0" fontId="0" fillId="45" borderId="98" xfId="0" applyFill="1" applyBorder="1" applyAlignment="1">
      <alignment horizontal="left"/>
    </xf>
    <xf numFmtId="0" fontId="0" fillId="45" borderId="97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4" fillId="3" borderId="0" xfId="0" applyFont="1" applyFill="1" applyAlignment="1">
      <alignment horizontal="left" vertic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21" fillId="0" borderId="0" xfId="0" applyFont="1" applyAlignment="1">
      <alignment horizontal="center"/>
    </xf>
    <xf numFmtId="0" fontId="4" fillId="3" borderId="0" xfId="0" applyFont="1" applyFill="1" applyAlignment="1">
      <alignment horizontal="left" vertical="center" indent="1"/>
    </xf>
    <xf numFmtId="0" fontId="4" fillId="3" borderId="76" xfId="0" applyFont="1" applyFill="1" applyBorder="1" applyAlignment="1">
      <alignment horizontal="left" vertical="center" indent="1"/>
    </xf>
    <xf numFmtId="0" fontId="4" fillId="3" borderId="0" xfId="0" applyFont="1" applyFill="1" applyAlignment="1">
      <alignment horizontal="center" vertical="center"/>
    </xf>
    <xf numFmtId="0" fontId="0" fillId="42" borderId="94" xfId="0" applyFill="1" applyBorder="1" applyAlignment="1">
      <alignment horizontal="left"/>
    </xf>
    <xf numFmtId="0" fontId="0" fillId="42" borderId="93" xfId="0" applyFill="1" applyBorder="1" applyAlignment="1">
      <alignment horizontal="left"/>
    </xf>
    <xf numFmtId="0" fontId="0" fillId="20" borderId="105" xfId="0" applyFill="1" applyBorder="1" applyAlignment="1">
      <alignment horizontal="center"/>
    </xf>
    <xf numFmtId="0" fontId="0" fillId="20" borderId="96" xfId="0" applyFill="1" applyBorder="1" applyAlignment="1">
      <alignment horizontal="center"/>
    </xf>
    <xf numFmtId="0" fontId="0" fillId="20" borderId="106" xfId="0" applyFill="1" applyBorder="1" applyAlignment="1">
      <alignment horizontal="center"/>
    </xf>
    <xf numFmtId="0" fontId="0" fillId="16" borderId="117" xfId="0" applyFill="1" applyBorder="1" applyAlignment="1">
      <alignment horizontal="center"/>
    </xf>
    <xf numFmtId="0" fontId="0" fillId="16" borderId="23" xfId="0" applyFill="1" applyBorder="1" applyAlignment="1">
      <alignment horizontal="center"/>
    </xf>
    <xf numFmtId="0" fontId="0" fillId="16" borderId="25" xfId="0" applyFill="1" applyBorder="1" applyAlignment="1">
      <alignment horizontal="center"/>
    </xf>
    <xf numFmtId="0" fontId="0" fillId="20" borderId="107" xfId="0" applyFill="1" applyBorder="1" applyAlignment="1">
      <alignment horizontal="center"/>
    </xf>
    <xf numFmtId="0" fontId="0" fillId="19" borderId="98" xfId="0" applyFill="1" applyBorder="1" applyAlignment="1">
      <alignment horizontal="center"/>
    </xf>
    <xf numFmtId="0" fontId="0" fillId="19" borderId="108" xfId="0" applyFill="1" applyBorder="1" applyAlignment="1">
      <alignment horizontal="center"/>
    </xf>
    <xf numFmtId="0" fontId="0" fillId="19" borderId="111" xfId="0" applyFill="1" applyBorder="1" applyAlignment="1">
      <alignment horizontal="center"/>
    </xf>
    <xf numFmtId="0" fontId="0" fillId="19" borderId="112" xfId="0" applyFill="1" applyBorder="1" applyAlignment="1">
      <alignment horizontal="center"/>
    </xf>
    <xf numFmtId="0" fontId="0" fillId="19" borderId="113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114" xfId="0" applyFill="1" applyBorder="1" applyAlignment="1">
      <alignment horizontal="center"/>
    </xf>
  </cellXfs>
  <cellStyles count="2">
    <cellStyle name="60 % - Accent6" xfId="1" builtinId="52"/>
    <cellStyle name="Normal" xfId="0" builtinId="0" customBuiltin="1"/>
  </cellStyles>
  <dxfs count="2">
    <dxf>
      <numFmt numFmtId="164" formatCode="0.000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family val="2"/>
        <scheme val="minor"/>
      </font>
      <fill>
        <patternFill patternType="solid">
          <fgColor indexed="64"/>
          <bgColor theme="2" tint="-9.9948118533890809E-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20000"/>
      <color rgb="FF96001D"/>
      <color rgb="FF000048"/>
      <color rgb="FF2F0345"/>
      <color rgb="FF511C07"/>
      <color rgb="FF2C6072"/>
      <color rgb="FF736A31"/>
      <color rgb="FF2E6C47"/>
      <color rgb="FF9E5F0A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600" b="1"/>
              <a:t>Fonctions</a:t>
            </a:r>
            <a:r>
              <a:rPr lang="fr-CA" sz="1600" b="1" baseline="0"/>
              <a:t> mathématiques </a:t>
            </a:r>
            <a:endParaRPr lang="fr-CA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Absolue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'Fonctions mathematiques '!$P$22:$P$122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mathematiques '!$R$22:$R$122</c:f>
              <c:numCache>
                <c:formatCode>0.000</c:formatCode>
                <c:ptCount val="101"/>
                <c:pt idx="0">
                  <c:v>-125</c:v>
                </c:pt>
                <c:pt idx="1">
                  <c:v>-124</c:v>
                </c:pt>
                <c:pt idx="2">
                  <c:v>-123</c:v>
                </c:pt>
                <c:pt idx="3">
                  <c:v>-122.00000000000001</c:v>
                </c:pt>
                <c:pt idx="4">
                  <c:v>-121.00000000000001</c:v>
                </c:pt>
                <c:pt idx="5">
                  <c:v>-120.00000000000001</c:v>
                </c:pt>
                <c:pt idx="6">
                  <c:v>-119.00000000000003</c:v>
                </c:pt>
                <c:pt idx="7">
                  <c:v>-118.00000000000003</c:v>
                </c:pt>
                <c:pt idx="8">
                  <c:v>-117.00000000000003</c:v>
                </c:pt>
                <c:pt idx="9">
                  <c:v>-116.00000000000003</c:v>
                </c:pt>
                <c:pt idx="10">
                  <c:v>-115.00000000000003</c:v>
                </c:pt>
                <c:pt idx="11">
                  <c:v>-114.00000000000003</c:v>
                </c:pt>
                <c:pt idx="12">
                  <c:v>-113.00000000000003</c:v>
                </c:pt>
                <c:pt idx="13">
                  <c:v>-112.00000000000003</c:v>
                </c:pt>
                <c:pt idx="14">
                  <c:v>-111.00000000000003</c:v>
                </c:pt>
                <c:pt idx="15">
                  <c:v>-110.00000000000003</c:v>
                </c:pt>
                <c:pt idx="16">
                  <c:v>-109.00000000000003</c:v>
                </c:pt>
                <c:pt idx="17">
                  <c:v>-108.00000000000003</c:v>
                </c:pt>
                <c:pt idx="18">
                  <c:v>-107.00000000000003</c:v>
                </c:pt>
                <c:pt idx="19">
                  <c:v>-106.00000000000003</c:v>
                </c:pt>
                <c:pt idx="20">
                  <c:v>-105.00000000000003</c:v>
                </c:pt>
                <c:pt idx="21">
                  <c:v>-104.00000000000003</c:v>
                </c:pt>
                <c:pt idx="22">
                  <c:v>-103.00000000000003</c:v>
                </c:pt>
                <c:pt idx="23">
                  <c:v>-102.00000000000003</c:v>
                </c:pt>
                <c:pt idx="24">
                  <c:v>-101.00000000000003</c:v>
                </c:pt>
                <c:pt idx="25">
                  <c:v>-100.00000000000003</c:v>
                </c:pt>
                <c:pt idx="26">
                  <c:v>-99.000000000000028</c:v>
                </c:pt>
                <c:pt idx="27">
                  <c:v>-98.000000000000028</c:v>
                </c:pt>
                <c:pt idx="28">
                  <c:v>-97.000000000000028</c:v>
                </c:pt>
                <c:pt idx="29">
                  <c:v>-96.000000000000014</c:v>
                </c:pt>
                <c:pt idx="30">
                  <c:v>-95.000000000000014</c:v>
                </c:pt>
                <c:pt idx="31">
                  <c:v>-94.000000000000014</c:v>
                </c:pt>
                <c:pt idx="32">
                  <c:v>-93.000000000000014</c:v>
                </c:pt>
                <c:pt idx="33">
                  <c:v>-92.000000000000014</c:v>
                </c:pt>
                <c:pt idx="34">
                  <c:v>-91.000000000000014</c:v>
                </c:pt>
                <c:pt idx="35">
                  <c:v>-90.000000000000014</c:v>
                </c:pt>
                <c:pt idx="36">
                  <c:v>-89.000000000000014</c:v>
                </c:pt>
                <c:pt idx="37">
                  <c:v>-88.000000000000014</c:v>
                </c:pt>
                <c:pt idx="38">
                  <c:v>-87.000000000000014</c:v>
                </c:pt>
                <c:pt idx="39">
                  <c:v>-86.000000000000014</c:v>
                </c:pt>
                <c:pt idx="40">
                  <c:v>-85</c:v>
                </c:pt>
                <c:pt idx="41">
                  <c:v>-84</c:v>
                </c:pt>
                <c:pt idx="42">
                  <c:v>-83</c:v>
                </c:pt>
                <c:pt idx="43">
                  <c:v>-82</c:v>
                </c:pt>
                <c:pt idx="44">
                  <c:v>-81.000000000000014</c:v>
                </c:pt>
                <c:pt idx="45">
                  <c:v>-80.000000000000014</c:v>
                </c:pt>
                <c:pt idx="46">
                  <c:v>-79.000000000000014</c:v>
                </c:pt>
                <c:pt idx="47">
                  <c:v>-78.000000000000014</c:v>
                </c:pt>
                <c:pt idx="48">
                  <c:v>-77.000000000000014</c:v>
                </c:pt>
                <c:pt idx="49">
                  <c:v>-76.000000000000014</c:v>
                </c:pt>
                <c:pt idx="50">
                  <c:v>-75.000000000000014</c:v>
                </c:pt>
                <c:pt idx="51">
                  <c:v>-74.000000000000014</c:v>
                </c:pt>
                <c:pt idx="52">
                  <c:v>-73.000000000000014</c:v>
                </c:pt>
                <c:pt idx="53">
                  <c:v>-72.000000000000014</c:v>
                </c:pt>
                <c:pt idx="54">
                  <c:v>-71.000000000000014</c:v>
                </c:pt>
                <c:pt idx="55">
                  <c:v>-70.000000000000014</c:v>
                </c:pt>
                <c:pt idx="56">
                  <c:v>-69.000000000000014</c:v>
                </c:pt>
                <c:pt idx="57">
                  <c:v>-68.000000000000014</c:v>
                </c:pt>
                <c:pt idx="58">
                  <c:v>-67.000000000000014</c:v>
                </c:pt>
                <c:pt idx="59">
                  <c:v>-66.000000000000014</c:v>
                </c:pt>
                <c:pt idx="60">
                  <c:v>-65.000000000000014</c:v>
                </c:pt>
                <c:pt idx="61">
                  <c:v>-64.000000000000014</c:v>
                </c:pt>
                <c:pt idx="62">
                  <c:v>-63.000000000000007</c:v>
                </c:pt>
                <c:pt idx="63">
                  <c:v>-62.000000000000007</c:v>
                </c:pt>
                <c:pt idx="64">
                  <c:v>-61.000000000000007</c:v>
                </c:pt>
                <c:pt idx="65">
                  <c:v>-60.000000000000007</c:v>
                </c:pt>
                <c:pt idx="66">
                  <c:v>-59.000000000000007</c:v>
                </c:pt>
                <c:pt idx="67">
                  <c:v>-58</c:v>
                </c:pt>
                <c:pt idx="68">
                  <c:v>-57</c:v>
                </c:pt>
                <c:pt idx="69">
                  <c:v>-56</c:v>
                </c:pt>
                <c:pt idx="70">
                  <c:v>-55</c:v>
                </c:pt>
                <c:pt idx="71">
                  <c:v>-54</c:v>
                </c:pt>
                <c:pt idx="72">
                  <c:v>-53</c:v>
                </c:pt>
                <c:pt idx="73">
                  <c:v>-52</c:v>
                </c:pt>
                <c:pt idx="74">
                  <c:v>-51</c:v>
                </c:pt>
                <c:pt idx="75">
                  <c:v>-50</c:v>
                </c:pt>
                <c:pt idx="76">
                  <c:v>-51</c:v>
                </c:pt>
                <c:pt idx="77">
                  <c:v>-52</c:v>
                </c:pt>
                <c:pt idx="78">
                  <c:v>-53</c:v>
                </c:pt>
                <c:pt idx="79">
                  <c:v>-54</c:v>
                </c:pt>
                <c:pt idx="80">
                  <c:v>-55</c:v>
                </c:pt>
                <c:pt idx="81">
                  <c:v>-56.000000000000007</c:v>
                </c:pt>
                <c:pt idx="82">
                  <c:v>-57.000000000000007</c:v>
                </c:pt>
                <c:pt idx="83">
                  <c:v>-58.000000000000007</c:v>
                </c:pt>
                <c:pt idx="84">
                  <c:v>-59.000000000000007</c:v>
                </c:pt>
                <c:pt idx="85">
                  <c:v>-60.000000000000007</c:v>
                </c:pt>
                <c:pt idx="86">
                  <c:v>-61.000000000000007</c:v>
                </c:pt>
                <c:pt idx="87">
                  <c:v>-62.000000000000014</c:v>
                </c:pt>
                <c:pt idx="88">
                  <c:v>-63.000000000000014</c:v>
                </c:pt>
                <c:pt idx="89">
                  <c:v>-64.000000000000014</c:v>
                </c:pt>
                <c:pt idx="90">
                  <c:v>-65</c:v>
                </c:pt>
                <c:pt idx="91">
                  <c:v>-66</c:v>
                </c:pt>
                <c:pt idx="92">
                  <c:v>-67</c:v>
                </c:pt>
                <c:pt idx="93">
                  <c:v>-68</c:v>
                </c:pt>
                <c:pt idx="94">
                  <c:v>-69</c:v>
                </c:pt>
                <c:pt idx="95">
                  <c:v>-70</c:v>
                </c:pt>
                <c:pt idx="96">
                  <c:v>-70.999999999999986</c:v>
                </c:pt>
                <c:pt idx="97">
                  <c:v>-71.999999999999986</c:v>
                </c:pt>
                <c:pt idx="98">
                  <c:v>-72.999999999999972</c:v>
                </c:pt>
                <c:pt idx="99">
                  <c:v>-73.999999999999972</c:v>
                </c:pt>
                <c:pt idx="100">
                  <c:v>-74.999999999999972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FE-476E-BF8E-D81846538A64}"/>
            </c:ext>
          </c:extLst>
        </c:ser>
        <c:ser>
          <c:idx val="1"/>
          <c:order val="1"/>
          <c:tx>
            <c:v>Linéaire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'Fonctions mathematiques '!$P$22:$P$122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mathematiques '!$T$22:$T$122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FE-476E-BF8E-D81846538A64}"/>
            </c:ext>
          </c:extLst>
        </c:ser>
        <c:ser>
          <c:idx val="2"/>
          <c:order val="2"/>
          <c:tx>
            <c:v>Pol.deg.2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'Fonctions mathematiques '!$P$22:$P$122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mathematiques '!$V$22:$V$122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-11.499999999999975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FE-476E-BF8E-D81846538A64}"/>
            </c:ext>
          </c:extLst>
        </c:ser>
        <c:ser>
          <c:idx val="3"/>
          <c:order val="3"/>
          <c:tx>
            <c:v>Pol.deg.3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'Fonctions mathematiques '!$P$22:$P$122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mathematiques '!$X$22:$X$122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-7.4250000000000433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FE-476E-BF8E-D81846538A64}"/>
            </c:ext>
          </c:extLst>
        </c:ser>
        <c:ser>
          <c:idx val="4"/>
          <c:order val="4"/>
          <c:tx>
            <c:v>Exp.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'Fonctions mathematiques '!$P$22:$P$122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mathematiques '!$Z$22:$Z$122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FE-476E-BF8E-D81846538A64}"/>
            </c:ext>
          </c:extLst>
        </c:ser>
        <c:ser>
          <c:idx val="5"/>
          <c:order val="5"/>
          <c:tx>
            <c:v>Log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'Fonctions mathematiques '!$P$22:$P$122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mathematiques '!$AB$23:$AB$122</c:f>
              <c:numCache>
                <c:formatCode>0.000</c:formatCode>
                <c:ptCount val="100"/>
                <c:pt idx="0">
                  <c:v>0</c:v>
                </c:pt>
                <c:pt idx="1">
                  <c:v>6.9314718055994176</c:v>
                </c:pt>
                <c:pt idx="2">
                  <c:v>10.986122886681049</c:v>
                </c:pt>
                <c:pt idx="3">
                  <c:v>13.862943611198871</c:v>
                </c:pt>
                <c:pt idx="4">
                  <c:v>16.094379124340975</c:v>
                </c:pt>
                <c:pt idx="5">
                  <c:v>17.917594692280513</c:v>
                </c:pt>
                <c:pt idx="6">
                  <c:v>19.459101490553092</c:v>
                </c:pt>
                <c:pt idx="7">
                  <c:v>20.794415416798323</c:v>
                </c:pt>
                <c:pt idx="8">
                  <c:v>21.972245773362161</c:v>
                </c:pt>
                <c:pt idx="9">
                  <c:v>23.025850929940425</c:v>
                </c:pt>
                <c:pt idx="10">
                  <c:v>23.978952727983671</c:v>
                </c:pt>
                <c:pt idx="11">
                  <c:v>24.849066497879974</c:v>
                </c:pt>
                <c:pt idx="12">
                  <c:v>25.649493574615342</c:v>
                </c:pt>
                <c:pt idx="13">
                  <c:v>26.390573296152567</c:v>
                </c:pt>
                <c:pt idx="14">
                  <c:v>27.080502011022084</c:v>
                </c:pt>
                <c:pt idx="15">
                  <c:v>27.725887222397795</c:v>
                </c:pt>
                <c:pt idx="16">
                  <c:v>28.332133440562146</c:v>
                </c:pt>
                <c:pt idx="17">
                  <c:v>28.903717578961633</c:v>
                </c:pt>
                <c:pt idx="18">
                  <c:v>29.444389791664388</c:v>
                </c:pt>
                <c:pt idx="19">
                  <c:v>29.957322735539897</c:v>
                </c:pt>
                <c:pt idx="20">
                  <c:v>30.445224377234219</c:v>
                </c:pt>
                <c:pt idx="21">
                  <c:v>30.910424533583146</c:v>
                </c:pt>
                <c:pt idx="22">
                  <c:v>31.35494215929149</c:v>
                </c:pt>
                <c:pt idx="23">
                  <c:v>31.78053830347945</c:v>
                </c:pt>
                <c:pt idx="24">
                  <c:v>32.188758248681999</c:v>
                </c:pt>
                <c:pt idx="25">
                  <c:v>32.580965380214813</c:v>
                </c:pt>
                <c:pt idx="26">
                  <c:v>32.958368660043284</c:v>
                </c:pt>
                <c:pt idx="27">
                  <c:v>33.322045101752032</c:v>
                </c:pt>
                <c:pt idx="28">
                  <c:v>33.672958299864732</c:v>
                </c:pt>
                <c:pt idx="29">
                  <c:v>34.011973816621548</c:v>
                </c:pt>
                <c:pt idx="30">
                  <c:v>34.339872044851461</c:v>
                </c:pt>
                <c:pt idx="31">
                  <c:v>34.657359027997259</c:v>
                </c:pt>
                <c:pt idx="32">
                  <c:v>34.965075614664798</c:v>
                </c:pt>
                <c:pt idx="33">
                  <c:v>35.26360524616161</c:v>
                </c:pt>
                <c:pt idx="34">
                  <c:v>35.553480614894127</c:v>
                </c:pt>
                <c:pt idx="35">
                  <c:v>35.835189384561097</c:v>
                </c:pt>
                <c:pt idx="36">
                  <c:v>36.109179126442243</c:v>
                </c:pt>
                <c:pt idx="37">
                  <c:v>36.375861597263849</c:v>
                </c:pt>
                <c:pt idx="38">
                  <c:v>36.635616461296458</c:v>
                </c:pt>
                <c:pt idx="39">
                  <c:v>36.888794541139362</c:v>
                </c:pt>
                <c:pt idx="40">
                  <c:v>37.135720667043074</c:v>
                </c:pt>
                <c:pt idx="41">
                  <c:v>37.376696182833683</c:v>
                </c:pt>
                <c:pt idx="42">
                  <c:v>37.612001156935627</c:v>
                </c:pt>
                <c:pt idx="43">
                  <c:v>37.841896339182611</c:v>
                </c:pt>
                <c:pt idx="44">
                  <c:v>38.066624897703193</c:v>
                </c:pt>
                <c:pt idx="45">
                  <c:v>38.286413964890947</c:v>
                </c:pt>
                <c:pt idx="46">
                  <c:v>38.501476017100586</c:v>
                </c:pt>
                <c:pt idx="47">
                  <c:v>38.712010109078903</c:v>
                </c:pt>
                <c:pt idx="48">
                  <c:v>38.918202981106262</c:v>
                </c:pt>
                <c:pt idx="49">
                  <c:v>39.120230054281457</c:v>
                </c:pt>
                <c:pt idx="50">
                  <c:v>39.318256327243255</c:v>
                </c:pt>
                <c:pt idx="51">
                  <c:v>39.512437185814271</c:v>
                </c:pt>
                <c:pt idx="52">
                  <c:v>39.702919135521213</c:v>
                </c:pt>
                <c:pt idx="53">
                  <c:v>39.889840465642742</c:v>
                </c:pt>
                <c:pt idx="54">
                  <c:v>40.073331852324714</c:v>
                </c:pt>
                <c:pt idx="55">
                  <c:v>40.253516907351489</c:v>
                </c:pt>
                <c:pt idx="56">
                  <c:v>40.430512678345501</c:v>
                </c:pt>
                <c:pt idx="57">
                  <c:v>40.604430105464189</c:v>
                </c:pt>
                <c:pt idx="58">
                  <c:v>40.775374439057188</c:v>
                </c:pt>
                <c:pt idx="59">
                  <c:v>40.943445622221006</c:v>
                </c:pt>
                <c:pt idx="60">
                  <c:v>41.108738641733112</c:v>
                </c:pt>
                <c:pt idx="61">
                  <c:v>41.271343850450918</c:v>
                </c:pt>
                <c:pt idx="62">
                  <c:v>41.431347263915328</c:v>
                </c:pt>
                <c:pt idx="63">
                  <c:v>41.588830833596717</c:v>
                </c:pt>
                <c:pt idx="64">
                  <c:v>41.743872698956366</c:v>
                </c:pt>
                <c:pt idx="65">
                  <c:v>41.896547420264255</c:v>
                </c:pt>
                <c:pt idx="66">
                  <c:v>42.046926193909655</c:v>
                </c:pt>
                <c:pt idx="67">
                  <c:v>42.195077051761068</c:v>
                </c:pt>
                <c:pt idx="68">
                  <c:v>42.341065045972599</c:v>
                </c:pt>
                <c:pt idx="69">
                  <c:v>42.484952420493592</c:v>
                </c:pt>
                <c:pt idx="70">
                  <c:v>42.626798770413153</c:v>
                </c:pt>
                <c:pt idx="71">
                  <c:v>42.766661190160555</c:v>
                </c:pt>
                <c:pt idx="72">
                  <c:v>42.904594411483913</c:v>
                </c:pt>
                <c:pt idx="73">
                  <c:v>43.0406509320417</c:v>
                </c:pt>
                <c:pt idx="74">
                  <c:v>43.174881135363101</c:v>
                </c:pt>
                <c:pt idx="75">
                  <c:v>43.307333402863307</c:v>
                </c:pt>
                <c:pt idx="76">
                  <c:v>43.438054218536841</c:v>
                </c:pt>
                <c:pt idx="77">
                  <c:v>43.567088266895915</c:v>
                </c:pt>
                <c:pt idx="78">
                  <c:v>43.694478524670217</c:v>
                </c:pt>
                <c:pt idx="79">
                  <c:v>43.820266346738812</c:v>
                </c:pt>
                <c:pt idx="80">
                  <c:v>43.944491546724393</c:v>
                </c:pt>
                <c:pt idx="81">
                  <c:v>44.067192472642532</c:v>
                </c:pt>
                <c:pt idx="82">
                  <c:v>44.188406077965979</c:v>
                </c:pt>
                <c:pt idx="83">
                  <c:v>44.308167988433134</c:v>
                </c:pt>
                <c:pt idx="84">
                  <c:v>44.426512564903163</c:v>
                </c:pt>
                <c:pt idx="85">
                  <c:v>44.543472962535077</c:v>
                </c:pt>
                <c:pt idx="86">
                  <c:v>44.659081186545833</c:v>
                </c:pt>
                <c:pt idx="87">
                  <c:v>44.773368144782069</c:v>
                </c:pt>
                <c:pt idx="88">
                  <c:v>44.8863636973214</c:v>
                </c:pt>
                <c:pt idx="89">
                  <c:v>44.99809670330265</c:v>
                </c:pt>
                <c:pt idx="90">
                  <c:v>45.108595065168501</c:v>
                </c:pt>
                <c:pt idx="91">
                  <c:v>45.217885770490405</c:v>
                </c:pt>
                <c:pt idx="92">
                  <c:v>45.325994931532563</c:v>
                </c:pt>
                <c:pt idx="93">
                  <c:v>45.432947822700037</c:v>
                </c:pt>
                <c:pt idx="94">
                  <c:v>45.538768916005409</c:v>
                </c:pt>
                <c:pt idx="95">
                  <c:v>45.643481914678361</c:v>
                </c:pt>
                <c:pt idx="96">
                  <c:v>45.747109785033828</c:v>
                </c:pt>
                <c:pt idx="97">
                  <c:v>45.849674786705712</c:v>
                </c:pt>
                <c:pt idx="98">
                  <c:v>45.9511985013459</c:v>
                </c:pt>
                <c:pt idx="99">
                  <c:v>46.051701859880907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FE-476E-BF8E-D81846538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035776"/>
        <c:axId val="1932036192"/>
      </c:scatterChart>
      <c:valAx>
        <c:axId val="193203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2036192"/>
        <c:crosses val="autoZero"/>
        <c:crossBetween val="midCat"/>
      </c:valAx>
      <c:valAx>
        <c:axId val="1932036192"/>
        <c:scaling>
          <c:orientation val="minMax"/>
          <c:max val="10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203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Fonctions</a:t>
            </a:r>
            <a:r>
              <a:rPr lang="fr-CA" baseline="0"/>
              <a:t> trigonometriques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0122045045876811E-2"/>
          <c:y val="0.10931823770594641"/>
          <c:w val="0.91677581622134297"/>
          <c:h val="0.87518462704760325"/>
        </c:manualLayout>
      </c:layout>
      <c:scatterChart>
        <c:scatterStyle val="smoothMarker"/>
        <c:varyColors val="0"/>
        <c:ser>
          <c:idx val="0"/>
          <c:order val="0"/>
          <c:tx>
            <c:v>cosinus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'Fonctions trigonometriques'!$K$16:$K$115</c:f>
              <c:numCache>
                <c:formatCode>General</c:formatCode>
                <c:ptCount val="100"/>
                <c:pt idx="0">
                  <c:v>-6.2830000000000004</c:v>
                </c:pt>
                <c:pt idx="1">
                  <c:v>-6.157</c:v>
                </c:pt>
                <c:pt idx="2">
                  <c:v>-6.0309999999999997</c:v>
                </c:pt>
                <c:pt idx="3">
                  <c:v>-5.9049999999999994</c:v>
                </c:pt>
                <c:pt idx="4">
                  <c:v>-5.778999999999999</c:v>
                </c:pt>
                <c:pt idx="5">
                  <c:v>-5.6529999999999987</c:v>
                </c:pt>
                <c:pt idx="6">
                  <c:v>-5.5269999999999984</c:v>
                </c:pt>
                <c:pt idx="7">
                  <c:v>-5.400999999999998</c:v>
                </c:pt>
                <c:pt idx="8">
                  <c:v>-5.2749999999999977</c:v>
                </c:pt>
                <c:pt idx="9">
                  <c:v>-5.1489999999999974</c:v>
                </c:pt>
                <c:pt idx="10">
                  <c:v>-5.022999999999997</c:v>
                </c:pt>
                <c:pt idx="11">
                  <c:v>-4.8969999999999967</c:v>
                </c:pt>
                <c:pt idx="12">
                  <c:v>-4.7709999999999964</c:v>
                </c:pt>
                <c:pt idx="13">
                  <c:v>-4.644999999999996</c:v>
                </c:pt>
                <c:pt idx="14">
                  <c:v>-4.5189999999999957</c:v>
                </c:pt>
                <c:pt idx="15">
                  <c:v>-4.3929999999999954</c:v>
                </c:pt>
                <c:pt idx="16">
                  <c:v>-4.266999999999995</c:v>
                </c:pt>
                <c:pt idx="17">
                  <c:v>-4.1409999999999947</c:v>
                </c:pt>
                <c:pt idx="18">
                  <c:v>-4.0149999999999944</c:v>
                </c:pt>
                <c:pt idx="19">
                  <c:v>-3.8889999999999945</c:v>
                </c:pt>
                <c:pt idx="20">
                  <c:v>-3.7629999999999946</c:v>
                </c:pt>
                <c:pt idx="21">
                  <c:v>-3.6369999999999947</c:v>
                </c:pt>
                <c:pt idx="22">
                  <c:v>-3.5109999999999948</c:v>
                </c:pt>
                <c:pt idx="23">
                  <c:v>-3.3849999999999949</c:v>
                </c:pt>
                <c:pt idx="24">
                  <c:v>-3.258999999999995</c:v>
                </c:pt>
                <c:pt idx="25">
                  <c:v>-3.1329999999999951</c:v>
                </c:pt>
                <c:pt idx="26">
                  <c:v>-3.0069999999999952</c:v>
                </c:pt>
                <c:pt idx="27">
                  <c:v>-2.8809999999999953</c:v>
                </c:pt>
                <c:pt idx="28">
                  <c:v>-2.7549999999999955</c:v>
                </c:pt>
                <c:pt idx="29">
                  <c:v>-2.6289999999999956</c:v>
                </c:pt>
                <c:pt idx="30">
                  <c:v>-2.5029999999999957</c:v>
                </c:pt>
                <c:pt idx="31">
                  <c:v>-2.3769999999999958</c:v>
                </c:pt>
                <c:pt idx="32">
                  <c:v>-2.2509999999999959</c:v>
                </c:pt>
                <c:pt idx="33">
                  <c:v>-2.124999999999996</c:v>
                </c:pt>
                <c:pt idx="34">
                  <c:v>-1.9989999999999961</c:v>
                </c:pt>
                <c:pt idx="35">
                  <c:v>-1.8729999999999962</c:v>
                </c:pt>
                <c:pt idx="36">
                  <c:v>-1.7469999999999963</c:v>
                </c:pt>
                <c:pt idx="37">
                  <c:v>-1.6209999999999964</c:v>
                </c:pt>
                <c:pt idx="38">
                  <c:v>-1.4949999999999966</c:v>
                </c:pt>
                <c:pt idx="39">
                  <c:v>-1.3689999999999967</c:v>
                </c:pt>
                <c:pt idx="40">
                  <c:v>-1.2429999999999968</c:v>
                </c:pt>
                <c:pt idx="41">
                  <c:v>-1.1169999999999969</c:v>
                </c:pt>
                <c:pt idx="42">
                  <c:v>-0.99099999999999688</c:v>
                </c:pt>
                <c:pt idx="43">
                  <c:v>-0.86499999999999688</c:v>
                </c:pt>
                <c:pt idx="44">
                  <c:v>-0.73899999999999688</c:v>
                </c:pt>
                <c:pt idx="45">
                  <c:v>-0.61299999999999688</c:v>
                </c:pt>
                <c:pt idx="46">
                  <c:v>-0.48699999999999688</c:v>
                </c:pt>
                <c:pt idx="47">
                  <c:v>-0.36099999999999688</c:v>
                </c:pt>
                <c:pt idx="48">
                  <c:v>-0.23499999999999688</c:v>
                </c:pt>
                <c:pt idx="49">
                  <c:v>-0.10899999999999688</c:v>
                </c:pt>
                <c:pt idx="50">
                  <c:v>1.7000000000003124E-2</c:v>
                </c:pt>
                <c:pt idx="51">
                  <c:v>0.14300000000000312</c:v>
                </c:pt>
                <c:pt idx="52">
                  <c:v>0.26900000000000313</c:v>
                </c:pt>
                <c:pt idx="53">
                  <c:v>0.39500000000000313</c:v>
                </c:pt>
                <c:pt idx="54">
                  <c:v>0.52100000000000313</c:v>
                </c:pt>
                <c:pt idx="55">
                  <c:v>0.64700000000000313</c:v>
                </c:pt>
                <c:pt idx="56">
                  <c:v>0.77300000000000313</c:v>
                </c:pt>
                <c:pt idx="57">
                  <c:v>0.89900000000000313</c:v>
                </c:pt>
                <c:pt idx="58">
                  <c:v>1.025000000000003</c:v>
                </c:pt>
                <c:pt idx="59">
                  <c:v>1.1510000000000029</c:v>
                </c:pt>
                <c:pt idx="60">
                  <c:v>1.2770000000000028</c:v>
                </c:pt>
                <c:pt idx="61">
                  <c:v>1.4030000000000027</c:v>
                </c:pt>
                <c:pt idx="62">
                  <c:v>1.5290000000000026</c:v>
                </c:pt>
                <c:pt idx="63">
                  <c:v>1.6550000000000025</c:v>
                </c:pt>
                <c:pt idx="64">
                  <c:v>1.7810000000000024</c:v>
                </c:pt>
                <c:pt idx="65">
                  <c:v>1.9070000000000022</c:v>
                </c:pt>
                <c:pt idx="66">
                  <c:v>2.0330000000000021</c:v>
                </c:pt>
                <c:pt idx="67">
                  <c:v>2.159000000000002</c:v>
                </c:pt>
                <c:pt idx="68">
                  <c:v>2.2850000000000019</c:v>
                </c:pt>
                <c:pt idx="69">
                  <c:v>2.4110000000000018</c:v>
                </c:pt>
                <c:pt idx="70">
                  <c:v>2.5370000000000017</c:v>
                </c:pt>
                <c:pt idx="71">
                  <c:v>2.6630000000000016</c:v>
                </c:pt>
                <c:pt idx="72">
                  <c:v>2.7890000000000015</c:v>
                </c:pt>
                <c:pt idx="73">
                  <c:v>2.9150000000000014</c:v>
                </c:pt>
                <c:pt idx="74">
                  <c:v>3.0410000000000013</c:v>
                </c:pt>
                <c:pt idx="75">
                  <c:v>3.1670000000000011</c:v>
                </c:pt>
                <c:pt idx="76">
                  <c:v>3.293000000000001</c:v>
                </c:pt>
                <c:pt idx="77">
                  <c:v>3.4190000000000009</c:v>
                </c:pt>
                <c:pt idx="78">
                  <c:v>3.5450000000000008</c:v>
                </c:pt>
                <c:pt idx="79">
                  <c:v>3.6710000000000007</c:v>
                </c:pt>
                <c:pt idx="80">
                  <c:v>3.7970000000000006</c:v>
                </c:pt>
                <c:pt idx="81">
                  <c:v>3.9230000000000005</c:v>
                </c:pt>
                <c:pt idx="82">
                  <c:v>4.0490000000000004</c:v>
                </c:pt>
                <c:pt idx="83">
                  <c:v>4.1750000000000007</c:v>
                </c:pt>
                <c:pt idx="84">
                  <c:v>4.301000000000001</c:v>
                </c:pt>
                <c:pt idx="85">
                  <c:v>4.4270000000000014</c:v>
                </c:pt>
                <c:pt idx="86">
                  <c:v>4.5530000000000017</c:v>
                </c:pt>
                <c:pt idx="87">
                  <c:v>4.679000000000002</c:v>
                </c:pt>
                <c:pt idx="88">
                  <c:v>4.8050000000000024</c:v>
                </c:pt>
                <c:pt idx="89">
                  <c:v>4.9310000000000027</c:v>
                </c:pt>
                <c:pt idx="90">
                  <c:v>5.057000000000003</c:v>
                </c:pt>
                <c:pt idx="91">
                  <c:v>5.1830000000000034</c:v>
                </c:pt>
                <c:pt idx="92">
                  <c:v>5.3090000000000037</c:v>
                </c:pt>
                <c:pt idx="93">
                  <c:v>5.4350000000000041</c:v>
                </c:pt>
                <c:pt idx="94">
                  <c:v>5.5610000000000044</c:v>
                </c:pt>
                <c:pt idx="95">
                  <c:v>5.6870000000000047</c:v>
                </c:pt>
                <c:pt idx="96">
                  <c:v>5.8130000000000051</c:v>
                </c:pt>
                <c:pt idx="97">
                  <c:v>5.9390000000000054</c:v>
                </c:pt>
                <c:pt idx="98">
                  <c:v>6.0650000000000057</c:v>
                </c:pt>
                <c:pt idx="99">
                  <c:v>6.1910000000000061</c:v>
                </c:pt>
              </c:numCache>
            </c:numRef>
          </c:xVal>
          <c:yVal>
            <c:numRef>
              <c:f>'Fonctions trigonometriques'!$M$16:$M$115</c:f>
              <c:numCache>
                <c:formatCode>0.000</c:formatCode>
                <c:ptCount val="100"/>
                <c:pt idx="0">
                  <c:v>1.2602677423707398</c:v>
                </c:pt>
                <c:pt idx="1">
                  <c:v>1.7616162298460083</c:v>
                </c:pt>
                <c:pt idx="2">
                  <c:v>1.9905228044126169</c:v>
                </c:pt>
                <c:pt idx="3">
                  <c:v>1.9115860295966594</c:v>
                </c:pt>
                <c:pt idx="4">
                  <c:v>1.5370138344381463</c:v>
                </c:pt>
                <c:pt idx="5">
                  <c:v>0.92473550208197342</c:v>
                </c:pt>
                <c:pt idx="6">
                  <c:v>0.16944264428413502</c:v>
                </c:pt>
                <c:pt idx="7">
                  <c:v>-0.61205528437701318</c:v>
                </c:pt>
                <c:pt idx="8">
                  <c:v>-1.2988960966603771</c:v>
                </c:pt>
                <c:pt idx="9">
                  <c:v>-1.7848567562474451</c:v>
                </c:pt>
                <c:pt idx="10">
                  <c:v>-1.9947812504646487</c:v>
                </c:pt>
                <c:pt idx="11">
                  <c:v>-1.8962038073680572</c:v>
                </c:pt>
                <c:pt idx="12">
                  <c:v>-1.5043698741282061</c:v>
                </c:pt>
                <c:pt idx="13">
                  <c:v>-0.87987833971180707</c:v>
                </c:pt>
                <c:pt idx="14">
                  <c:v>-0.1193096427803116</c:v>
                </c:pt>
                <c:pt idx="15">
                  <c:v>0.65971082971773443</c:v>
                </c:pt>
                <c:pt idx="16">
                  <c:v>1.336704040335609</c:v>
                </c:pt>
                <c:pt idx="17">
                  <c:v>1.8069699288660845</c:v>
                </c:pt>
                <c:pt idx="18">
                  <c:v>1.9977797499239416</c:v>
                </c:pt>
                <c:pt idx="19">
                  <c:v>1.8796239021726271</c:v>
                </c:pt>
                <c:pt idx="20">
                  <c:v>1.4707757215620072</c:v>
                </c:pt>
                <c:pt idx="21">
                  <c:v>0.83446542732350049</c:v>
                </c:pt>
                <c:pt idx="22">
                  <c:v>6.9101282748910975E-2</c:v>
                </c:pt>
                <c:pt idx="23">
                  <c:v>-0.70694968755854615</c:v>
                </c:pt>
                <c:pt idx="24">
                  <c:v>-1.373667693088839</c:v>
                </c:pt>
                <c:pt idx="25">
                  <c:v>-1.8279417805481351</c:v>
                </c:pt>
                <c:pt idx="26">
                  <c:v>-1.9995164088739688</c:v>
                </c:pt>
                <c:pt idx="27">
                  <c:v>-1.8618567862338609</c:v>
                </c:pt>
                <c:pt idx="28">
                  <c:v>-1.4362525955263572</c:v>
                </c:pt>
                <c:pt idx="29">
                  <c:v>-0.78852544868587471</c:v>
                </c:pt>
                <c:pt idx="30">
                  <c:v>-1.8849276866259583E-2</c:v>
                </c:pt>
                <c:pt idx="31">
                  <c:v>0.75374202082435049</c:v>
                </c:pt>
                <c:pt idx="32">
                  <c:v>1.4097637078847411</c:v>
                </c:pt>
                <c:pt idx="33">
                  <c:v>1.8477590650225835</c:v>
                </c:pt>
                <c:pt idx="34">
                  <c:v>1.9999901304037162</c:v>
                </c:pt>
                <c:pt idx="35">
                  <c:v>1.8429136816429876</c:v>
                </c:pt>
                <c:pt idx="36">
                  <c:v>1.4008223015675956</c:v>
                </c:pt>
                <c:pt idx="37">
                  <c:v>0.74208742047408083</c:v>
                </c:pt>
                <c:pt idx="38">
                  <c:v>-3.1414634623662854E-2</c:v>
                </c:pt>
                <c:pt idx="39">
                  <c:v>-0.80005827447454969</c:v>
                </c:pt>
                <c:pt idx="40">
                  <c:v>-1.444969285706714</c:v>
                </c:pt>
                <c:pt idx="41">
                  <c:v>-1.8664092652678044</c:v>
                </c:pt>
                <c:pt idx="42">
                  <c:v>-1.9992006153005124</c:v>
                </c:pt>
                <c:pt idx="43">
                  <c:v>-1.8228065532708826</c:v>
                </c:pt>
                <c:pt idx="44">
                  <c:v>-1.3645072182187783</c:v>
                </c:pt>
                <c:pt idx="45">
                  <c:v>-0.6951806739420554</c:v>
                </c:pt>
                <c:pt idx="46">
                  <c:v>8.1658703957039891E-2</c:v>
                </c:pt>
                <c:pt idx="47">
                  <c:v>0.84586919417062423</c:v>
                </c:pt>
                <c:pt idx="48">
                  <c:v>1.4792621899572327</c:v>
                </c:pt>
                <c:pt idx="49">
                  <c:v>1.883880601417588</c:v>
                </c:pt>
                <c:pt idx="50">
                  <c:v>1.9971483622390185</c:v>
                </c:pt>
                <c:pt idx="51">
                  <c:v>1.8015481012107877</c:v>
                </c:pt>
                <c:pt idx="52">
                  <c:v>1.3273302828649023</c:v>
                </c:pt>
                <c:pt idx="53">
                  <c:v>0.64783483639628026</c:v>
                </c:pt>
                <c:pt idx="54">
                  <c:v>-0.1318511959027753</c:v>
                </c:pt>
                <c:pt idx="55">
                  <c:v>-0.8911458447538102</c:v>
                </c:pt>
                <c:pt idx="56">
                  <c:v>-1.5126207605029565</c:v>
                </c:pt>
                <c:pt idx="57">
                  <c:v>-1.9001620382015496</c:v>
                </c:pt>
                <c:pt idx="58">
                  <c:v>-1.9938346674662546</c:v>
                </c:pt>
                <c:pt idx="59">
                  <c:v>-1.7791517527566678</c:v>
                </c:pt>
                <c:pt idx="60">
                  <c:v>-1.2893149772551693</c:v>
                </c:pt>
                <c:pt idx="61">
                  <c:v>-0.60007981248253695</c:v>
                </c:pt>
                <c:pt idx="62">
                  <c:v>0.18196040780715647</c:v>
                </c:pt>
                <c:pt idx="63">
                  <c:v>0.93585962852116034</c:v>
                </c:pt>
                <c:pt idx="64">
                  <c:v>1.5450239273557378</c:v>
                </c:pt>
                <c:pt idx="65">
                  <c:v>1.9152432919152482</c:v>
                </c:pt>
                <c:pt idx="66">
                  <c:v>1.9892616239828633</c:v>
                </c:pt>
                <c:pt idx="67">
                  <c:v>1.7556316539222376</c:v>
                </c:pt>
                <c:pt idx="68">
                  <c:v>1.2504853126714019</c:v>
                </c:pt>
                <c:pt idx="69">
                  <c:v>0.55194576529748085</c:v>
                </c:pt>
                <c:pt idx="70">
                  <c:v>-0.23195468961793247</c:v>
                </c:pt>
                <c:pt idx="71">
                  <c:v>-0.97998230328848213</c:v>
                </c:pt>
                <c:pt idx="72">
                  <c:v>-1.5764512239808846</c:v>
                </c:pt>
                <c:pt idx="73">
                  <c:v>-1.9291148369155982</c:v>
                </c:pt>
                <c:pt idx="74">
                  <c:v>-1.9834321202211247</c:v>
                </c:pt>
                <c:pt idx="75">
                  <c:v>-1.7310026605060354</c:v>
                </c:pt>
                <c:pt idx="76">
                  <c:v>-1.2108658147619984</c:v>
                </c:pt>
                <c:pt idx="77">
                  <c:v>-0.50346309733698846</c:v>
                </c:pt>
                <c:pt idx="78">
                  <c:v>0.28180246387516816</c:v>
                </c:pt>
                <c:pt idx="79">
                  <c:v>1.0234860002286927</c:v>
                </c:pt>
                <c:pt idx="80">
                  <c:v>1.6068828002242574</c:v>
                </c:pt>
                <c:pt idx="81">
                  <c:v>1.9417679116374622</c:v>
                </c:pt>
                <c:pt idx="82">
                  <c:v>1.9763498382205609</c:v>
                </c:pt>
                <c:pt idx="83">
                  <c:v>1.7052803287081817</c:v>
                </c:pt>
                <c:pt idx="84">
                  <c:v>1.1704815080510156</c:v>
                </c:pt>
                <c:pt idx="85">
                  <c:v>0.45466243129328693</c:v>
                </c:pt>
                <c:pt idx="86">
                  <c:v>-0.33147224565624944</c:v>
                </c:pt>
                <c:pt idx="87">
                  <c:v>-1.0663432414743863</c:v>
                </c:pt>
                <c:pt idx="88">
                  <c:v>-1.6362994348500552</c:v>
                </c:pt>
                <c:pt idx="89">
                  <c:v>-1.9531945241276525</c:v>
                </c:pt>
                <c:pt idx="90">
                  <c:v>-1.9680192513022761</c:v>
                </c:pt>
                <c:pt idx="91">
                  <c:v>-1.6784809053047509</c:v>
                </c:pt>
                <c:pt idx="92">
                  <c:v>-1.1293579001321346</c:v>
                </c:pt>
                <c:pt idx="93">
                  <c:v>-0.40557459071300139</c:v>
                </c:pt>
                <c:pt idx="94">
                  <c:v>0.38093266246240387</c:v>
                </c:pt>
                <c:pt idx="95">
                  <c:v>1.1085269574734089</c:v>
                </c:pt>
                <c:pt idx="96">
                  <c:v>1.6646825476813449</c:v>
                </c:pt>
                <c:pt idx="97">
                  <c:v>1.963387457092804</c:v>
                </c:pt>
                <c:pt idx="98">
                  <c:v>1.9584456212435248</c:v>
                </c:pt>
                <c:pt idx="99">
                  <c:v>1.6506213173859801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67-4113-94DB-3089E48E4159}"/>
            </c:ext>
          </c:extLst>
        </c:ser>
        <c:ser>
          <c:idx val="1"/>
          <c:order val="1"/>
          <c:tx>
            <c:v>sinus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'Fonctions trigonometriques'!$K$16:$K$115</c:f>
              <c:numCache>
                <c:formatCode>General</c:formatCode>
                <c:ptCount val="100"/>
                <c:pt idx="0">
                  <c:v>-6.2830000000000004</c:v>
                </c:pt>
                <c:pt idx="1">
                  <c:v>-6.157</c:v>
                </c:pt>
                <c:pt idx="2">
                  <c:v>-6.0309999999999997</c:v>
                </c:pt>
                <c:pt idx="3">
                  <c:v>-5.9049999999999994</c:v>
                </c:pt>
                <c:pt idx="4">
                  <c:v>-5.778999999999999</c:v>
                </c:pt>
                <c:pt idx="5">
                  <c:v>-5.6529999999999987</c:v>
                </c:pt>
                <c:pt idx="6">
                  <c:v>-5.5269999999999984</c:v>
                </c:pt>
                <c:pt idx="7">
                  <c:v>-5.400999999999998</c:v>
                </c:pt>
                <c:pt idx="8">
                  <c:v>-5.2749999999999977</c:v>
                </c:pt>
                <c:pt idx="9">
                  <c:v>-5.1489999999999974</c:v>
                </c:pt>
                <c:pt idx="10">
                  <c:v>-5.022999999999997</c:v>
                </c:pt>
                <c:pt idx="11">
                  <c:v>-4.8969999999999967</c:v>
                </c:pt>
                <c:pt idx="12">
                  <c:v>-4.7709999999999964</c:v>
                </c:pt>
                <c:pt idx="13">
                  <c:v>-4.644999999999996</c:v>
                </c:pt>
                <c:pt idx="14">
                  <c:v>-4.5189999999999957</c:v>
                </c:pt>
                <c:pt idx="15">
                  <c:v>-4.3929999999999954</c:v>
                </c:pt>
                <c:pt idx="16">
                  <c:v>-4.266999999999995</c:v>
                </c:pt>
                <c:pt idx="17">
                  <c:v>-4.1409999999999947</c:v>
                </c:pt>
                <c:pt idx="18">
                  <c:v>-4.0149999999999944</c:v>
                </c:pt>
                <c:pt idx="19">
                  <c:v>-3.8889999999999945</c:v>
                </c:pt>
                <c:pt idx="20">
                  <c:v>-3.7629999999999946</c:v>
                </c:pt>
                <c:pt idx="21">
                  <c:v>-3.6369999999999947</c:v>
                </c:pt>
                <c:pt idx="22">
                  <c:v>-3.5109999999999948</c:v>
                </c:pt>
                <c:pt idx="23">
                  <c:v>-3.3849999999999949</c:v>
                </c:pt>
                <c:pt idx="24">
                  <c:v>-3.258999999999995</c:v>
                </c:pt>
                <c:pt idx="25">
                  <c:v>-3.1329999999999951</c:v>
                </c:pt>
                <c:pt idx="26">
                  <c:v>-3.0069999999999952</c:v>
                </c:pt>
                <c:pt idx="27">
                  <c:v>-2.8809999999999953</c:v>
                </c:pt>
                <c:pt idx="28">
                  <c:v>-2.7549999999999955</c:v>
                </c:pt>
                <c:pt idx="29">
                  <c:v>-2.6289999999999956</c:v>
                </c:pt>
                <c:pt idx="30">
                  <c:v>-2.5029999999999957</c:v>
                </c:pt>
                <c:pt idx="31">
                  <c:v>-2.3769999999999958</c:v>
                </c:pt>
                <c:pt idx="32">
                  <c:v>-2.2509999999999959</c:v>
                </c:pt>
                <c:pt idx="33">
                  <c:v>-2.124999999999996</c:v>
                </c:pt>
                <c:pt idx="34">
                  <c:v>-1.9989999999999961</c:v>
                </c:pt>
                <c:pt idx="35">
                  <c:v>-1.8729999999999962</c:v>
                </c:pt>
                <c:pt idx="36">
                  <c:v>-1.7469999999999963</c:v>
                </c:pt>
                <c:pt idx="37">
                  <c:v>-1.6209999999999964</c:v>
                </c:pt>
                <c:pt idx="38">
                  <c:v>-1.4949999999999966</c:v>
                </c:pt>
                <c:pt idx="39">
                  <c:v>-1.3689999999999967</c:v>
                </c:pt>
                <c:pt idx="40">
                  <c:v>-1.2429999999999968</c:v>
                </c:pt>
                <c:pt idx="41">
                  <c:v>-1.1169999999999969</c:v>
                </c:pt>
                <c:pt idx="42">
                  <c:v>-0.99099999999999688</c:v>
                </c:pt>
                <c:pt idx="43">
                  <c:v>-0.86499999999999688</c:v>
                </c:pt>
                <c:pt idx="44">
                  <c:v>-0.73899999999999688</c:v>
                </c:pt>
                <c:pt idx="45">
                  <c:v>-0.61299999999999688</c:v>
                </c:pt>
                <c:pt idx="46">
                  <c:v>-0.48699999999999688</c:v>
                </c:pt>
                <c:pt idx="47">
                  <c:v>-0.36099999999999688</c:v>
                </c:pt>
                <c:pt idx="48">
                  <c:v>-0.23499999999999688</c:v>
                </c:pt>
                <c:pt idx="49">
                  <c:v>-0.10899999999999688</c:v>
                </c:pt>
                <c:pt idx="50">
                  <c:v>1.7000000000003124E-2</c:v>
                </c:pt>
                <c:pt idx="51">
                  <c:v>0.14300000000000312</c:v>
                </c:pt>
                <c:pt idx="52">
                  <c:v>0.26900000000000313</c:v>
                </c:pt>
                <c:pt idx="53">
                  <c:v>0.39500000000000313</c:v>
                </c:pt>
                <c:pt idx="54">
                  <c:v>0.52100000000000313</c:v>
                </c:pt>
                <c:pt idx="55">
                  <c:v>0.64700000000000313</c:v>
                </c:pt>
                <c:pt idx="56">
                  <c:v>0.77300000000000313</c:v>
                </c:pt>
                <c:pt idx="57">
                  <c:v>0.89900000000000313</c:v>
                </c:pt>
                <c:pt idx="58">
                  <c:v>1.025000000000003</c:v>
                </c:pt>
                <c:pt idx="59">
                  <c:v>1.1510000000000029</c:v>
                </c:pt>
                <c:pt idx="60">
                  <c:v>1.2770000000000028</c:v>
                </c:pt>
                <c:pt idx="61">
                  <c:v>1.4030000000000027</c:v>
                </c:pt>
                <c:pt idx="62">
                  <c:v>1.5290000000000026</c:v>
                </c:pt>
                <c:pt idx="63">
                  <c:v>1.6550000000000025</c:v>
                </c:pt>
                <c:pt idx="64">
                  <c:v>1.7810000000000024</c:v>
                </c:pt>
                <c:pt idx="65">
                  <c:v>1.9070000000000022</c:v>
                </c:pt>
                <c:pt idx="66">
                  <c:v>2.0330000000000021</c:v>
                </c:pt>
                <c:pt idx="67">
                  <c:v>2.159000000000002</c:v>
                </c:pt>
                <c:pt idx="68">
                  <c:v>2.2850000000000019</c:v>
                </c:pt>
                <c:pt idx="69">
                  <c:v>2.4110000000000018</c:v>
                </c:pt>
                <c:pt idx="70">
                  <c:v>2.5370000000000017</c:v>
                </c:pt>
                <c:pt idx="71">
                  <c:v>2.6630000000000016</c:v>
                </c:pt>
                <c:pt idx="72">
                  <c:v>2.7890000000000015</c:v>
                </c:pt>
                <c:pt idx="73">
                  <c:v>2.9150000000000014</c:v>
                </c:pt>
                <c:pt idx="74">
                  <c:v>3.0410000000000013</c:v>
                </c:pt>
                <c:pt idx="75">
                  <c:v>3.1670000000000011</c:v>
                </c:pt>
                <c:pt idx="76">
                  <c:v>3.293000000000001</c:v>
                </c:pt>
                <c:pt idx="77">
                  <c:v>3.4190000000000009</c:v>
                </c:pt>
                <c:pt idx="78">
                  <c:v>3.5450000000000008</c:v>
                </c:pt>
                <c:pt idx="79">
                  <c:v>3.6710000000000007</c:v>
                </c:pt>
                <c:pt idx="80">
                  <c:v>3.7970000000000006</c:v>
                </c:pt>
                <c:pt idx="81">
                  <c:v>3.9230000000000005</c:v>
                </c:pt>
                <c:pt idx="82">
                  <c:v>4.0490000000000004</c:v>
                </c:pt>
                <c:pt idx="83">
                  <c:v>4.1750000000000007</c:v>
                </c:pt>
                <c:pt idx="84">
                  <c:v>4.301000000000001</c:v>
                </c:pt>
                <c:pt idx="85">
                  <c:v>4.4270000000000014</c:v>
                </c:pt>
                <c:pt idx="86">
                  <c:v>4.5530000000000017</c:v>
                </c:pt>
                <c:pt idx="87">
                  <c:v>4.679000000000002</c:v>
                </c:pt>
                <c:pt idx="88">
                  <c:v>4.8050000000000024</c:v>
                </c:pt>
                <c:pt idx="89">
                  <c:v>4.9310000000000027</c:v>
                </c:pt>
                <c:pt idx="90">
                  <c:v>5.057000000000003</c:v>
                </c:pt>
                <c:pt idx="91">
                  <c:v>5.1830000000000034</c:v>
                </c:pt>
                <c:pt idx="92">
                  <c:v>5.3090000000000037</c:v>
                </c:pt>
                <c:pt idx="93">
                  <c:v>5.4350000000000041</c:v>
                </c:pt>
                <c:pt idx="94">
                  <c:v>5.5610000000000044</c:v>
                </c:pt>
                <c:pt idx="95">
                  <c:v>5.6870000000000047</c:v>
                </c:pt>
                <c:pt idx="96">
                  <c:v>5.8130000000000051</c:v>
                </c:pt>
                <c:pt idx="97">
                  <c:v>5.9390000000000054</c:v>
                </c:pt>
                <c:pt idx="98">
                  <c:v>6.0650000000000057</c:v>
                </c:pt>
                <c:pt idx="99">
                  <c:v>6.1910000000000061</c:v>
                </c:pt>
              </c:numCache>
            </c:numRef>
          </c:xVal>
          <c:yVal>
            <c:numRef>
              <c:f>'Fonctions trigonometriques'!$O$16:$O$115</c:f>
              <c:numCache>
                <c:formatCode>0.000</c:formatCode>
                <c:ptCount val="100"/>
                <c:pt idx="0">
                  <c:v>3.7061435705115694E-4</c:v>
                </c:pt>
                <c:pt idx="1">
                  <c:v>0.25170140909462396</c:v>
                </c:pt>
                <c:pt idx="2">
                  <c:v>0.49904147618777767</c:v>
                </c:pt>
                <c:pt idx="3">
                  <c:v>0.73846923710077184</c:v>
                </c:pt>
                <c:pt idx="4">
                  <c:v>0.96618856296903721</c:v>
                </c:pt>
                <c:pt idx="5">
                  <c:v>1.1785889622495196</c:v>
                </c:pt>
                <c:pt idx="6">
                  <c:v>1.3723028250899609</c:v>
                </c:pt>
                <c:pt idx="7">
                  <c:v>1.5442588168072331</c:v>
                </c:pt>
                <c:pt idx="8">
                  <c:v>1.6917305739207422</c:v>
                </c:pt>
                <c:pt idx="9">
                  <c:v>1.8123799306649455</c:v>
                </c:pt>
                <c:pt idx="10">
                  <c:v>1.9042939906243146</c:v>
                </c:pt>
                <c:pt idx="11">
                  <c:v>1.9660154557197091</c:v>
                </c:pt>
                <c:pt idx="12">
                  <c:v>1.99656573167986</c:v>
                </c:pt>
                <c:pt idx="13">
                  <c:v>1.9954604436605528</c:v>
                </c:pt>
                <c:pt idx="14">
                  <c:v>1.9627171160112522</c:v>
                </c:pt>
                <c:pt idx="15">
                  <c:v>1.8988548944264154</c:v>
                </c:pt>
                <c:pt idx="16">
                  <c:v>1.8048863148867877</c:v>
                </c:pt>
                <c:pt idx="17">
                  <c:v>1.6823012498941743</c:v>
                </c:pt>
                <c:pt idx="18">
                  <c:v>1.533043286532249</c:v>
                </c:pt>
                <c:pt idx="19">
                  <c:v>1.359478910879421</c:v>
                </c:pt>
                <c:pt idx="20">
                  <c:v>1.1643599873551043</c:v>
                </c:pt>
                <c:pt idx="21">
                  <c:v>0.95078012788963584</c:v>
                </c:pt>
                <c:pt idx="22">
                  <c:v>0.72212564268495683</c:v>
                </c:pt>
                <c:pt idx="23">
                  <c:v>0.48202185024209948</c:v>
                </c:pt>
                <c:pt idx="24">
                  <c:v>0.23427559791038235</c:v>
                </c:pt>
                <c:pt idx="25">
                  <c:v>-1.7185095704586758E-2</c:v>
                </c:pt>
                <c:pt idx="26">
                  <c:v>-0.26837331950404325</c:v>
                </c:pt>
                <c:pt idx="27">
                  <c:v>-0.51530648240009946</c:v>
                </c:pt>
                <c:pt idx="28">
                  <c:v>-0.75406945732597497</c:v>
                </c:pt>
                <c:pt idx="29">
                  <c:v>-0.98087665560368908</c:v>
                </c:pt>
                <c:pt idx="30">
                  <c:v>-1.1921320474796704</c:v>
                </c:pt>
                <c:pt idx="31">
                  <c:v>-1.3844861772022623</c:v>
                </c:pt>
                <c:pt idx="32">
                  <c:v>-1.5548892686666613</c:v>
                </c:pt>
                <c:pt idx="33">
                  <c:v>-1.7006395796369083</c:v>
                </c:pt>
                <c:pt idx="34">
                  <c:v>-1.8194262378883943</c:v>
                </c:pt>
                <c:pt idx="35">
                  <c:v>-1.909365880103538</c:v>
                </c:pt>
                <c:pt idx="36">
                  <c:v>-1.9690325126106782</c:v>
                </c:pt>
                <c:pt idx="37">
                  <c:v>-1.9974801205239545</c:v>
                </c:pt>
                <c:pt idx="38">
                  <c:v>-1.9942576668160987</c:v>
                </c:pt>
                <c:pt idx="39">
                  <c:v>-1.9594162435137354</c:v>
                </c:pt>
                <c:pt idx="40">
                  <c:v>-1.8935082616329324</c:v>
                </c:pt>
                <c:pt idx="41">
                  <c:v>-1.7975786926985833</c:v>
                </c:pt>
                <c:pt idx="42">
                  <c:v>-1.6731485007133953</c:v>
                </c:pt>
                <c:pt idx="43">
                  <c:v>-1.5221905272627285</c:v>
                </c:pt>
                <c:pt idx="44">
                  <c:v>-1.3470982120971271</c:v>
                </c:pt>
                <c:pt idx="45">
                  <c:v>-1.1506476451279275</c:v>
                </c:pt>
                <c:pt idx="46">
                  <c:v>-0.93595355150182513</c:v>
                </c:pt>
                <c:pt idx="47">
                  <c:v>-0.70641990761136042</c:v>
                </c:pt>
                <c:pt idx="48">
                  <c:v>-0.46568597102482751</c:v>
                </c:pt>
                <c:pt idx="49">
                  <c:v>-0.21756858003145702</c:v>
                </c:pt>
                <c:pt idx="50">
                  <c:v>3.3998362357003702E-2</c:v>
                </c:pt>
                <c:pt idx="51">
                  <c:v>0.28502626046672513</c:v>
                </c:pt>
                <c:pt idx="52">
                  <c:v>0.531535065174779</c:v>
                </c:pt>
                <c:pt idx="53">
                  <c:v>0.76961637761649582</c:v>
                </c:pt>
                <c:pt idx="54">
                  <c:v>0.99549541687746468</c:v>
                </c:pt>
                <c:pt idx="55">
                  <c:v>1.2055908691719741</c:v>
                </c:pt>
                <c:pt idx="56">
                  <c:v>1.3965716695987418</c:v>
                </c:pt>
                <c:pt idx="57">
                  <c:v>1.5654098161987884</c:v>
                </c:pt>
                <c:pt idx="58">
                  <c:v>1.7094283789481899</c:v>
                </c:pt>
                <c:pt idx="59">
                  <c:v>1.8263439425027861</c:v>
                </c:pt>
                <c:pt idx="60">
                  <c:v>1.9143028097648196</c:v>
                </c:pt>
                <c:pt idx="61">
                  <c:v>1.9719103922637009</c:v>
                </c:pt>
                <c:pt idx="62">
                  <c:v>1.9982533213662022</c:v>
                </c:pt>
                <c:pt idx="63">
                  <c:v>1.9929139297426781</c:v>
                </c:pt>
                <c:pt idx="64">
                  <c:v>1.9559768734855725</c:v>
                </c:pt>
                <c:pt idx="65">
                  <c:v>1.8880277898864637</c:v>
                </c:pt>
                <c:pt idx="66">
                  <c:v>1.790144012152612</c:v>
                </c:pt>
                <c:pt idx="67">
                  <c:v>1.6638774882812408</c:v>
                </c:pt>
                <c:pt idx="68">
                  <c:v>1.5112301749129216</c:v>
                </c:pt>
                <c:pt idx="69">
                  <c:v>1.3346222962946956</c:v>
                </c:pt>
                <c:pt idx="70">
                  <c:v>1.1368539716072981</c:v>
                </c:pt>
                <c:pt idx="71">
                  <c:v>0.92106081905548731</c:v>
                </c:pt>
                <c:pt idx="72">
                  <c:v>0.69066424061894449</c:v>
                </c:pt>
                <c:pt idx="73">
                  <c:v>0.44931717569937385</c:v>
                </c:pt>
                <c:pt idx="74">
                  <c:v>0.20084618374011914</c:v>
                </c:pt>
                <c:pt idx="75">
                  <c:v>-5.0809225901225066E-2</c:v>
                </c:pt>
                <c:pt idx="76">
                  <c:v>-0.30165905490190098</c:v>
                </c:pt>
                <c:pt idx="77">
                  <c:v>-0.54772607742598001</c:v>
                </c:pt>
                <c:pt idx="78">
                  <c:v>-0.78510889906848458</c:v>
                </c:pt>
                <c:pt idx="79">
                  <c:v>-1.0100438134916292</c:v>
                </c:pt>
                <c:pt idx="80">
                  <c:v>-1.2189644760157703</c:v>
                </c:pt>
                <c:pt idx="81">
                  <c:v>-1.408558448039851</c:v>
                </c:pt>
                <c:pt idx="82">
                  <c:v>-1.5758197157791516</c:v>
                </c:pt>
                <c:pt idx="83">
                  <c:v>-1.7180963506353835</c:v>
                </c:pt>
                <c:pt idx="84">
                  <c:v>-1.8331325555436107</c:v>
                </c:pt>
                <c:pt idx="85">
                  <c:v>-1.919104430650878</c:v>
                </c:pt>
                <c:pt idx="86">
                  <c:v>-1.9746488912614453</c:v>
                </c:pt>
                <c:pt idx="87">
                  <c:v>-1.9988852795544036</c:v>
                </c:pt>
                <c:pt idx="88">
                  <c:v>-1.9914293274197354</c:v>
                </c:pt>
                <c:pt idx="89">
                  <c:v>-1.9523992490319515</c:v>
                </c:pt>
                <c:pt idx="90">
                  <c:v>-1.8824138665635068</c:v>
                </c:pt>
                <c:pt idx="91">
                  <c:v>-1.7825827987548235</c:v>
                </c:pt>
                <c:pt idx="92">
                  <c:v>-1.6544888679012122</c:v>
                </c:pt>
                <c:pt idx="93">
                  <c:v>-1.5001630041940393</c:v>
                </c:pt>
                <c:pt idx="94">
                  <c:v>-1.322052045307994</c:v>
                </c:pt>
                <c:pt idx="95">
                  <c:v>-1.1229799417722262</c:v>
                </c:pt>
                <c:pt idx="96">
                  <c:v>-0.90610298321447569</c:v>
                </c:pt>
                <c:pt idx="97">
                  <c:v>-0.67485975536641218</c:v>
                </c:pt>
                <c:pt idx="98">
                  <c:v>-0.43291662126222519</c:v>
                </c:pt>
                <c:pt idx="99">
                  <c:v>-0.18410959102645097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67-4113-94DB-3089E48E4159}"/>
            </c:ext>
          </c:extLst>
        </c:ser>
        <c:ser>
          <c:idx val="2"/>
          <c:order val="2"/>
          <c:tx>
            <c:v>tangente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'Fonctions trigonometriques'!$K$16:$K$115</c:f>
              <c:numCache>
                <c:formatCode>General</c:formatCode>
                <c:ptCount val="100"/>
                <c:pt idx="0">
                  <c:v>-6.2830000000000004</c:v>
                </c:pt>
                <c:pt idx="1">
                  <c:v>-6.157</c:v>
                </c:pt>
                <c:pt idx="2">
                  <c:v>-6.0309999999999997</c:v>
                </c:pt>
                <c:pt idx="3">
                  <c:v>-5.9049999999999994</c:v>
                </c:pt>
                <c:pt idx="4">
                  <c:v>-5.778999999999999</c:v>
                </c:pt>
                <c:pt idx="5">
                  <c:v>-5.6529999999999987</c:v>
                </c:pt>
                <c:pt idx="6">
                  <c:v>-5.5269999999999984</c:v>
                </c:pt>
                <c:pt idx="7">
                  <c:v>-5.400999999999998</c:v>
                </c:pt>
                <c:pt idx="8">
                  <c:v>-5.2749999999999977</c:v>
                </c:pt>
                <c:pt idx="9">
                  <c:v>-5.1489999999999974</c:v>
                </c:pt>
                <c:pt idx="10">
                  <c:v>-5.022999999999997</c:v>
                </c:pt>
                <c:pt idx="11">
                  <c:v>-4.8969999999999967</c:v>
                </c:pt>
                <c:pt idx="12">
                  <c:v>-4.7709999999999964</c:v>
                </c:pt>
                <c:pt idx="13">
                  <c:v>-4.644999999999996</c:v>
                </c:pt>
                <c:pt idx="14">
                  <c:v>-4.5189999999999957</c:v>
                </c:pt>
                <c:pt idx="15">
                  <c:v>-4.3929999999999954</c:v>
                </c:pt>
                <c:pt idx="16">
                  <c:v>-4.266999999999995</c:v>
                </c:pt>
                <c:pt idx="17">
                  <c:v>-4.1409999999999947</c:v>
                </c:pt>
                <c:pt idx="18">
                  <c:v>-4.0149999999999944</c:v>
                </c:pt>
                <c:pt idx="19">
                  <c:v>-3.8889999999999945</c:v>
                </c:pt>
                <c:pt idx="20">
                  <c:v>-3.7629999999999946</c:v>
                </c:pt>
                <c:pt idx="21">
                  <c:v>-3.6369999999999947</c:v>
                </c:pt>
                <c:pt idx="22">
                  <c:v>-3.5109999999999948</c:v>
                </c:pt>
                <c:pt idx="23">
                  <c:v>-3.3849999999999949</c:v>
                </c:pt>
                <c:pt idx="24">
                  <c:v>-3.258999999999995</c:v>
                </c:pt>
                <c:pt idx="25">
                  <c:v>-3.1329999999999951</c:v>
                </c:pt>
                <c:pt idx="26">
                  <c:v>-3.0069999999999952</c:v>
                </c:pt>
                <c:pt idx="27">
                  <c:v>-2.8809999999999953</c:v>
                </c:pt>
                <c:pt idx="28">
                  <c:v>-2.7549999999999955</c:v>
                </c:pt>
                <c:pt idx="29">
                  <c:v>-2.6289999999999956</c:v>
                </c:pt>
                <c:pt idx="30">
                  <c:v>-2.5029999999999957</c:v>
                </c:pt>
                <c:pt idx="31">
                  <c:v>-2.3769999999999958</c:v>
                </c:pt>
                <c:pt idx="32">
                  <c:v>-2.2509999999999959</c:v>
                </c:pt>
                <c:pt idx="33">
                  <c:v>-2.124999999999996</c:v>
                </c:pt>
                <c:pt idx="34">
                  <c:v>-1.9989999999999961</c:v>
                </c:pt>
                <c:pt idx="35">
                  <c:v>-1.8729999999999962</c:v>
                </c:pt>
                <c:pt idx="36">
                  <c:v>-1.7469999999999963</c:v>
                </c:pt>
                <c:pt idx="37">
                  <c:v>-1.6209999999999964</c:v>
                </c:pt>
                <c:pt idx="38">
                  <c:v>-1.4949999999999966</c:v>
                </c:pt>
                <c:pt idx="39">
                  <c:v>-1.3689999999999967</c:v>
                </c:pt>
                <c:pt idx="40">
                  <c:v>-1.2429999999999968</c:v>
                </c:pt>
                <c:pt idx="41">
                  <c:v>-1.1169999999999969</c:v>
                </c:pt>
                <c:pt idx="42">
                  <c:v>-0.99099999999999688</c:v>
                </c:pt>
                <c:pt idx="43">
                  <c:v>-0.86499999999999688</c:v>
                </c:pt>
                <c:pt idx="44">
                  <c:v>-0.73899999999999688</c:v>
                </c:pt>
                <c:pt idx="45">
                  <c:v>-0.61299999999999688</c:v>
                </c:pt>
                <c:pt idx="46">
                  <c:v>-0.48699999999999688</c:v>
                </c:pt>
                <c:pt idx="47">
                  <c:v>-0.36099999999999688</c:v>
                </c:pt>
                <c:pt idx="48">
                  <c:v>-0.23499999999999688</c:v>
                </c:pt>
                <c:pt idx="49">
                  <c:v>-0.10899999999999688</c:v>
                </c:pt>
                <c:pt idx="50">
                  <c:v>1.7000000000003124E-2</c:v>
                </c:pt>
                <c:pt idx="51">
                  <c:v>0.14300000000000312</c:v>
                </c:pt>
                <c:pt idx="52">
                  <c:v>0.26900000000000313</c:v>
                </c:pt>
                <c:pt idx="53">
                  <c:v>0.39500000000000313</c:v>
                </c:pt>
                <c:pt idx="54">
                  <c:v>0.52100000000000313</c:v>
                </c:pt>
                <c:pt idx="55">
                  <c:v>0.64700000000000313</c:v>
                </c:pt>
                <c:pt idx="56">
                  <c:v>0.77300000000000313</c:v>
                </c:pt>
                <c:pt idx="57">
                  <c:v>0.89900000000000313</c:v>
                </c:pt>
                <c:pt idx="58">
                  <c:v>1.025000000000003</c:v>
                </c:pt>
                <c:pt idx="59">
                  <c:v>1.1510000000000029</c:v>
                </c:pt>
                <c:pt idx="60">
                  <c:v>1.2770000000000028</c:v>
                </c:pt>
                <c:pt idx="61">
                  <c:v>1.4030000000000027</c:v>
                </c:pt>
                <c:pt idx="62">
                  <c:v>1.5290000000000026</c:v>
                </c:pt>
                <c:pt idx="63">
                  <c:v>1.6550000000000025</c:v>
                </c:pt>
                <c:pt idx="64">
                  <c:v>1.7810000000000024</c:v>
                </c:pt>
                <c:pt idx="65">
                  <c:v>1.9070000000000022</c:v>
                </c:pt>
                <c:pt idx="66">
                  <c:v>2.0330000000000021</c:v>
                </c:pt>
                <c:pt idx="67">
                  <c:v>2.159000000000002</c:v>
                </c:pt>
                <c:pt idx="68">
                  <c:v>2.2850000000000019</c:v>
                </c:pt>
                <c:pt idx="69">
                  <c:v>2.4110000000000018</c:v>
                </c:pt>
                <c:pt idx="70">
                  <c:v>2.5370000000000017</c:v>
                </c:pt>
                <c:pt idx="71">
                  <c:v>2.6630000000000016</c:v>
                </c:pt>
                <c:pt idx="72">
                  <c:v>2.7890000000000015</c:v>
                </c:pt>
                <c:pt idx="73">
                  <c:v>2.9150000000000014</c:v>
                </c:pt>
                <c:pt idx="74">
                  <c:v>3.0410000000000013</c:v>
                </c:pt>
                <c:pt idx="75">
                  <c:v>3.1670000000000011</c:v>
                </c:pt>
                <c:pt idx="76">
                  <c:v>3.293000000000001</c:v>
                </c:pt>
                <c:pt idx="77">
                  <c:v>3.4190000000000009</c:v>
                </c:pt>
                <c:pt idx="78">
                  <c:v>3.5450000000000008</c:v>
                </c:pt>
                <c:pt idx="79">
                  <c:v>3.6710000000000007</c:v>
                </c:pt>
                <c:pt idx="80">
                  <c:v>3.7970000000000006</c:v>
                </c:pt>
                <c:pt idx="81">
                  <c:v>3.9230000000000005</c:v>
                </c:pt>
                <c:pt idx="82">
                  <c:v>4.0490000000000004</c:v>
                </c:pt>
                <c:pt idx="83">
                  <c:v>4.1750000000000007</c:v>
                </c:pt>
                <c:pt idx="84">
                  <c:v>4.301000000000001</c:v>
                </c:pt>
                <c:pt idx="85">
                  <c:v>4.4270000000000014</c:v>
                </c:pt>
                <c:pt idx="86">
                  <c:v>4.5530000000000017</c:v>
                </c:pt>
                <c:pt idx="87">
                  <c:v>4.679000000000002</c:v>
                </c:pt>
                <c:pt idx="88">
                  <c:v>4.8050000000000024</c:v>
                </c:pt>
                <c:pt idx="89">
                  <c:v>4.9310000000000027</c:v>
                </c:pt>
                <c:pt idx="90">
                  <c:v>5.057000000000003</c:v>
                </c:pt>
                <c:pt idx="91">
                  <c:v>5.1830000000000034</c:v>
                </c:pt>
                <c:pt idx="92">
                  <c:v>5.3090000000000037</c:v>
                </c:pt>
                <c:pt idx="93">
                  <c:v>5.4350000000000041</c:v>
                </c:pt>
                <c:pt idx="94">
                  <c:v>5.5610000000000044</c:v>
                </c:pt>
                <c:pt idx="95">
                  <c:v>5.6870000000000047</c:v>
                </c:pt>
                <c:pt idx="96">
                  <c:v>5.8130000000000051</c:v>
                </c:pt>
                <c:pt idx="97">
                  <c:v>5.9390000000000054</c:v>
                </c:pt>
                <c:pt idx="98">
                  <c:v>6.0650000000000057</c:v>
                </c:pt>
                <c:pt idx="99">
                  <c:v>6.1910000000000061</c:v>
                </c:pt>
              </c:numCache>
            </c:numRef>
          </c:xVal>
          <c:yVal>
            <c:numRef>
              <c:f>'Fonctions trigonometriques'!$Q$16:$Q$115</c:f>
              <c:numCache>
                <c:formatCode>0.000</c:formatCode>
                <c:ptCount val="100"/>
                <c:pt idx="0">
                  <c:v>1.8530718170718704E-4</c:v>
                </c:pt>
                <c:pt idx="1">
                  <c:v>0.12685933874040059</c:v>
                </c:pt>
                <c:pt idx="2">
                  <c:v>0.25767101267078973</c:v>
                </c:pt>
                <c:pt idx="3">
                  <c:v>0.39731005147085796</c:v>
                </c:pt>
                <c:pt idx="4">
                  <c:v>0.55174937272282631</c:v>
                </c:pt>
                <c:pt idx="5">
                  <c:v>0.72939858560826298</c:v>
                </c:pt>
                <c:pt idx="6">
                  <c:v>0.94321692959671877</c:v>
                </c:pt>
                <c:pt idx="7">
                  <c:v>1.2150614368902624</c:v>
                </c:pt>
                <c:pt idx="8">
                  <c:v>1.5858093426187767</c:v>
                </c:pt>
                <c:pt idx="9">
                  <c:v>2.1429473993321628</c:v>
                </c:pt>
                <c:pt idx="10">
                  <c:v>3.1152516648024537</c:v>
                </c:pt>
                <c:pt idx="11">
                  <c:v>5.3551174609773442</c:v>
                </c:pt>
                <c:pt idx="12">
                  <c:v>17.042096526443199</c:v>
                </c:pt>
                <c:pt idx="13">
                  <c:v>-14.816751605132295</c:v>
                </c:pt>
                <c:pt idx="14">
                  <c:v>-5.106301155025827</c:v>
                </c:pt>
                <c:pt idx="15">
                  <c:v>-3.0237842894140581</c:v>
                </c:pt>
                <c:pt idx="16">
                  <c:v>-2.0947642028376494</c:v>
                </c:pt>
                <c:pt idx="17">
                  <c:v>-1.5553794504950544</c:v>
                </c:pt>
                <c:pt idx="18">
                  <c:v>-1.193552774307163</c:v>
                </c:pt>
                <c:pt idx="19">
                  <c:v>-0.9267653727245575</c:v>
                </c:pt>
                <c:pt idx="20">
                  <c:v>-0.71603576798111146</c:v>
                </c:pt>
                <c:pt idx="21">
                  <c:v>-0.54035405793876157</c:v>
                </c:pt>
                <c:pt idx="22">
                  <c:v>-0.38718150715586014</c:v>
                </c:pt>
                <c:pt idx="23">
                  <c:v>-0.24833113019580119</c:v>
                </c:pt>
                <c:pt idx="24">
                  <c:v>-0.1179498042086834</c:v>
                </c:pt>
                <c:pt idx="25">
                  <c:v>8.5928650718340941E-3</c:v>
                </c:pt>
                <c:pt idx="26">
                  <c:v>0.13541130963318615</c:v>
                </c:pt>
                <c:pt idx="27">
                  <c:v>0.26665623604500688</c:v>
                </c:pt>
                <c:pt idx="28">
                  <c:v>0.40707739810346705</c:v>
                </c:pt>
                <c:pt idx="29">
                  <c:v>0.5627675154822025</c:v>
                </c:pt>
                <c:pt idx="30">
                  <c:v>0.74235860794953468</c:v>
                </c:pt>
                <c:pt idx="31">
                  <c:v>0.95923131106856674</c:v>
                </c:pt>
                <c:pt idx="32">
                  <c:v>1.2360965520547245</c:v>
                </c:pt>
                <c:pt idx="33">
                  <c:v>1.6157594239734745</c:v>
                </c:pt>
                <c:pt idx="34">
                  <c:v>2.1908269093209292</c:v>
                </c:pt>
                <c:pt idx="35">
                  <c:v>3.2076733614779225</c:v>
                </c:pt>
                <c:pt idx="36">
                  <c:v>5.6163940982019902</c:v>
                </c:pt>
                <c:pt idx="37">
                  <c:v>19.902123863539483</c:v>
                </c:pt>
                <c:pt idx="38">
                  <c:v>-13.167976346854354</c:v>
                </c:pt>
                <c:pt idx="39">
                  <c:v>-4.8880428238793456</c:v>
                </c:pt>
                <c:pt idx="40">
                  <c:v>-2.9406185723143499</c:v>
                </c:pt>
                <c:pt idx="41">
                  <c:v>-2.0502480520082926</c:v>
                </c:pt>
                <c:pt idx="42">
                  <c:v>-1.5270034016933942</c:v>
                </c:pt>
                <c:pt idx="43">
                  <c:v>-1.1733706337693091</c:v>
                </c:pt>
                <c:pt idx="44">
                  <c:v>-0.91125747300289139</c:v>
                </c:pt>
                <c:pt idx="45">
                  <c:v>-0.70339372111986542</c:v>
                </c:pt>
                <c:pt idx="46">
                  <c:v>-0.52954078276503691</c:v>
                </c:pt>
                <c:pt idx="47">
                  <c:v>-0.37754496102267854</c:v>
                </c:pt>
                <c:pt idx="48">
                  <c:v>-0.23942370370944582</c:v>
                </c:pt>
                <c:pt idx="49">
                  <c:v>-0.10943373774527267</c:v>
                </c:pt>
                <c:pt idx="50">
                  <c:v>1.7001637856006207E-2</c:v>
                </c:pt>
                <c:pt idx="51">
                  <c:v>0.14398277515784177</c:v>
                </c:pt>
                <c:pt idx="52">
                  <c:v>0.27568183832459875</c:v>
                </c:pt>
                <c:pt idx="53">
                  <c:v>0.41691183224909656</c:v>
                </c:pt>
                <c:pt idx="54">
                  <c:v>0.57389041844288291</c:v>
                </c:pt>
                <c:pt idx="55">
                  <c:v>0.75548142405864793</c:v>
                </c:pt>
                <c:pt idx="56">
                  <c:v>0.97550609757446871</c:v>
                </c:pt>
                <c:pt idx="57">
                  <c:v>1.2575734751398955</c:v>
                </c:pt>
                <c:pt idx="58">
                  <c:v>1.6465344294765589</c:v>
                </c:pt>
                <c:pt idx="59">
                  <c:v>2.2405033486537196</c:v>
                </c:pt>
                <c:pt idx="60">
                  <c:v>3.3052182004054793</c:v>
                </c:pt>
                <c:pt idx="61">
                  <c:v>5.903568646087118</c:v>
                </c:pt>
                <c:pt idx="62">
                  <c:v>23.911613719025262</c:v>
                </c:pt>
                <c:pt idx="63">
                  <c:v>-11.847885307064628</c:v>
                </c:pt>
                <c:pt idx="64">
                  <c:v>-4.6870156339738278</c:v>
                </c:pt>
                <c:pt idx="65">
                  <c:v>-2.8614659143282859</c:v>
                </c:pt>
                <c:pt idx="66">
                  <c:v>-2.0072405939160722</c:v>
                </c:pt>
                <c:pt idx="67">
                  <c:v>-1.499346720636185</c:v>
                </c:pt>
                <c:pt idx="68">
                  <c:v>-1.1535828036201592</c:v>
                </c:pt>
                <c:pt idx="69">
                  <c:v>-0.89598539218629791</c:v>
                </c:pt>
                <c:pt idx="70">
                  <c:v>-0.69090032061945306</c:v>
                </c:pt>
                <c:pt idx="71">
                  <c:v>-0.51882336520009686</c:v>
                </c:pt>
                <c:pt idx="72">
                  <c:v>-0.36796939846559823</c:v>
                </c:pt>
                <c:pt idx="73">
                  <c:v>-0.2305520658652129</c:v>
                </c:pt>
                <c:pt idx="74">
                  <c:v>-0.10093332761480862</c:v>
                </c:pt>
                <c:pt idx="75">
                  <c:v>2.5412814917901309E-2</c:v>
                </c:pt>
                <c:pt idx="76">
                  <c:v>0.15257501806538845</c:v>
                </c:pt>
                <c:pt idx="77">
                  <c:v>0.28474937701885827</c:v>
                </c:pt>
                <c:pt idx="78">
                  <c:v>0.4268154523167666</c:v>
                </c:pt>
                <c:pt idx="79">
                  <c:v>0.58512117803174768</c:v>
                </c:pt>
                <c:pt idx="80">
                  <c:v>0.7687720113361487</c:v>
                </c:pt>
                <c:pt idx="81">
                  <c:v>0.99205005061325846</c:v>
                </c:pt>
                <c:pt idx="82">
                  <c:v>1.2795094068958039</c:v>
                </c:pt>
                <c:pt idx="83">
                  <c:v>1.6781734518083602</c:v>
                </c:pt>
                <c:pt idx="84">
                  <c:v>2.2920872422041083</c:v>
                </c:pt>
                <c:pt idx="85">
                  <c:v>3.4083392987317778</c:v>
                </c:pt>
                <c:pt idx="86">
                  <c:v>6.2207395900259765</c:v>
                </c:pt>
                <c:pt idx="87">
                  <c:v>29.938870635093895</c:v>
                </c:pt>
                <c:pt idx="88">
                  <c:v>-10.766963094173494</c:v>
                </c:pt>
                <c:pt idx="89">
                  <c:v>-4.5012312539459511</c:v>
                </c:pt>
                <c:pt idx="90">
                  <c:v>-2.7860322782578582</c:v>
                </c:pt>
                <c:pt idx="91">
                  <c:v>-1.9656606301622808</c:v>
                </c:pt>
                <c:pt idx="92">
                  <c:v>-1.4723786298540331</c:v>
                </c:pt>
                <c:pt idx="93">
                  <c:v>-1.1341751228437211</c:v>
                </c:pt>
                <c:pt idx="94">
                  <c:v>-0.88094168135166395</c:v>
                </c:pt>
                <c:pt idx="95">
                  <c:v>-0.67855122459655814</c:v>
                </c:pt>
                <c:pt idx="96">
                  <c:v>-0.50819904096448887</c:v>
                </c:pt>
                <c:pt idx="97">
                  <c:v>-0.35845290137796304</c:v>
                </c:pt>
                <c:pt idx="98">
                  <c:v>-0.22171475463619375</c:v>
                </c:pt>
                <c:pt idx="99">
                  <c:v>-9.2447332172630389E-2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67-4113-94DB-3089E48E4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96207"/>
        <c:axId val="291799535"/>
      </c:scatterChart>
      <c:valAx>
        <c:axId val="29179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1799535"/>
        <c:crosses val="autoZero"/>
        <c:crossBetween val="midCat"/>
      </c:valAx>
      <c:valAx>
        <c:axId val="291799535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179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892449137499429"/>
          <c:y val="5.9179074890973238E-2"/>
          <c:w val="0.3623016703836876"/>
          <c:h val="4.16709574783075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254739</xdr:colOff>
      <xdr:row>19</xdr:row>
      <xdr:rowOff>66453</xdr:rowOff>
    </xdr:from>
    <xdr:to>
      <xdr:col>11</xdr:col>
      <xdr:colOff>742064</xdr:colOff>
      <xdr:row>48</xdr:row>
      <xdr:rowOff>44302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66B92E9-A98E-4339-87B3-968433140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14</xdr:row>
      <xdr:rowOff>57149</xdr:rowOff>
    </xdr:from>
    <xdr:to>
      <xdr:col>8</xdr:col>
      <xdr:colOff>657225</xdr:colOff>
      <xdr:row>38</xdr:row>
      <xdr:rowOff>9524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BAB9F71-E3C5-4E9F-A439-2B594A7E1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42C201-3FCA-4F82-81A1-F10C371A36A2}" name="Tableau2" displayName="Tableau2" ref="P21:P122" totalsRowShown="0" headerRowDxfId="1">
  <autoFilter ref="P21:P122" xr:uid="{0042C201-3FCA-4F82-81A1-F10C371A36A2}"/>
  <tableColumns count="1">
    <tableColumn id="1" xr3:uid="{46B3AC24-BDB2-47F4-86CA-B5B52CFDA769}" name="x" dataDxfId="0">
      <calculatedColumnFormula>G19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FAB98A-3469-4736-ABDE-1A37373C75B4}" name="Tableau1" displayName="Tableau1" ref="K15:K115" totalsRowShown="0">
  <autoFilter ref="K15:K115" xr:uid="{E8FAB98A-3469-4736-ABDE-1A37373C75B4}"/>
  <tableColumns count="1">
    <tableColumn id="1" xr3:uid="{749DF88F-DBC4-4240-9EF5-CE5687C1BE34}" name="X">
      <calculatedColumnFormula>K15+$H$13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4DE0-5F11-B84A-A7FE-5EDAEA94068D}">
  <dimension ref="A1:AB123"/>
  <sheetViews>
    <sheetView showGridLines="0" tabSelected="1" zoomScale="75" zoomScaleNormal="86" workbookViewId="0">
      <selection activeCell="A7" sqref="A7:XFD7"/>
    </sheetView>
  </sheetViews>
  <sheetFormatPr baseColWidth="10" defaultColWidth="11" defaultRowHeight="14" x14ac:dyDescent="0.15"/>
  <cols>
    <col min="1" max="1" width="24.1640625" customWidth="1"/>
    <col min="13" max="13" width="5.1640625" customWidth="1"/>
    <col min="14" max="14" width="5" customWidth="1"/>
    <col min="15" max="15" width="0.5" customWidth="1"/>
    <col min="17" max="17" width="0.5" customWidth="1"/>
    <col min="19" max="19" width="0.5" customWidth="1"/>
    <col min="21" max="21" width="0.5" customWidth="1"/>
    <col min="23" max="23" width="0.5" customWidth="1"/>
    <col min="25" max="25" width="0.5" customWidth="1"/>
    <col min="27" max="27" width="0.5" customWidth="1"/>
  </cols>
  <sheetData>
    <row r="1" spans="1:28" ht="18" x14ac:dyDescent="0.2">
      <c r="A1" s="161" t="s">
        <v>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</row>
    <row r="2" spans="1:28" ht="17" customHeight="1" x14ac:dyDescent="0.15"/>
    <row r="3" spans="1:28" ht="12" customHeight="1" x14ac:dyDescent="0.15">
      <c r="A3" s="162" t="s">
        <v>1</v>
      </c>
      <c r="B3" s="162"/>
      <c r="C3" s="162"/>
      <c r="D3" s="162"/>
      <c r="E3" s="162"/>
      <c r="F3" s="162"/>
      <c r="G3" s="163" t="s">
        <v>2</v>
      </c>
      <c r="H3" s="163"/>
      <c r="I3" s="163"/>
      <c r="J3" s="163"/>
      <c r="K3" s="163"/>
      <c r="L3" s="163"/>
      <c r="M3" s="1"/>
      <c r="N3" s="1"/>
    </row>
    <row r="4" spans="1:28" x14ac:dyDescent="0.15">
      <c r="A4" s="162"/>
      <c r="B4" s="162"/>
      <c r="C4" s="162"/>
      <c r="D4" s="162"/>
      <c r="E4" s="162"/>
      <c r="F4" s="162"/>
      <c r="G4" s="2" t="s">
        <v>3</v>
      </c>
      <c r="H4" s="3" t="s">
        <v>4</v>
      </c>
      <c r="I4" s="4" t="s">
        <v>5</v>
      </c>
      <c r="J4" s="5" t="s">
        <v>6</v>
      </c>
      <c r="K4" s="5" t="s">
        <v>7</v>
      </c>
      <c r="L4" s="5" t="s">
        <v>8</v>
      </c>
    </row>
    <row r="5" spans="1:28" ht="2" customHeight="1" thickBot="1" x14ac:dyDescent="0.2"/>
    <row r="6" spans="1:28" ht="18" thickTop="1" thickBot="1" x14ac:dyDescent="0.25">
      <c r="A6" s="41" t="s">
        <v>9</v>
      </c>
      <c r="B6" s="164" t="s">
        <v>10</v>
      </c>
      <c r="C6" s="165"/>
      <c r="D6" s="165"/>
      <c r="E6" s="165"/>
      <c r="F6" s="166"/>
      <c r="G6" s="56">
        <v>-1</v>
      </c>
      <c r="H6" s="57">
        <v>5</v>
      </c>
      <c r="I6" s="57">
        <v>-25</v>
      </c>
      <c r="J6" s="57">
        <v>50</v>
      </c>
      <c r="K6" s="13"/>
      <c r="L6" s="14"/>
      <c r="M6" s="172"/>
      <c r="N6" s="172"/>
      <c r="O6" s="172"/>
      <c r="P6" s="172"/>
      <c r="Q6" s="172"/>
      <c r="R6" s="173"/>
    </row>
    <row r="7" spans="1:28" ht="2" customHeight="1" thickTop="1" thickBot="1" x14ac:dyDescent="0.2">
      <c r="M7" s="12"/>
      <c r="N7" s="12"/>
      <c r="O7" s="12"/>
      <c r="P7" s="12"/>
      <c r="Q7" s="12"/>
      <c r="R7" s="147"/>
    </row>
    <row r="8" spans="1:28" ht="14" customHeight="1" thickTop="1" thickBot="1" x14ac:dyDescent="0.25">
      <c r="A8" s="42" t="s">
        <v>11</v>
      </c>
      <c r="B8" s="169" t="s">
        <v>12</v>
      </c>
      <c r="C8" s="170"/>
      <c r="D8" s="170"/>
      <c r="E8" s="170"/>
      <c r="F8" s="171"/>
      <c r="G8" s="58">
        <v>-4</v>
      </c>
      <c r="H8" s="59">
        <v>10</v>
      </c>
      <c r="I8" s="15"/>
      <c r="J8" s="16"/>
      <c r="K8" s="17"/>
      <c r="L8" s="17"/>
      <c r="M8" s="148"/>
      <c r="N8" s="148"/>
      <c r="O8" s="148"/>
      <c r="P8" s="148"/>
      <c r="Q8" s="148"/>
      <c r="R8" s="147"/>
      <c r="S8" s="167"/>
      <c r="T8" s="168"/>
    </row>
    <row r="9" spans="1:28" ht="2" customHeight="1" thickTop="1" thickBot="1" x14ac:dyDescent="0.2">
      <c r="G9">
        <v>0.5</v>
      </c>
      <c r="R9" s="147"/>
      <c r="S9" s="27"/>
      <c r="T9" s="134"/>
    </row>
    <row r="10" spans="1:28" ht="18" thickTop="1" thickBot="1" x14ac:dyDescent="0.2">
      <c r="A10" s="43" t="s">
        <v>13</v>
      </c>
      <c r="B10" s="144" t="s">
        <v>14</v>
      </c>
      <c r="C10" s="145"/>
      <c r="D10" s="145"/>
      <c r="E10" s="145"/>
      <c r="F10" s="146"/>
      <c r="G10" s="60">
        <v>0.5</v>
      </c>
      <c r="H10" s="61">
        <v>3</v>
      </c>
      <c r="I10" s="61">
        <v>-25</v>
      </c>
      <c r="J10" s="18"/>
      <c r="K10" s="19"/>
      <c r="L10" s="20"/>
      <c r="M10" s="149"/>
      <c r="N10" s="149"/>
      <c r="O10" s="149"/>
      <c r="P10" s="149"/>
      <c r="Q10" s="150"/>
      <c r="R10" s="147"/>
      <c r="S10" s="6"/>
      <c r="T10" s="134"/>
      <c r="U10" s="124"/>
      <c r="V10" s="125"/>
    </row>
    <row r="11" spans="1:28" ht="2" customHeight="1" thickTop="1" thickBot="1" x14ac:dyDescent="0.2">
      <c r="B11" s="55"/>
      <c r="C11" s="55"/>
      <c r="D11" s="55"/>
      <c r="E11" s="55"/>
      <c r="F11" s="55"/>
      <c r="R11" s="147"/>
      <c r="S11" s="29"/>
      <c r="T11" s="134"/>
      <c r="U11" s="26"/>
      <c r="V11" s="126"/>
    </row>
    <row r="12" spans="1:28" ht="18" thickTop="1" thickBot="1" x14ac:dyDescent="0.2">
      <c r="A12" s="44" t="s">
        <v>15</v>
      </c>
      <c r="B12" s="135" t="s">
        <v>16</v>
      </c>
      <c r="C12" s="136"/>
      <c r="D12" s="136"/>
      <c r="E12" s="136"/>
      <c r="F12" s="137"/>
      <c r="G12" s="62">
        <v>7.4999999999999997E-2</v>
      </c>
      <c r="H12" s="63">
        <v>0.25</v>
      </c>
      <c r="I12" s="63">
        <v>-3</v>
      </c>
      <c r="J12" s="63">
        <v>0</v>
      </c>
      <c r="K12" s="21"/>
      <c r="L12" s="22"/>
      <c r="M12" s="151"/>
      <c r="N12" s="151"/>
      <c r="O12" s="151"/>
      <c r="P12" s="151"/>
      <c r="Q12" s="152"/>
      <c r="R12" s="147"/>
      <c r="S12" s="7"/>
      <c r="T12" s="134"/>
      <c r="U12" s="33"/>
      <c r="V12" s="126"/>
      <c r="W12" s="127"/>
      <c r="X12" s="128"/>
    </row>
    <row r="13" spans="1:28" ht="2" customHeight="1" thickTop="1" thickBot="1" x14ac:dyDescent="0.2">
      <c r="B13" s="55"/>
      <c r="C13" s="55"/>
      <c r="D13" s="55"/>
      <c r="E13" s="55"/>
      <c r="F13" s="55"/>
      <c r="R13" s="147"/>
      <c r="S13" s="30"/>
      <c r="T13" s="134"/>
      <c r="V13" s="126"/>
      <c r="W13" s="28"/>
      <c r="X13" s="129"/>
    </row>
    <row r="14" spans="1:28" ht="18" thickTop="1" thickBot="1" x14ac:dyDescent="0.2">
      <c r="A14" s="45" t="s">
        <v>17</v>
      </c>
      <c r="B14" s="138" t="s">
        <v>18</v>
      </c>
      <c r="C14" s="139"/>
      <c r="D14" s="139"/>
      <c r="E14" s="139"/>
      <c r="F14" s="140"/>
      <c r="G14" s="64">
        <v>1</v>
      </c>
      <c r="H14" s="65">
        <v>2</v>
      </c>
      <c r="I14" s="65">
        <v>0.5</v>
      </c>
      <c r="J14" s="65">
        <v>0</v>
      </c>
      <c r="K14" s="65">
        <v>-20</v>
      </c>
      <c r="L14" s="23"/>
      <c r="M14" s="120"/>
      <c r="N14" s="120"/>
      <c r="O14" s="120"/>
      <c r="P14" s="120"/>
      <c r="Q14" s="121"/>
      <c r="R14" s="147"/>
      <c r="S14" s="8"/>
      <c r="T14" s="134"/>
      <c r="U14" s="34"/>
      <c r="V14" s="126"/>
      <c r="W14" s="36"/>
      <c r="X14" s="129"/>
      <c r="Y14" s="114"/>
      <c r="Z14" s="115"/>
    </row>
    <row r="15" spans="1:28" ht="2" customHeight="1" thickTop="1" thickBot="1" x14ac:dyDescent="0.2">
      <c r="B15" s="55"/>
      <c r="C15" s="55"/>
      <c r="D15" s="55"/>
      <c r="E15" s="55"/>
      <c r="F15" s="55"/>
      <c r="R15" s="147"/>
      <c r="S15" s="31"/>
      <c r="T15" s="134"/>
      <c r="V15" s="126"/>
      <c r="X15" s="129"/>
      <c r="Y15" s="38"/>
      <c r="Z15" s="116"/>
    </row>
    <row r="16" spans="1:28" ht="16" thickTop="1" thickBot="1" x14ac:dyDescent="0.2">
      <c r="A16" s="46" t="s">
        <v>19</v>
      </c>
      <c r="B16" s="141" t="s">
        <v>20</v>
      </c>
      <c r="C16" s="142"/>
      <c r="D16" s="142"/>
      <c r="E16" s="142"/>
      <c r="F16" s="143"/>
      <c r="G16" s="66">
        <v>10</v>
      </c>
      <c r="H16" s="67">
        <v>5</v>
      </c>
      <c r="I16" s="67">
        <v>-50</v>
      </c>
      <c r="J16" s="67">
        <v>0</v>
      </c>
      <c r="K16" s="24"/>
      <c r="L16" s="25"/>
      <c r="M16" s="122"/>
      <c r="N16" s="122"/>
      <c r="O16" s="122"/>
      <c r="P16" s="122"/>
      <c r="Q16" s="123"/>
      <c r="R16" s="147"/>
      <c r="S16" s="32"/>
      <c r="T16" s="134"/>
      <c r="U16" s="35"/>
      <c r="V16" s="126"/>
      <c r="W16" s="37"/>
      <c r="X16" s="129"/>
      <c r="Y16" s="39"/>
      <c r="Z16" s="116"/>
      <c r="AA16" s="117"/>
      <c r="AB16" s="118"/>
    </row>
    <row r="17" spans="1:28" ht="9.75" customHeight="1" thickTop="1" thickBot="1" x14ac:dyDescent="0.2">
      <c r="R17" s="147"/>
      <c r="T17" s="134"/>
      <c r="V17" s="126"/>
      <c r="X17" s="129"/>
      <c r="Z17" s="116"/>
      <c r="AA17" s="40"/>
      <c r="AB17" s="119"/>
    </row>
    <row r="18" spans="1:28" ht="15" thickTop="1" x14ac:dyDescent="0.15">
      <c r="A18" s="153" t="s">
        <v>21</v>
      </c>
      <c r="B18" s="154"/>
      <c r="C18" s="154"/>
      <c r="D18" s="154"/>
      <c r="E18" s="154"/>
      <c r="F18" s="154"/>
      <c r="G18" s="156" t="s">
        <v>22</v>
      </c>
      <c r="H18" s="156"/>
      <c r="I18" s="156" t="s">
        <v>23</v>
      </c>
      <c r="J18" s="156"/>
      <c r="K18" s="156" t="s">
        <v>24</v>
      </c>
      <c r="L18" s="157"/>
      <c r="M18" s="130"/>
      <c r="N18" s="130"/>
      <c r="O18" s="130"/>
      <c r="P18" s="131"/>
      <c r="R18" s="147"/>
      <c r="T18" s="134"/>
      <c r="V18" s="126"/>
      <c r="X18" s="129"/>
      <c r="Z18" s="116"/>
      <c r="AB18" s="119"/>
    </row>
    <row r="19" spans="1:28" ht="9" customHeight="1" thickBot="1" x14ac:dyDescent="0.2">
      <c r="A19" s="155"/>
      <c r="B19" s="155"/>
      <c r="C19" s="155"/>
      <c r="D19" s="155"/>
      <c r="E19" s="155"/>
      <c r="F19" s="155"/>
      <c r="G19" s="158">
        <f>-10</f>
        <v>-10</v>
      </c>
      <c r="H19" s="159"/>
      <c r="I19" s="160">
        <f>0.2</f>
        <v>0.2</v>
      </c>
      <c r="J19" s="160"/>
      <c r="K19" s="158">
        <f>10</f>
        <v>10</v>
      </c>
      <c r="L19" s="159"/>
      <c r="M19" s="132"/>
      <c r="N19" s="132"/>
      <c r="O19" s="132"/>
      <c r="P19" s="133"/>
      <c r="R19" s="147"/>
      <c r="T19" s="134"/>
      <c r="V19" s="126"/>
      <c r="X19" s="129"/>
      <c r="Z19" s="116"/>
      <c r="AB19" s="119"/>
    </row>
    <row r="20" spans="1:28" ht="15" thickTop="1" x14ac:dyDescent="0.15">
      <c r="G20" s="130"/>
      <c r="H20" s="130"/>
      <c r="M20" s="10"/>
      <c r="N20" s="10"/>
      <c r="O20" s="11"/>
      <c r="P20" s="9"/>
      <c r="R20" s="147"/>
      <c r="T20" s="134"/>
      <c r="V20" s="126"/>
      <c r="X20" s="129"/>
      <c r="Z20" s="116"/>
      <c r="AB20" s="119"/>
    </row>
    <row r="21" spans="1:28" ht="20.75" customHeight="1" x14ac:dyDescent="0.15">
      <c r="P21" s="47" t="s">
        <v>25</v>
      </c>
      <c r="Q21" s="48"/>
      <c r="R21" s="49" t="s">
        <v>9</v>
      </c>
      <c r="S21" s="48"/>
      <c r="T21" s="50" t="s">
        <v>11</v>
      </c>
      <c r="U21" s="48"/>
      <c r="V21" s="51" t="s">
        <v>26</v>
      </c>
      <c r="W21" s="48"/>
      <c r="X21" s="52" t="s">
        <v>27</v>
      </c>
      <c r="Y21" s="48"/>
      <c r="Z21" s="53" t="s">
        <v>28</v>
      </c>
      <c r="AA21" s="48"/>
      <c r="AB21" s="54" t="s">
        <v>29</v>
      </c>
    </row>
    <row r="22" spans="1:28" x14ac:dyDescent="0.15">
      <c r="N22" s="83">
        <v>1</v>
      </c>
      <c r="P22" s="81">
        <f>G19</f>
        <v>-10</v>
      </c>
      <c r="R22" s="68">
        <f>$G$6*ABS($H$6*Tableau2[[#This Row],[x]]+$I$6)-$J$6</f>
        <v>-125</v>
      </c>
      <c r="T22" s="70">
        <f>$G$8*Tableau2[[#This Row],[x]]+$H$8</f>
        <v>50</v>
      </c>
      <c r="V22" s="72">
        <f>$G$10*Tableau2[[#This Row],[x]]^2+$H$10*Tableau2[[#This Row],[x]]+$I$10</f>
        <v>-5</v>
      </c>
      <c r="X22" s="74">
        <f>$G$12*Tableau2[[#This Row],[x]]^3+$H$12*Tableau2[[#This Row],[x]]^2+$I$12*Tableau2[[#This Row],[x]]+$J$12</f>
        <v>-20</v>
      </c>
      <c r="Z22" s="76">
        <f>$G$14*$H$14^($I$14*Tableau2[[#This Row],[x]]-$J$14)+$K$14</f>
        <v>-19.96875</v>
      </c>
      <c r="AB22" s="78"/>
    </row>
    <row r="23" spans="1:28" x14ac:dyDescent="0.15">
      <c r="N23" s="83">
        <v>2</v>
      </c>
      <c r="P23" s="81">
        <f>P22+$I$19</f>
        <v>-9.8000000000000007</v>
      </c>
      <c r="R23" s="68">
        <f>$G$6*ABS($H$6*Tableau2[[#This Row],[x]]+$I$6)-$J$6</f>
        <v>-124</v>
      </c>
      <c r="T23" s="70">
        <f>$G$8*Tableau2[[#This Row],[x]]+$H$8</f>
        <v>49.2</v>
      </c>
      <c r="V23" s="72">
        <f>$G$10*Tableau2[[#This Row],[x]]^2+$H$10*Tableau2[[#This Row],[x]]+$I$10</f>
        <v>-6.3799999999999919</v>
      </c>
      <c r="X23" s="74">
        <f>$G$12*Tableau2[[#This Row],[x]]^3+$H$12*Tableau2[[#This Row],[x]]^2+$I$12*Tableau2[[#This Row],[x]]+$J$12</f>
        <v>-17.179400000000005</v>
      </c>
      <c r="Z23" s="76">
        <f>$G$14*$H$14^($I$14*Tableau2[[#This Row],[x]]-$J$14)+$K$14</f>
        <v>-19.966507079295742</v>
      </c>
      <c r="AB23" s="79">
        <f>$G$16*LN($H$16*Tableau2[[#This Row],[x]]-$I$16)+$J$16</f>
        <v>0</v>
      </c>
    </row>
    <row r="24" spans="1:28" x14ac:dyDescent="0.15">
      <c r="N24" s="83">
        <v>3</v>
      </c>
      <c r="P24" s="81">
        <f t="shared" ref="P24:P87" si="0">P23+$I$19</f>
        <v>-9.6000000000000014</v>
      </c>
      <c r="R24" s="68">
        <f>$G$6*ABS($H$6*Tableau2[[#This Row],[x]]+$I$6)-$J$6</f>
        <v>-123</v>
      </c>
      <c r="T24" s="70">
        <f>$G$8*Tableau2[[#This Row],[x]]+$H$8</f>
        <v>48.400000000000006</v>
      </c>
      <c r="V24" s="72">
        <f>$G$10*Tableau2[[#This Row],[x]]^2+$H$10*Tableau2[[#This Row],[x]]+$I$10</f>
        <v>-7.7199999999999918</v>
      </c>
      <c r="X24" s="74">
        <f>$G$12*Tableau2[[#This Row],[x]]^3+$H$12*Tableau2[[#This Row],[x]]^2+$I$12*Tableau2[[#This Row],[x]]+$J$12</f>
        <v>-14.515200000000014</v>
      </c>
      <c r="Z24" s="76">
        <f>$G$14*$H$14^($I$14*Tableau2[[#This Row],[x]]-$J$14)+$K$14</f>
        <v>-19.964103176406343</v>
      </c>
      <c r="AB24" s="79">
        <f>$G$16*LN($H$16*Tableau2[[#This Row],[x]]-$I$16)+$J$16</f>
        <v>6.9314718055994176</v>
      </c>
    </row>
    <row r="25" spans="1:28" x14ac:dyDescent="0.15">
      <c r="N25" s="83">
        <v>4</v>
      </c>
      <c r="P25" s="81">
        <f t="shared" si="0"/>
        <v>-9.4000000000000021</v>
      </c>
      <c r="R25" s="68">
        <f>$G$6*ABS($H$6*Tableau2[[#This Row],[x]]+$I$6)-$J$6</f>
        <v>-122.00000000000001</v>
      </c>
      <c r="T25" s="70">
        <f>$G$8*Tableau2[[#This Row],[x]]+$H$8</f>
        <v>47.600000000000009</v>
      </c>
      <c r="V25" s="72">
        <f>$G$10*Tableau2[[#This Row],[x]]^2+$H$10*Tableau2[[#This Row],[x]]+$I$10</f>
        <v>-9.0199999999999854</v>
      </c>
      <c r="X25" s="74">
        <f>$G$12*Tableau2[[#This Row],[x]]^3+$H$12*Tableau2[[#This Row],[x]]^2+$I$12*Tableau2[[#This Row],[x]]+$J$12</f>
        <v>-12.00380000000003</v>
      </c>
      <c r="Z25" s="76">
        <f>$G$14*$H$14^($I$14*Tableau2[[#This Row],[x]]-$J$14)+$K$14</f>
        <v>-19.96152673708297</v>
      </c>
      <c r="AB25" s="79">
        <f>$G$16*LN($H$16*Tableau2[[#This Row],[x]]-$I$16)+$J$16</f>
        <v>10.986122886681049</v>
      </c>
    </row>
    <row r="26" spans="1:28" x14ac:dyDescent="0.15">
      <c r="N26" s="83">
        <v>5</v>
      </c>
      <c r="P26" s="81">
        <f t="shared" si="0"/>
        <v>-9.2000000000000028</v>
      </c>
      <c r="R26" s="68">
        <f>$G$6*ABS($H$6*Tableau2[[#This Row],[x]]+$I$6)-$J$6</f>
        <v>-121.00000000000001</v>
      </c>
      <c r="T26" s="70">
        <f>$G$8*Tableau2[[#This Row],[x]]+$H$8</f>
        <v>46.800000000000011</v>
      </c>
      <c r="V26" s="72">
        <f>$G$10*Tableau2[[#This Row],[x]]^2+$H$10*Tableau2[[#This Row],[x]]+$I$10</f>
        <v>-10.27999999999998</v>
      </c>
      <c r="X26" s="74">
        <f>$G$12*Tableau2[[#This Row],[x]]^3+$H$12*Tableau2[[#This Row],[x]]^2+$I$12*Tableau2[[#This Row],[x]]+$J$12</f>
        <v>-9.6416000000000395</v>
      </c>
      <c r="Z26" s="76">
        <f>$G$14*$H$14^($I$14*Tableau2[[#This Row],[x]]-$J$14)+$K$14</f>
        <v>-19.958765377788346</v>
      </c>
      <c r="AB26" s="79">
        <f>$G$16*LN($H$16*Tableau2[[#This Row],[x]]-$I$16)+$J$16</f>
        <v>13.862943611198871</v>
      </c>
    </row>
    <row r="27" spans="1:28" x14ac:dyDescent="0.15">
      <c r="N27" s="83">
        <v>6</v>
      </c>
      <c r="P27" s="81">
        <f t="shared" si="0"/>
        <v>-9.0000000000000036</v>
      </c>
      <c r="R27" s="68">
        <f>$G$6*ABS($H$6*Tableau2[[#This Row],[x]]+$I$6)-$J$6</f>
        <v>-120.00000000000001</v>
      </c>
      <c r="T27" s="70">
        <f>$G$8*Tableau2[[#This Row],[x]]+$H$8</f>
        <v>46.000000000000014</v>
      </c>
      <c r="V27" s="72">
        <f>$G$10*Tableau2[[#This Row],[x]]^2+$H$10*Tableau2[[#This Row],[x]]+$I$10</f>
        <v>-11.499999999999975</v>
      </c>
      <c r="X27" s="74">
        <f>$G$12*Tableau2[[#This Row],[x]]^3+$H$12*Tableau2[[#This Row],[x]]^2+$I$12*Tableau2[[#This Row],[x]]+$J$12</f>
        <v>-7.4250000000000433</v>
      </c>
      <c r="Z27" s="76">
        <f>$G$14*$H$14^($I$14*Tableau2[[#This Row],[x]]-$J$14)+$K$14</f>
        <v>-19.95580582617584</v>
      </c>
      <c r="AB27" s="79">
        <f>$G$16*LN($H$16*Tableau2[[#This Row],[x]]-$I$16)+$J$16</f>
        <v>16.094379124340975</v>
      </c>
    </row>
    <row r="28" spans="1:28" x14ac:dyDescent="0.15">
      <c r="N28" s="83">
        <v>7</v>
      </c>
      <c r="P28" s="81">
        <f t="shared" si="0"/>
        <v>-8.8000000000000043</v>
      </c>
      <c r="R28" s="68">
        <f>$G$6*ABS($H$6*Tableau2[[#This Row],[x]]+$I$6)-$J$6</f>
        <v>-119.00000000000003</v>
      </c>
      <c r="T28" s="70">
        <f>$G$8*Tableau2[[#This Row],[x]]+$H$8</f>
        <v>45.200000000000017</v>
      </c>
      <c r="V28" s="72">
        <f>$G$10*Tableau2[[#This Row],[x]]^2+$H$10*Tableau2[[#This Row],[x]]+$I$10</f>
        <v>-12.679999999999978</v>
      </c>
      <c r="X28" s="74">
        <f>$G$12*Tableau2[[#This Row],[x]]^3+$H$12*Tableau2[[#This Row],[x]]^2+$I$12*Tableau2[[#This Row],[x]]+$J$12</f>
        <v>-5.3504000000000325</v>
      </c>
      <c r="Z28" s="76">
        <f>$G$14*$H$14^($I$14*Tableau2[[#This Row],[x]]-$J$14)+$K$14</f>
        <v>-19.952633857296551</v>
      </c>
      <c r="AB28" s="79">
        <f>$G$16*LN($H$16*Tableau2[[#This Row],[x]]-$I$16)+$J$16</f>
        <v>17.917594692280513</v>
      </c>
    </row>
    <row r="29" spans="1:28" x14ac:dyDescent="0.15">
      <c r="N29" s="83">
        <v>8</v>
      </c>
      <c r="P29" s="81">
        <f t="shared" si="0"/>
        <v>-8.600000000000005</v>
      </c>
      <c r="R29" s="68">
        <f>$G$6*ABS($H$6*Tableau2[[#This Row],[x]]+$I$6)-$J$6</f>
        <v>-118.00000000000003</v>
      </c>
      <c r="T29" s="70">
        <f>$G$8*Tableau2[[#This Row],[x]]+$H$8</f>
        <v>44.40000000000002</v>
      </c>
      <c r="V29" s="72">
        <f>$G$10*Tableau2[[#This Row],[x]]^2+$H$10*Tableau2[[#This Row],[x]]+$I$10</f>
        <v>-13.819999999999975</v>
      </c>
      <c r="X29" s="74">
        <f>$G$12*Tableau2[[#This Row],[x]]^3+$H$12*Tableau2[[#This Row],[x]]^2+$I$12*Tableau2[[#This Row],[x]]+$J$12</f>
        <v>-3.4142000000000436</v>
      </c>
      <c r="Z29" s="76">
        <f>$G$14*$H$14^($I$14*Tableau2[[#This Row],[x]]-$J$14)+$K$14</f>
        <v>-19.949234225227734</v>
      </c>
      <c r="AB29" s="79">
        <f>$G$16*LN($H$16*Tableau2[[#This Row],[x]]-$I$16)+$J$16</f>
        <v>19.459101490553092</v>
      </c>
    </row>
    <row r="30" spans="1:28" x14ac:dyDescent="0.15">
      <c r="N30" s="83">
        <v>9</v>
      </c>
      <c r="P30" s="81">
        <f t="shared" si="0"/>
        <v>-8.4000000000000057</v>
      </c>
      <c r="R30" s="68">
        <f>$G$6*ABS($H$6*Tableau2[[#This Row],[x]]+$I$6)-$J$6</f>
        <v>-117.00000000000003</v>
      </c>
      <c r="T30" s="70">
        <f>$G$8*Tableau2[[#This Row],[x]]+$H$8</f>
        <v>43.600000000000023</v>
      </c>
      <c r="V30" s="72">
        <f>$G$10*Tableau2[[#This Row],[x]]^2+$H$10*Tableau2[[#This Row],[x]]+$I$10</f>
        <v>-14.919999999999966</v>
      </c>
      <c r="X30" s="74">
        <f>$G$12*Tableau2[[#This Row],[x]]^3+$H$12*Tableau2[[#This Row],[x]]^2+$I$12*Tableau2[[#This Row],[x]]+$J$12</f>
        <v>-1.6128000000000462</v>
      </c>
      <c r="Z30" s="76">
        <f>$G$14*$H$14^($I$14*Tableau2[[#This Row],[x]]-$J$14)+$K$14</f>
        <v>-19.945590589793991</v>
      </c>
      <c r="AB30" s="79">
        <f>$G$16*LN($H$16*Tableau2[[#This Row],[x]]-$I$16)+$J$16</f>
        <v>20.794415416798323</v>
      </c>
    </row>
    <row r="31" spans="1:28" x14ac:dyDescent="0.15">
      <c r="N31" s="83">
        <v>10</v>
      </c>
      <c r="P31" s="81">
        <f t="shared" si="0"/>
        <v>-8.2000000000000064</v>
      </c>
      <c r="R31" s="68">
        <f>$G$6*ABS($H$6*Tableau2[[#This Row],[x]]+$I$6)-$J$6</f>
        <v>-116.00000000000003</v>
      </c>
      <c r="T31" s="70">
        <f>$G$8*Tableau2[[#This Row],[x]]+$H$8</f>
        <v>42.800000000000026</v>
      </c>
      <c r="V31" s="72">
        <f>$G$10*Tableau2[[#This Row],[x]]^2+$H$10*Tableau2[[#This Row],[x]]+$I$10</f>
        <v>-15.979999999999965</v>
      </c>
      <c r="X31" s="74">
        <f>$G$12*Tableau2[[#This Row],[x]]^3+$H$12*Tableau2[[#This Row],[x]]^2+$I$12*Tableau2[[#This Row],[x]]+$J$12</f>
        <v>5.739999999995149E-2</v>
      </c>
      <c r="Z31" s="76">
        <f>$G$14*$H$14^($I$14*Tableau2[[#This Row],[x]]-$J$14)+$K$14</f>
        <v>-19.941685438028948</v>
      </c>
      <c r="AB31" s="79">
        <f>$G$16*LN($H$16*Tableau2[[#This Row],[x]]-$I$16)+$J$16</f>
        <v>21.972245773362161</v>
      </c>
    </row>
    <row r="32" spans="1:28" x14ac:dyDescent="0.15">
      <c r="N32" s="83">
        <v>11</v>
      </c>
      <c r="P32" s="81">
        <f t="shared" si="0"/>
        <v>-8.0000000000000071</v>
      </c>
      <c r="R32" s="68">
        <f>$G$6*ABS($H$6*Tableau2[[#This Row],[x]]+$I$6)-$J$6</f>
        <v>-115.00000000000003</v>
      </c>
      <c r="T32" s="70">
        <f>$G$8*Tableau2[[#This Row],[x]]+$H$8</f>
        <v>42.000000000000028</v>
      </c>
      <c r="V32" s="72">
        <f>$G$10*Tableau2[[#This Row],[x]]^2+$H$10*Tableau2[[#This Row],[x]]+$I$10</f>
        <v>-16.999999999999964</v>
      </c>
      <c r="X32" s="74">
        <f>$G$12*Tableau2[[#This Row],[x]]^3+$H$12*Tableau2[[#This Row],[x]]^2+$I$12*Tableau2[[#This Row],[x]]+$J$12</f>
        <v>1.5999999999999517</v>
      </c>
      <c r="Z32" s="76">
        <f>$G$14*$H$14^($I$14*Tableau2[[#This Row],[x]]-$J$14)+$K$14</f>
        <v>-19.9375</v>
      </c>
      <c r="AB32" s="79">
        <f>$G$16*LN($H$16*Tableau2[[#This Row],[x]]-$I$16)+$J$16</f>
        <v>23.025850929940425</v>
      </c>
    </row>
    <row r="33" spans="14:28" x14ac:dyDescent="0.15">
      <c r="N33" s="83">
        <v>12</v>
      </c>
      <c r="P33" s="81">
        <f t="shared" si="0"/>
        <v>-7.8000000000000069</v>
      </c>
      <c r="R33" s="68">
        <f>$G$6*ABS($H$6*Tableau2[[#This Row],[x]]+$I$6)-$J$6</f>
        <v>-114.00000000000003</v>
      </c>
      <c r="T33" s="70">
        <f>$G$8*Tableau2[[#This Row],[x]]+$H$8</f>
        <v>41.200000000000031</v>
      </c>
      <c r="V33" s="72">
        <f>$G$10*Tableau2[[#This Row],[x]]^2+$H$10*Tableau2[[#This Row],[x]]+$I$10</f>
        <v>-17.979999999999965</v>
      </c>
      <c r="X33" s="74">
        <f>$G$12*Tableau2[[#This Row],[x]]^3+$H$12*Tableau2[[#This Row],[x]]^2+$I$12*Tableau2[[#This Row],[x]]+$J$12</f>
        <v>3.0185999999999567</v>
      </c>
      <c r="Z33" s="76">
        <f>$G$14*$H$14^($I$14*Tableau2[[#This Row],[x]]-$J$14)+$K$14</f>
        <v>-19.933014158591483</v>
      </c>
      <c r="AB33" s="79">
        <f>$G$16*LN($H$16*Tableau2[[#This Row],[x]]-$I$16)+$J$16</f>
        <v>23.978952727983671</v>
      </c>
    </row>
    <row r="34" spans="14:28" x14ac:dyDescent="0.15">
      <c r="N34" s="83">
        <v>13</v>
      </c>
      <c r="P34" s="81">
        <f t="shared" si="0"/>
        <v>-7.6000000000000068</v>
      </c>
      <c r="R34" s="68">
        <f>$G$6*ABS($H$6*Tableau2[[#This Row],[x]]+$I$6)-$J$6</f>
        <v>-113.00000000000003</v>
      </c>
      <c r="T34" s="70">
        <f>$G$8*Tableau2[[#This Row],[x]]+$H$8</f>
        <v>40.400000000000027</v>
      </c>
      <c r="V34" s="72">
        <f>$G$10*Tableau2[[#This Row],[x]]^2+$H$10*Tableau2[[#This Row],[x]]+$I$10</f>
        <v>-18.919999999999966</v>
      </c>
      <c r="X34" s="74">
        <f>$G$12*Tableau2[[#This Row],[x]]^3+$H$12*Tableau2[[#This Row],[x]]^2+$I$12*Tableau2[[#This Row],[x]]+$J$12</f>
        <v>4.316799999999958</v>
      </c>
      <c r="Z34" s="76">
        <f>$G$14*$H$14^($I$14*Tableau2[[#This Row],[x]]-$J$14)+$K$14</f>
        <v>-19.928206352812687</v>
      </c>
      <c r="AB34" s="79">
        <f>$G$16*LN($H$16*Tableau2[[#This Row],[x]]-$I$16)+$J$16</f>
        <v>24.849066497879974</v>
      </c>
    </row>
    <row r="35" spans="14:28" x14ac:dyDescent="0.15">
      <c r="N35" s="83">
        <v>14</v>
      </c>
      <c r="P35" s="81">
        <f t="shared" si="0"/>
        <v>-7.4000000000000066</v>
      </c>
      <c r="R35" s="68">
        <f>$G$6*ABS($H$6*Tableau2[[#This Row],[x]]+$I$6)-$J$6</f>
        <v>-112.00000000000003</v>
      </c>
      <c r="T35" s="70">
        <f>$G$8*Tableau2[[#This Row],[x]]+$H$8</f>
        <v>39.600000000000023</v>
      </c>
      <c r="V35" s="72">
        <f>$G$10*Tableau2[[#This Row],[x]]^2+$H$10*Tableau2[[#This Row],[x]]+$I$10</f>
        <v>-19.819999999999972</v>
      </c>
      <c r="X35" s="74">
        <f>$G$12*Tableau2[[#This Row],[x]]^3+$H$12*Tableau2[[#This Row],[x]]^2+$I$12*Tableau2[[#This Row],[x]]+$J$12</f>
        <v>5.4981999999999651</v>
      </c>
      <c r="Z35" s="76">
        <f>$G$14*$H$14^($I$14*Tableau2[[#This Row],[x]]-$J$14)+$K$14</f>
        <v>-19.923053474165943</v>
      </c>
      <c r="AB35" s="79">
        <f>$G$16*LN($H$16*Tableau2[[#This Row],[x]]-$I$16)+$J$16</f>
        <v>25.649493574615342</v>
      </c>
    </row>
    <row r="36" spans="14:28" x14ac:dyDescent="0.15">
      <c r="N36" s="83">
        <v>15</v>
      </c>
      <c r="P36" s="81">
        <f t="shared" si="0"/>
        <v>-7.2000000000000064</v>
      </c>
      <c r="R36" s="68">
        <f>$G$6*ABS($H$6*Tableau2[[#This Row],[x]]+$I$6)-$J$6</f>
        <v>-111.00000000000003</v>
      </c>
      <c r="T36" s="70">
        <f>$G$8*Tableau2[[#This Row],[x]]+$H$8</f>
        <v>38.800000000000026</v>
      </c>
      <c r="V36" s="72">
        <f>$G$10*Tableau2[[#This Row],[x]]^2+$H$10*Tableau2[[#This Row],[x]]+$I$10</f>
        <v>-20.679999999999975</v>
      </c>
      <c r="X36" s="74">
        <f>$G$12*Tableau2[[#This Row],[x]]^3+$H$12*Tableau2[[#This Row],[x]]^2+$I$12*Tableau2[[#This Row],[x]]+$J$12</f>
        <v>6.5663999999999696</v>
      </c>
      <c r="Z36" s="76">
        <f>$G$14*$H$14^($I$14*Tableau2[[#This Row],[x]]-$J$14)+$K$14</f>
        <v>-19.917530755576696</v>
      </c>
      <c r="AB36" s="79">
        <f>$G$16*LN($H$16*Tableau2[[#This Row],[x]]-$I$16)+$J$16</f>
        <v>26.390573296152567</v>
      </c>
    </row>
    <row r="37" spans="14:28" x14ac:dyDescent="0.15">
      <c r="N37" s="83">
        <v>16</v>
      </c>
      <c r="P37" s="81">
        <f t="shared" si="0"/>
        <v>-7.0000000000000062</v>
      </c>
      <c r="R37" s="68">
        <f>$G$6*ABS($H$6*Tableau2[[#This Row],[x]]+$I$6)-$J$6</f>
        <v>-110.00000000000003</v>
      </c>
      <c r="T37" s="70">
        <f>$G$8*Tableau2[[#This Row],[x]]+$H$8</f>
        <v>38.000000000000028</v>
      </c>
      <c r="V37" s="72">
        <f>$G$10*Tableau2[[#This Row],[x]]^2+$H$10*Tableau2[[#This Row],[x]]+$I$10</f>
        <v>-21.499999999999975</v>
      </c>
      <c r="X37" s="74">
        <f>$G$12*Tableau2[[#This Row],[x]]^3+$H$12*Tableau2[[#This Row],[x]]^2+$I$12*Tableau2[[#This Row],[x]]+$J$12</f>
        <v>7.5249999999999702</v>
      </c>
      <c r="Z37" s="76">
        <f>$G$14*$H$14^($I$14*Tableau2[[#This Row],[x]]-$J$14)+$K$14</f>
        <v>-19.911611652351681</v>
      </c>
      <c r="AB37" s="79">
        <f>$G$16*LN($H$16*Tableau2[[#This Row],[x]]-$I$16)+$J$16</f>
        <v>27.080502011022084</v>
      </c>
    </row>
    <row r="38" spans="14:28" x14ac:dyDescent="0.15">
      <c r="N38" s="83">
        <v>17</v>
      </c>
      <c r="P38" s="81">
        <f t="shared" si="0"/>
        <v>-6.800000000000006</v>
      </c>
      <c r="R38" s="68">
        <f>$G$6*ABS($H$6*Tableau2[[#This Row],[x]]+$I$6)-$J$6</f>
        <v>-109.00000000000003</v>
      </c>
      <c r="T38" s="70">
        <f>$G$8*Tableau2[[#This Row],[x]]+$H$8</f>
        <v>37.200000000000024</v>
      </c>
      <c r="V38" s="72">
        <f>$G$10*Tableau2[[#This Row],[x]]^2+$H$10*Tableau2[[#This Row],[x]]+$I$10</f>
        <v>-22.27999999999998</v>
      </c>
      <c r="X38" s="74">
        <f>$G$12*Tableau2[[#This Row],[x]]^3+$H$12*Tableau2[[#This Row],[x]]^2+$I$12*Tableau2[[#This Row],[x]]+$J$12</f>
        <v>8.3775999999999797</v>
      </c>
      <c r="Z38" s="76">
        <f>$G$14*$H$14^($I$14*Tableau2[[#This Row],[x]]-$J$14)+$K$14</f>
        <v>-19.905267714593101</v>
      </c>
      <c r="AB38" s="79">
        <f>$G$16*LN($H$16*Tableau2[[#This Row],[x]]-$I$16)+$J$16</f>
        <v>27.725887222397795</v>
      </c>
    </row>
    <row r="39" spans="14:28" x14ac:dyDescent="0.15">
      <c r="N39" s="83">
        <v>18</v>
      </c>
      <c r="P39" s="81">
        <f t="shared" si="0"/>
        <v>-6.6000000000000059</v>
      </c>
      <c r="R39" s="68">
        <f>$G$6*ABS($H$6*Tableau2[[#This Row],[x]]+$I$6)-$J$6</f>
        <v>-108.00000000000003</v>
      </c>
      <c r="T39" s="70">
        <f>$G$8*Tableau2[[#This Row],[x]]+$H$8</f>
        <v>36.40000000000002</v>
      </c>
      <c r="V39" s="72">
        <f>$G$10*Tableau2[[#This Row],[x]]^2+$H$10*Tableau2[[#This Row],[x]]+$I$10</f>
        <v>-23.019999999999978</v>
      </c>
      <c r="X39" s="74">
        <f>$G$12*Tableau2[[#This Row],[x]]^3+$H$12*Tableau2[[#This Row],[x]]^2+$I$12*Tableau2[[#This Row],[x]]+$J$12</f>
        <v>9.127799999999981</v>
      </c>
      <c r="Z39" s="76">
        <f>$G$14*$H$14^($I$14*Tableau2[[#This Row],[x]]-$J$14)+$K$14</f>
        <v>-19.898468450455471</v>
      </c>
      <c r="AB39" s="79">
        <f>$G$16*LN($H$16*Tableau2[[#This Row],[x]]-$I$16)+$J$16</f>
        <v>28.332133440562146</v>
      </c>
    </row>
    <row r="40" spans="14:28" x14ac:dyDescent="0.15">
      <c r="N40" s="83">
        <v>19</v>
      </c>
      <c r="P40" s="81">
        <f t="shared" si="0"/>
        <v>-6.4000000000000057</v>
      </c>
      <c r="R40" s="68">
        <f>$G$6*ABS($H$6*Tableau2[[#This Row],[x]]+$I$6)-$J$6</f>
        <v>-107.00000000000003</v>
      </c>
      <c r="T40" s="70">
        <f>$G$8*Tableau2[[#This Row],[x]]+$H$8</f>
        <v>35.600000000000023</v>
      </c>
      <c r="V40" s="72">
        <f>$G$10*Tableau2[[#This Row],[x]]^2+$H$10*Tableau2[[#This Row],[x]]+$I$10</f>
        <v>-23.719999999999981</v>
      </c>
      <c r="X40" s="74">
        <f>$G$12*Tableau2[[#This Row],[x]]^3+$H$12*Tableau2[[#This Row],[x]]^2+$I$12*Tableau2[[#This Row],[x]]+$J$12</f>
        <v>9.7791999999999835</v>
      </c>
      <c r="Z40" s="76">
        <f>$G$14*$H$14^($I$14*Tableau2[[#This Row],[x]]-$J$14)+$K$14</f>
        <v>-19.891181179587985</v>
      </c>
      <c r="AB40" s="79">
        <f>$G$16*LN($H$16*Tableau2[[#This Row],[x]]-$I$16)+$J$16</f>
        <v>28.903717578961633</v>
      </c>
    </row>
    <row r="41" spans="14:28" x14ac:dyDescent="0.15">
      <c r="N41" s="83">
        <v>20</v>
      </c>
      <c r="P41" s="81">
        <f t="shared" si="0"/>
        <v>-6.2000000000000055</v>
      </c>
      <c r="R41" s="68">
        <f>$G$6*ABS($H$6*Tableau2[[#This Row],[x]]+$I$6)-$J$6</f>
        <v>-106.00000000000003</v>
      </c>
      <c r="T41" s="70">
        <f>$G$8*Tableau2[[#This Row],[x]]+$H$8</f>
        <v>34.800000000000026</v>
      </c>
      <c r="V41" s="72">
        <f>$G$10*Tableau2[[#This Row],[x]]^2+$H$10*Tableau2[[#This Row],[x]]+$I$10</f>
        <v>-24.379999999999981</v>
      </c>
      <c r="X41" s="74">
        <f>$G$12*Tableau2[[#This Row],[x]]^3+$H$12*Tableau2[[#This Row],[x]]^2+$I$12*Tableau2[[#This Row],[x]]+$J$12</f>
        <v>10.335399999999986</v>
      </c>
      <c r="Z41" s="76">
        <f>$G$14*$H$14^($I$14*Tableau2[[#This Row],[x]]-$J$14)+$K$14</f>
        <v>-19.883370876057899</v>
      </c>
      <c r="AB41" s="79">
        <f>$G$16*LN($H$16*Tableau2[[#This Row],[x]]-$I$16)+$J$16</f>
        <v>29.444389791664388</v>
      </c>
    </row>
    <row r="42" spans="14:28" x14ac:dyDescent="0.15">
      <c r="N42" s="83">
        <v>21</v>
      </c>
      <c r="P42" s="81">
        <f t="shared" si="0"/>
        <v>-6.0000000000000053</v>
      </c>
      <c r="R42" s="68">
        <f>$G$6*ABS($H$6*Tableau2[[#This Row],[x]]+$I$6)-$J$6</f>
        <v>-105.00000000000003</v>
      </c>
      <c r="T42" s="70">
        <f>$G$8*Tableau2[[#This Row],[x]]+$H$8</f>
        <v>34.000000000000021</v>
      </c>
      <c r="V42" s="72">
        <f>$G$10*Tableau2[[#This Row],[x]]^2+$H$10*Tableau2[[#This Row],[x]]+$I$10</f>
        <v>-24.999999999999982</v>
      </c>
      <c r="X42" s="74">
        <f>$G$12*Tableau2[[#This Row],[x]]^3+$H$12*Tableau2[[#This Row],[x]]^2+$I$12*Tableau2[[#This Row],[x]]+$J$12</f>
        <v>10.799999999999988</v>
      </c>
      <c r="Z42" s="76">
        <f>$G$14*$H$14^($I$14*Tableau2[[#This Row],[x]]-$J$14)+$K$14</f>
        <v>-19.875</v>
      </c>
      <c r="AB42" s="79">
        <f>$G$16*LN($H$16*Tableau2[[#This Row],[x]]-$I$16)+$J$16</f>
        <v>29.957322735539897</v>
      </c>
    </row>
    <row r="43" spans="14:28" x14ac:dyDescent="0.15">
      <c r="N43" s="83">
        <v>22</v>
      </c>
      <c r="P43" s="81">
        <f t="shared" si="0"/>
        <v>-5.8000000000000052</v>
      </c>
      <c r="R43" s="68">
        <f>$G$6*ABS($H$6*Tableau2[[#This Row],[x]]+$I$6)-$J$6</f>
        <v>-104.00000000000003</v>
      </c>
      <c r="T43" s="70">
        <f>$G$8*Tableau2[[#This Row],[x]]+$H$8</f>
        <v>33.200000000000017</v>
      </c>
      <c r="V43" s="72">
        <f>$G$10*Tableau2[[#This Row],[x]]^2+$H$10*Tableau2[[#This Row],[x]]+$I$10</f>
        <v>-25.579999999999988</v>
      </c>
      <c r="X43" s="74">
        <f>$G$12*Tableau2[[#This Row],[x]]^3+$H$12*Tableau2[[#This Row],[x]]^2+$I$12*Tableau2[[#This Row],[x]]+$J$12</f>
        <v>11.176599999999993</v>
      </c>
      <c r="Z43" s="76">
        <f>$G$14*$H$14^($I$14*Tableau2[[#This Row],[x]]-$J$14)+$K$14</f>
        <v>-19.866028317182963</v>
      </c>
      <c r="AB43" s="79">
        <f>$G$16*LN($H$16*Tableau2[[#This Row],[x]]-$I$16)+$J$16</f>
        <v>30.445224377234219</v>
      </c>
    </row>
    <row r="44" spans="14:28" x14ac:dyDescent="0.15">
      <c r="N44" s="83">
        <v>23</v>
      </c>
      <c r="P44" s="81">
        <f t="shared" si="0"/>
        <v>-5.600000000000005</v>
      </c>
      <c r="R44" s="68">
        <f>$G$6*ABS($H$6*Tableau2[[#This Row],[x]]+$I$6)-$J$6</f>
        <v>-103.00000000000003</v>
      </c>
      <c r="T44" s="70">
        <f>$G$8*Tableau2[[#This Row],[x]]+$H$8</f>
        <v>32.40000000000002</v>
      </c>
      <c r="V44" s="72">
        <f>$G$10*Tableau2[[#This Row],[x]]^2+$H$10*Tableau2[[#This Row],[x]]+$I$10</f>
        <v>-26.119999999999987</v>
      </c>
      <c r="X44" s="74">
        <f>$G$12*Tableau2[[#This Row],[x]]^3+$H$12*Tableau2[[#This Row],[x]]^2+$I$12*Tableau2[[#This Row],[x]]+$J$12</f>
        <v>11.468799999999995</v>
      </c>
      <c r="Z44" s="76">
        <f>$G$14*$H$14^($I$14*Tableau2[[#This Row],[x]]-$J$14)+$K$14</f>
        <v>-19.85641270562537</v>
      </c>
      <c r="AB44" s="79">
        <f>$G$16*LN($H$16*Tableau2[[#This Row],[x]]-$I$16)+$J$16</f>
        <v>30.910424533583146</v>
      </c>
    </row>
    <row r="45" spans="14:28" x14ac:dyDescent="0.15">
      <c r="N45" s="83">
        <v>24</v>
      </c>
      <c r="P45" s="81">
        <f t="shared" si="0"/>
        <v>-5.4000000000000048</v>
      </c>
      <c r="R45" s="68">
        <f>$G$6*ABS($H$6*Tableau2[[#This Row],[x]]+$I$6)-$J$6</f>
        <v>-102.00000000000003</v>
      </c>
      <c r="T45" s="70">
        <f>$G$8*Tableau2[[#This Row],[x]]+$H$8</f>
        <v>31.600000000000019</v>
      </c>
      <c r="V45" s="72">
        <f>$G$10*Tableau2[[#This Row],[x]]^2+$H$10*Tableau2[[#This Row],[x]]+$I$10</f>
        <v>-26.619999999999987</v>
      </c>
      <c r="X45" s="74">
        <f>$G$12*Tableau2[[#This Row],[x]]^3+$H$12*Tableau2[[#This Row],[x]]^2+$I$12*Tableau2[[#This Row],[x]]+$J$12</f>
        <v>11.680199999999996</v>
      </c>
      <c r="Z45" s="76">
        <f>$G$14*$H$14^($I$14*Tableau2[[#This Row],[x]]-$J$14)+$K$14</f>
        <v>-19.846106948331887</v>
      </c>
      <c r="AB45" s="79">
        <f>$G$16*LN($H$16*Tableau2[[#This Row],[x]]-$I$16)+$J$16</f>
        <v>31.35494215929149</v>
      </c>
    </row>
    <row r="46" spans="14:28" x14ac:dyDescent="0.15">
      <c r="N46" s="83">
        <v>25</v>
      </c>
      <c r="P46" s="81">
        <f t="shared" si="0"/>
        <v>-5.2000000000000046</v>
      </c>
      <c r="R46" s="68">
        <f>$G$6*ABS($H$6*Tableau2[[#This Row],[x]]+$I$6)-$J$6</f>
        <v>-101.00000000000003</v>
      </c>
      <c r="T46" s="70">
        <f>$G$8*Tableau2[[#This Row],[x]]+$H$8</f>
        <v>30.800000000000018</v>
      </c>
      <c r="V46" s="72">
        <f>$G$10*Tableau2[[#This Row],[x]]^2+$H$10*Tableau2[[#This Row],[x]]+$I$10</f>
        <v>-27.079999999999991</v>
      </c>
      <c r="X46" s="74">
        <f>$G$12*Tableau2[[#This Row],[x]]^3+$H$12*Tableau2[[#This Row],[x]]^2+$I$12*Tableau2[[#This Row],[x]]+$J$12</f>
        <v>11.814399999999999</v>
      </c>
      <c r="Z46" s="76">
        <f>$G$14*$H$14^($I$14*Tableau2[[#This Row],[x]]-$J$14)+$K$14</f>
        <v>-19.835061511153388</v>
      </c>
      <c r="AB46" s="79">
        <f>$G$16*LN($H$16*Tableau2[[#This Row],[x]]-$I$16)+$J$16</f>
        <v>31.78053830347945</v>
      </c>
    </row>
    <row r="47" spans="14:28" x14ac:dyDescent="0.15">
      <c r="N47" s="83">
        <v>26</v>
      </c>
      <c r="P47" s="81">
        <f t="shared" si="0"/>
        <v>-5.0000000000000044</v>
      </c>
      <c r="R47" s="68">
        <f>$G$6*ABS($H$6*Tableau2[[#This Row],[x]]+$I$6)-$J$6</f>
        <v>-100.00000000000003</v>
      </c>
      <c r="T47" s="70">
        <f>$G$8*Tableau2[[#This Row],[x]]+$H$8</f>
        <v>30.000000000000018</v>
      </c>
      <c r="V47" s="72">
        <f>$G$10*Tableau2[[#This Row],[x]]^2+$H$10*Tableau2[[#This Row],[x]]+$I$10</f>
        <v>-27.499999999999993</v>
      </c>
      <c r="X47" s="74">
        <f>$G$12*Tableau2[[#This Row],[x]]^3+$H$12*Tableau2[[#This Row],[x]]^2+$I$12*Tableau2[[#This Row],[x]]+$J$12</f>
        <v>11.875</v>
      </c>
      <c r="Z47" s="76">
        <f>$G$14*$H$14^($I$14*Tableau2[[#This Row],[x]]-$J$14)+$K$14</f>
        <v>-19.823223304703362</v>
      </c>
      <c r="AB47" s="79">
        <f>$G$16*LN($H$16*Tableau2[[#This Row],[x]]-$I$16)+$J$16</f>
        <v>32.188758248681999</v>
      </c>
    </row>
    <row r="48" spans="14:28" x14ac:dyDescent="0.15">
      <c r="N48" s="83">
        <v>27</v>
      </c>
      <c r="P48" s="81">
        <f t="shared" si="0"/>
        <v>-4.8000000000000043</v>
      </c>
      <c r="R48" s="68">
        <f>$G$6*ABS($H$6*Tableau2[[#This Row],[x]]+$I$6)-$J$6</f>
        <v>-99.000000000000028</v>
      </c>
      <c r="T48" s="70">
        <f>$G$8*Tableau2[[#This Row],[x]]+$H$8</f>
        <v>29.200000000000017</v>
      </c>
      <c r="V48" s="72">
        <f>$G$10*Tableau2[[#This Row],[x]]^2+$H$10*Tableau2[[#This Row],[x]]+$I$10</f>
        <v>-27.879999999999992</v>
      </c>
      <c r="X48" s="74">
        <f>$G$12*Tableau2[[#This Row],[x]]^3+$H$12*Tableau2[[#This Row],[x]]^2+$I$12*Tableau2[[#This Row],[x]]+$J$12</f>
        <v>11.865600000000001</v>
      </c>
      <c r="Z48" s="76">
        <f>$G$14*$H$14^($I$14*Tableau2[[#This Row],[x]]-$J$14)+$K$14</f>
        <v>-19.810535429186199</v>
      </c>
      <c r="AB48" s="79">
        <f>$G$16*LN($H$16*Tableau2[[#This Row],[x]]-$I$16)+$J$16</f>
        <v>32.580965380214813</v>
      </c>
    </row>
    <row r="49" spans="14:28" x14ac:dyDescent="0.15">
      <c r="N49" s="83">
        <v>28</v>
      </c>
      <c r="P49" s="81">
        <f t="shared" si="0"/>
        <v>-4.6000000000000041</v>
      </c>
      <c r="R49" s="68">
        <f>$G$6*ABS($H$6*Tableau2[[#This Row],[x]]+$I$6)-$J$6</f>
        <v>-98.000000000000028</v>
      </c>
      <c r="T49" s="70">
        <f>$G$8*Tableau2[[#This Row],[x]]+$H$8</f>
        <v>28.400000000000016</v>
      </c>
      <c r="V49" s="72">
        <f>$G$10*Tableau2[[#This Row],[x]]^2+$H$10*Tableau2[[#This Row],[x]]+$I$10</f>
        <v>-28.219999999999992</v>
      </c>
      <c r="X49" s="74">
        <f>$G$12*Tableau2[[#This Row],[x]]^3+$H$12*Tableau2[[#This Row],[x]]^2+$I$12*Tableau2[[#This Row],[x]]+$J$12</f>
        <v>11.789800000000001</v>
      </c>
      <c r="Z49" s="76">
        <f>$G$14*$H$14^($I$14*Tableau2[[#This Row],[x]]-$J$14)+$K$14</f>
        <v>-19.796936900910943</v>
      </c>
      <c r="AB49" s="79">
        <f>$G$16*LN($H$16*Tableau2[[#This Row],[x]]-$I$16)+$J$16</f>
        <v>32.958368660043284</v>
      </c>
    </row>
    <row r="50" spans="14:28" x14ac:dyDescent="0.15">
      <c r="N50" s="83">
        <v>29</v>
      </c>
      <c r="P50" s="81">
        <f t="shared" si="0"/>
        <v>-4.4000000000000039</v>
      </c>
      <c r="R50" s="68">
        <f>$G$6*ABS($H$6*Tableau2[[#This Row],[x]]+$I$6)-$J$6</f>
        <v>-97.000000000000028</v>
      </c>
      <c r="T50" s="70">
        <f>$G$8*Tableau2[[#This Row],[x]]+$H$8</f>
        <v>27.600000000000016</v>
      </c>
      <c r="V50" s="72">
        <f>$G$10*Tableau2[[#This Row],[x]]^2+$H$10*Tableau2[[#This Row],[x]]+$I$10</f>
        <v>-28.519999999999996</v>
      </c>
      <c r="X50" s="74">
        <f>$G$12*Tableau2[[#This Row],[x]]^3+$H$12*Tableau2[[#This Row],[x]]^2+$I$12*Tableau2[[#This Row],[x]]+$J$12</f>
        <v>11.651200000000003</v>
      </c>
      <c r="Z50" s="76">
        <f>$G$14*$H$14^($I$14*Tableau2[[#This Row],[x]]-$J$14)+$K$14</f>
        <v>-19.78236235917597</v>
      </c>
      <c r="AB50" s="79">
        <f>$G$16*LN($H$16*Tableau2[[#This Row],[x]]-$I$16)+$J$16</f>
        <v>33.322045101752032</v>
      </c>
    </row>
    <row r="51" spans="14:28" x14ac:dyDescent="0.15">
      <c r="N51" s="83">
        <v>30</v>
      </c>
      <c r="P51" s="81">
        <f t="shared" si="0"/>
        <v>-4.2000000000000037</v>
      </c>
      <c r="R51" s="68">
        <f>$G$6*ABS($H$6*Tableau2[[#This Row],[x]]+$I$6)-$J$6</f>
        <v>-96.000000000000014</v>
      </c>
      <c r="T51" s="70">
        <f>$G$8*Tableau2[[#This Row],[x]]+$H$8</f>
        <v>26.800000000000015</v>
      </c>
      <c r="V51" s="72">
        <f>$G$10*Tableau2[[#This Row],[x]]^2+$H$10*Tableau2[[#This Row],[x]]+$I$10</f>
        <v>-28.779999999999994</v>
      </c>
      <c r="X51" s="74">
        <f>$G$12*Tableau2[[#This Row],[x]]^3+$H$12*Tableau2[[#This Row],[x]]^2+$I$12*Tableau2[[#This Row],[x]]+$J$12</f>
        <v>11.453400000000006</v>
      </c>
      <c r="Z51" s="76">
        <f>$G$14*$H$14^($I$14*Tableau2[[#This Row],[x]]-$J$14)+$K$14</f>
        <v>-19.766741752115799</v>
      </c>
      <c r="AB51" s="79">
        <f>$G$16*LN($H$16*Tableau2[[#This Row],[x]]-$I$16)+$J$16</f>
        <v>33.672958299864732</v>
      </c>
    </row>
    <row r="52" spans="14:28" x14ac:dyDescent="0.15">
      <c r="N52" s="83">
        <v>31</v>
      </c>
      <c r="P52" s="81">
        <f t="shared" si="0"/>
        <v>-4.0000000000000036</v>
      </c>
      <c r="R52" s="68">
        <f>$G$6*ABS($H$6*Tableau2[[#This Row],[x]]+$I$6)-$J$6</f>
        <v>-95.000000000000014</v>
      </c>
      <c r="T52" s="70">
        <f>$G$8*Tableau2[[#This Row],[x]]+$H$8</f>
        <v>26.000000000000014</v>
      </c>
      <c r="V52" s="72">
        <f>$G$10*Tableau2[[#This Row],[x]]^2+$H$10*Tableau2[[#This Row],[x]]+$I$10</f>
        <v>-28.999999999999996</v>
      </c>
      <c r="X52" s="74">
        <f>$G$12*Tableau2[[#This Row],[x]]^3+$H$12*Tableau2[[#This Row],[x]]^2+$I$12*Tableau2[[#This Row],[x]]+$J$12</f>
        <v>11.200000000000006</v>
      </c>
      <c r="Z52" s="76">
        <f>$G$14*$H$14^($I$14*Tableau2[[#This Row],[x]]-$J$14)+$K$14</f>
        <v>-19.75</v>
      </c>
      <c r="AB52" s="79">
        <f>$G$16*LN($H$16*Tableau2[[#This Row],[x]]-$I$16)+$J$16</f>
        <v>34.011973816621548</v>
      </c>
    </row>
    <row r="53" spans="14:28" x14ac:dyDescent="0.15">
      <c r="N53" s="83">
        <v>32</v>
      </c>
      <c r="P53" s="81">
        <f t="shared" si="0"/>
        <v>-3.8000000000000034</v>
      </c>
      <c r="R53" s="68">
        <f>$G$6*ABS($H$6*Tableau2[[#This Row],[x]]+$I$6)-$J$6</f>
        <v>-94.000000000000014</v>
      </c>
      <c r="T53" s="70">
        <f>$G$8*Tableau2[[#This Row],[x]]+$H$8</f>
        <v>25.200000000000014</v>
      </c>
      <c r="V53" s="72">
        <f>$G$10*Tableau2[[#This Row],[x]]^2+$H$10*Tableau2[[#This Row],[x]]+$I$10</f>
        <v>-29.179999999999996</v>
      </c>
      <c r="X53" s="74">
        <f>$G$12*Tableau2[[#This Row],[x]]^3+$H$12*Tableau2[[#This Row],[x]]^2+$I$12*Tableau2[[#This Row],[x]]+$J$12</f>
        <v>10.894600000000004</v>
      </c>
      <c r="Z53" s="76">
        <f>$G$14*$H$14^($I$14*Tableau2[[#This Row],[x]]-$J$14)+$K$14</f>
        <v>-19.732056634365929</v>
      </c>
      <c r="AB53" s="79">
        <f>$G$16*LN($H$16*Tableau2[[#This Row],[x]]-$I$16)+$J$16</f>
        <v>34.339872044851461</v>
      </c>
    </row>
    <row r="54" spans="14:28" x14ac:dyDescent="0.15">
      <c r="N54" s="83">
        <v>33</v>
      </c>
      <c r="P54" s="81">
        <f t="shared" si="0"/>
        <v>-3.6000000000000032</v>
      </c>
      <c r="R54" s="68">
        <f>$G$6*ABS($H$6*Tableau2[[#This Row],[x]]+$I$6)-$J$6</f>
        <v>-93.000000000000014</v>
      </c>
      <c r="T54" s="70">
        <f>$G$8*Tableau2[[#This Row],[x]]+$H$8</f>
        <v>24.400000000000013</v>
      </c>
      <c r="V54" s="72">
        <f>$G$10*Tableau2[[#This Row],[x]]^2+$H$10*Tableau2[[#This Row],[x]]+$I$10</f>
        <v>-29.32</v>
      </c>
      <c r="X54" s="74">
        <f>$G$12*Tableau2[[#This Row],[x]]^3+$H$12*Tableau2[[#This Row],[x]]^2+$I$12*Tableau2[[#This Row],[x]]+$J$12</f>
        <v>10.540800000000006</v>
      </c>
      <c r="Z54" s="76">
        <f>$G$14*$H$14^($I$14*Tableau2[[#This Row],[x]]-$J$14)+$K$14</f>
        <v>-19.712825411250741</v>
      </c>
      <c r="AB54" s="79">
        <f>$G$16*LN($H$16*Tableau2[[#This Row],[x]]-$I$16)+$J$16</f>
        <v>34.657359027997259</v>
      </c>
    </row>
    <row r="55" spans="14:28" x14ac:dyDescent="0.15">
      <c r="N55" s="83">
        <v>34</v>
      </c>
      <c r="P55" s="81">
        <f t="shared" si="0"/>
        <v>-3.400000000000003</v>
      </c>
      <c r="R55" s="68">
        <f>$G$6*ABS($H$6*Tableau2[[#This Row],[x]]+$I$6)-$J$6</f>
        <v>-92.000000000000014</v>
      </c>
      <c r="T55" s="70">
        <f>$G$8*Tableau2[[#This Row],[x]]+$H$8</f>
        <v>23.600000000000012</v>
      </c>
      <c r="V55" s="72">
        <f>$G$10*Tableau2[[#This Row],[x]]^2+$H$10*Tableau2[[#This Row],[x]]+$I$10</f>
        <v>-29.42</v>
      </c>
      <c r="X55" s="74">
        <f>$G$12*Tableau2[[#This Row],[x]]^3+$H$12*Tableau2[[#This Row],[x]]^2+$I$12*Tableau2[[#This Row],[x]]+$J$12</f>
        <v>10.142200000000008</v>
      </c>
      <c r="Z55" s="76">
        <f>$G$14*$H$14^($I$14*Tableau2[[#This Row],[x]]-$J$14)+$K$14</f>
        <v>-19.69221389666377</v>
      </c>
      <c r="AB55" s="79">
        <f>$G$16*LN($H$16*Tableau2[[#This Row],[x]]-$I$16)+$J$16</f>
        <v>34.965075614664798</v>
      </c>
    </row>
    <row r="56" spans="14:28" x14ac:dyDescent="0.15">
      <c r="N56" s="83">
        <v>35</v>
      </c>
      <c r="P56" s="81">
        <f t="shared" si="0"/>
        <v>-3.2000000000000028</v>
      </c>
      <c r="R56" s="68">
        <f>$G$6*ABS($H$6*Tableau2[[#This Row],[x]]+$I$6)-$J$6</f>
        <v>-91.000000000000014</v>
      </c>
      <c r="T56" s="70">
        <f>$G$8*Tableau2[[#This Row],[x]]+$H$8</f>
        <v>22.800000000000011</v>
      </c>
      <c r="V56" s="72">
        <f>$G$10*Tableau2[[#This Row],[x]]^2+$H$10*Tableau2[[#This Row],[x]]+$I$10</f>
        <v>-29.48</v>
      </c>
      <c r="X56" s="74">
        <f>$G$12*Tableau2[[#This Row],[x]]^3+$H$12*Tableau2[[#This Row],[x]]^2+$I$12*Tableau2[[#This Row],[x]]+$J$12</f>
        <v>9.7024000000000061</v>
      </c>
      <c r="Z56" s="76">
        <f>$G$14*$H$14^($I$14*Tableau2[[#This Row],[x]]-$J$14)+$K$14</f>
        <v>-19.670123022306775</v>
      </c>
      <c r="AB56" s="79">
        <f>$G$16*LN($H$16*Tableau2[[#This Row],[x]]-$I$16)+$J$16</f>
        <v>35.26360524616161</v>
      </c>
    </row>
    <row r="57" spans="14:28" x14ac:dyDescent="0.15">
      <c r="N57" s="83">
        <v>36</v>
      </c>
      <c r="P57" s="81">
        <f t="shared" si="0"/>
        <v>-3.0000000000000027</v>
      </c>
      <c r="R57" s="68">
        <f>$G$6*ABS($H$6*Tableau2[[#This Row],[x]]+$I$6)-$J$6</f>
        <v>-90.000000000000014</v>
      </c>
      <c r="T57" s="70">
        <f>$G$8*Tableau2[[#This Row],[x]]+$H$8</f>
        <v>22.000000000000011</v>
      </c>
      <c r="V57" s="72">
        <f>$G$10*Tableau2[[#This Row],[x]]^2+$H$10*Tableau2[[#This Row],[x]]+$I$10</f>
        <v>-29.5</v>
      </c>
      <c r="X57" s="74">
        <f>$G$12*Tableau2[[#This Row],[x]]^3+$H$12*Tableau2[[#This Row],[x]]^2+$I$12*Tableau2[[#This Row],[x]]+$J$12</f>
        <v>9.225000000000005</v>
      </c>
      <c r="Z57" s="76">
        <f>$G$14*$H$14^($I$14*Tableau2[[#This Row],[x]]-$J$14)+$K$14</f>
        <v>-19.646446609406727</v>
      </c>
      <c r="AB57" s="79">
        <f>$G$16*LN($H$16*Tableau2[[#This Row],[x]]-$I$16)+$J$16</f>
        <v>35.553480614894127</v>
      </c>
    </row>
    <row r="58" spans="14:28" x14ac:dyDescent="0.15">
      <c r="N58" s="83">
        <v>37</v>
      </c>
      <c r="P58" s="81">
        <f t="shared" si="0"/>
        <v>-2.8000000000000025</v>
      </c>
      <c r="R58" s="68">
        <f>$G$6*ABS($H$6*Tableau2[[#This Row],[x]]+$I$6)-$J$6</f>
        <v>-89.000000000000014</v>
      </c>
      <c r="T58" s="70">
        <f>$G$8*Tableau2[[#This Row],[x]]+$H$8</f>
        <v>21.20000000000001</v>
      </c>
      <c r="V58" s="72">
        <f>$G$10*Tableau2[[#This Row],[x]]^2+$H$10*Tableau2[[#This Row],[x]]+$I$10</f>
        <v>-29.48</v>
      </c>
      <c r="X58" s="74">
        <f>$G$12*Tableau2[[#This Row],[x]]^3+$H$12*Tableau2[[#This Row],[x]]^2+$I$12*Tableau2[[#This Row],[x]]+$J$12</f>
        <v>8.7136000000000067</v>
      </c>
      <c r="Z58" s="76">
        <f>$G$14*$H$14^($I$14*Tableau2[[#This Row],[x]]-$J$14)+$K$14</f>
        <v>-19.621070858372402</v>
      </c>
      <c r="AB58" s="79">
        <f>$G$16*LN($H$16*Tableau2[[#This Row],[x]]-$I$16)+$J$16</f>
        <v>35.835189384561097</v>
      </c>
    </row>
    <row r="59" spans="14:28" x14ac:dyDescent="0.15">
      <c r="N59" s="83">
        <v>38</v>
      </c>
      <c r="P59" s="81">
        <f t="shared" si="0"/>
        <v>-2.6000000000000023</v>
      </c>
      <c r="R59" s="68">
        <f>$G$6*ABS($H$6*Tableau2[[#This Row],[x]]+$I$6)-$J$6</f>
        <v>-88.000000000000014</v>
      </c>
      <c r="T59" s="70">
        <f>$G$8*Tableau2[[#This Row],[x]]+$H$8</f>
        <v>20.400000000000009</v>
      </c>
      <c r="V59" s="72">
        <f>$G$10*Tableau2[[#This Row],[x]]^2+$H$10*Tableau2[[#This Row],[x]]+$I$10</f>
        <v>-29.42</v>
      </c>
      <c r="X59" s="74">
        <f>$G$12*Tableau2[[#This Row],[x]]^3+$H$12*Tableau2[[#This Row],[x]]^2+$I$12*Tableau2[[#This Row],[x]]+$J$12</f>
        <v>8.1718000000000064</v>
      </c>
      <c r="Z59" s="76">
        <f>$G$14*$H$14^($I$14*Tableau2[[#This Row],[x]]-$J$14)+$K$14</f>
        <v>-19.593873801821882</v>
      </c>
      <c r="AB59" s="79">
        <f>$G$16*LN($H$16*Tableau2[[#This Row],[x]]-$I$16)+$J$16</f>
        <v>36.109179126442243</v>
      </c>
    </row>
    <row r="60" spans="14:28" x14ac:dyDescent="0.15">
      <c r="N60" s="83">
        <v>39</v>
      </c>
      <c r="P60" s="81">
        <f t="shared" si="0"/>
        <v>-2.4000000000000021</v>
      </c>
      <c r="R60" s="68">
        <f>$G$6*ABS($H$6*Tableau2[[#This Row],[x]]+$I$6)-$J$6</f>
        <v>-87.000000000000014</v>
      </c>
      <c r="T60" s="70">
        <f>$G$8*Tableau2[[#This Row],[x]]+$H$8</f>
        <v>19.600000000000009</v>
      </c>
      <c r="V60" s="72">
        <f>$G$10*Tableau2[[#This Row],[x]]^2+$H$10*Tableau2[[#This Row],[x]]+$I$10</f>
        <v>-29.32</v>
      </c>
      <c r="X60" s="74">
        <f>$G$12*Tableau2[[#This Row],[x]]^3+$H$12*Tableau2[[#This Row],[x]]^2+$I$12*Tableau2[[#This Row],[x]]+$J$12</f>
        <v>7.6032000000000064</v>
      </c>
      <c r="Z60" s="76">
        <f>$G$14*$H$14^($I$14*Tableau2[[#This Row],[x]]-$J$14)+$K$14</f>
        <v>-19.56472471835194</v>
      </c>
      <c r="AB60" s="79">
        <f>$G$16*LN($H$16*Tableau2[[#This Row],[x]]-$I$16)+$J$16</f>
        <v>36.375861597263849</v>
      </c>
    </row>
    <row r="61" spans="14:28" x14ac:dyDescent="0.15">
      <c r="N61" s="83">
        <v>40</v>
      </c>
      <c r="P61" s="81">
        <f t="shared" si="0"/>
        <v>-2.200000000000002</v>
      </c>
      <c r="R61" s="68">
        <f>$G$6*ABS($H$6*Tableau2[[#This Row],[x]]+$I$6)-$J$6</f>
        <v>-86.000000000000014</v>
      </c>
      <c r="T61" s="70">
        <f>$G$8*Tableau2[[#This Row],[x]]+$H$8</f>
        <v>18.800000000000008</v>
      </c>
      <c r="V61" s="72">
        <f>$G$10*Tableau2[[#This Row],[x]]^2+$H$10*Tableau2[[#This Row],[x]]+$I$10</f>
        <v>-29.18</v>
      </c>
      <c r="X61" s="74">
        <f>$G$12*Tableau2[[#This Row],[x]]^3+$H$12*Tableau2[[#This Row],[x]]^2+$I$12*Tableau2[[#This Row],[x]]+$J$12</f>
        <v>7.0114000000000063</v>
      </c>
      <c r="Z61" s="76">
        <f>$G$14*$H$14^($I$14*Tableau2[[#This Row],[x]]-$J$14)+$K$14</f>
        <v>-19.533483504231597</v>
      </c>
      <c r="AB61" s="79">
        <f>$G$16*LN($H$16*Tableau2[[#This Row],[x]]-$I$16)+$J$16</f>
        <v>36.635616461296458</v>
      </c>
    </row>
    <row r="62" spans="14:28" x14ac:dyDescent="0.15">
      <c r="N62" s="83">
        <v>41</v>
      </c>
      <c r="P62" s="81">
        <f t="shared" si="0"/>
        <v>-2.0000000000000018</v>
      </c>
      <c r="R62" s="68">
        <f>$G$6*ABS($H$6*Tableau2[[#This Row],[x]]+$I$6)-$J$6</f>
        <v>-85</v>
      </c>
      <c r="T62" s="70">
        <f>$G$8*Tableau2[[#This Row],[x]]+$H$8</f>
        <v>18.000000000000007</v>
      </c>
      <c r="V62" s="72">
        <f>$G$10*Tableau2[[#This Row],[x]]^2+$H$10*Tableau2[[#This Row],[x]]+$I$10</f>
        <v>-29</v>
      </c>
      <c r="X62" s="74">
        <f>$G$12*Tableau2[[#This Row],[x]]^3+$H$12*Tableau2[[#This Row],[x]]^2+$I$12*Tableau2[[#This Row],[x]]+$J$12</f>
        <v>6.4000000000000057</v>
      </c>
      <c r="Z62" s="76">
        <f>$G$14*$H$14^($I$14*Tableau2[[#This Row],[x]]-$J$14)+$K$14</f>
        <v>-19.5</v>
      </c>
      <c r="AB62" s="79">
        <f>$G$16*LN($H$16*Tableau2[[#This Row],[x]]-$I$16)+$J$16</f>
        <v>36.888794541139362</v>
      </c>
    </row>
    <row r="63" spans="14:28" x14ac:dyDescent="0.15">
      <c r="N63" s="83">
        <v>42</v>
      </c>
      <c r="P63" s="81">
        <f t="shared" si="0"/>
        <v>-1.8000000000000018</v>
      </c>
      <c r="R63" s="68">
        <f>$G$6*ABS($H$6*Tableau2[[#This Row],[x]]+$I$6)-$J$6</f>
        <v>-84</v>
      </c>
      <c r="T63" s="70">
        <f>$G$8*Tableau2[[#This Row],[x]]+$H$8</f>
        <v>17.200000000000006</v>
      </c>
      <c r="V63" s="72">
        <f>$G$10*Tableau2[[#This Row],[x]]^2+$H$10*Tableau2[[#This Row],[x]]+$I$10</f>
        <v>-28.78</v>
      </c>
      <c r="X63" s="74">
        <f>$G$12*Tableau2[[#This Row],[x]]^3+$H$12*Tableau2[[#This Row],[x]]^2+$I$12*Tableau2[[#This Row],[x]]+$J$12</f>
        <v>5.7726000000000059</v>
      </c>
      <c r="Z63" s="76">
        <f>$G$14*$H$14^($I$14*Tableau2[[#This Row],[x]]-$J$14)+$K$14</f>
        <v>-19.464113268731854</v>
      </c>
      <c r="AB63" s="79">
        <f>$G$16*LN($H$16*Tableau2[[#This Row],[x]]-$I$16)+$J$16</f>
        <v>37.135720667043074</v>
      </c>
    </row>
    <row r="64" spans="14:28" x14ac:dyDescent="0.15">
      <c r="N64" s="83">
        <v>43</v>
      </c>
      <c r="P64" s="81">
        <f t="shared" si="0"/>
        <v>-1.6000000000000019</v>
      </c>
      <c r="R64" s="68">
        <f>$G$6*ABS($H$6*Tableau2[[#This Row],[x]]+$I$6)-$J$6</f>
        <v>-83</v>
      </c>
      <c r="T64" s="70">
        <f>$G$8*Tableau2[[#This Row],[x]]+$H$8</f>
        <v>16.400000000000006</v>
      </c>
      <c r="V64" s="72">
        <f>$G$10*Tableau2[[#This Row],[x]]^2+$H$10*Tableau2[[#This Row],[x]]+$I$10</f>
        <v>-28.520000000000003</v>
      </c>
      <c r="X64" s="74">
        <f>$G$12*Tableau2[[#This Row],[x]]^3+$H$12*Tableau2[[#This Row],[x]]^2+$I$12*Tableau2[[#This Row],[x]]+$J$12</f>
        <v>5.1328000000000067</v>
      </c>
      <c r="Z64" s="76">
        <f>$G$14*$H$14^($I$14*Tableau2[[#This Row],[x]]-$J$14)+$K$14</f>
        <v>-19.425650822501481</v>
      </c>
      <c r="AB64" s="79">
        <f>$G$16*LN($H$16*Tableau2[[#This Row],[x]]-$I$16)+$J$16</f>
        <v>37.376696182833683</v>
      </c>
    </row>
    <row r="65" spans="14:28" x14ac:dyDescent="0.15">
      <c r="N65" s="83">
        <v>44</v>
      </c>
      <c r="P65" s="81">
        <f>P64+$I$19</f>
        <v>-1.4000000000000019</v>
      </c>
      <c r="R65" s="68">
        <f>$G$6*ABS($H$6*Tableau2[[#This Row],[x]]+$I$6)-$J$6</f>
        <v>-82</v>
      </c>
      <c r="T65" s="70">
        <f>$G$8*Tableau2[[#This Row],[x]]+$H$8</f>
        <v>15.600000000000009</v>
      </c>
      <c r="V65" s="72">
        <f>$G$10*Tableau2[[#This Row],[x]]^2+$H$10*Tableau2[[#This Row],[x]]+$I$10</f>
        <v>-28.220000000000002</v>
      </c>
      <c r="X65" s="74">
        <f>$G$12*Tableau2[[#This Row],[x]]^3+$H$12*Tableau2[[#This Row],[x]]^2+$I$12*Tableau2[[#This Row],[x]]+$J$12</f>
        <v>4.4842000000000057</v>
      </c>
      <c r="Z65" s="76">
        <f>$G$14*$H$14^($I$14*Tableau2[[#This Row],[x]]-$J$14)+$K$14</f>
        <v>-19.384427793327543</v>
      </c>
      <c r="AB65" s="79">
        <f>$G$16*LN($H$16*Tableau2[[#This Row],[x]]-$I$16)+$J$16</f>
        <v>37.612001156935627</v>
      </c>
    </row>
    <row r="66" spans="14:28" x14ac:dyDescent="0.15">
      <c r="N66" s="83">
        <v>45</v>
      </c>
      <c r="P66" s="81">
        <f t="shared" si="0"/>
        <v>-1.200000000000002</v>
      </c>
      <c r="R66" s="68">
        <f>$G$6*ABS($H$6*Tableau2[[#This Row],[x]]+$I$6)-$J$6</f>
        <v>-81.000000000000014</v>
      </c>
      <c r="T66" s="70">
        <f>$G$8*Tableau2[[#This Row],[x]]+$H$8</f>
        <v>14.800000000000008</v>
      </c>
      <c r="V66" s="72">
        <f>$G$10*Tableau2[[#This Row],[x]]^2+$H$10*Tableau2[[#This Row],[x]]+$I$10</f>
        <v>-27.880000000000003</v>
      </c>
      <c r="X66" s="74">
        <f>$G$12*Tableau2[[#This Row],[x]]^3+$H$12*Tableau2[[#This Row],[x]]^2+$I$12*Tableau2[[#This Row],[x]]+$J$12</f>
        <v>3.8304000000000062</v>
      </c>
      <c r="Z66" s="76">
        <f>$G$14*$H$14^($I$14*Tableau2[[#This Row],[x]]-$J$14)+$K$14</f>
        <v>-19.340246044613554</v>
      </c>
      <c r="AB66" s="79">
        <f>$G$16*LN($H$16*Tableau2[[#This Row],[x]]-$I$16)+$J$16</f>
        <v>37.841896339182611</v>
      </c>
    </row>
    <row r="67" spans="14:28" x14ac:dyDescent="0.15">
      <c r="N67" s="83">
        <v>46</v>
      </c>
      <c r="P67" s="81">
        <f t="shared" si="0"/>
        <v>-1.000000000000002</v>
      </c>
      <c r="R67" s="68">
        <f>$G$6*ABS($H$6*Tableau2[[#This Row],[x]]+$I$6)-$J$6</f>
        <v>-80.000000000000014</v>
      </c>
      <c r="T67" s="70">
        <f>$G$8*Tableau2[[#This Row],[x]]+$H$8</f>
        <v>14.000000000000007</v>
      </c>
      <c r="V67" s="72">
        <f>$G$10*Tableau2[[#This Row],[x]]^2+$H$10*Tableau2[[#This Row],[x]]+$I$10</f>
        <v>-27.500000000000004</v>
      </c>
      <c r="X67" s="74">
        <f>$G$12*Tableau2[[#This Row],[x]]^3+$H$12*Tableau2[[#This Row],[x]]^2+$I$12*Tableau2[[#This Row],[x]]+$J$12</f>
        <v>3.1750000000000069</v>
      </c>
      <c r="Z67" s="76">
        <f>$G$14*$H$14^($I$14*Tableau2[[#This Row],[x]]-$J$14)+$K$14</f>
        <v>-19.292893218813454</v>
      </c>
      <c r="AB67" s="79">
        <f>$G$16*LN($H$16*Tableau2[[#This Row],[x]]-$I$16)+$J$16</f>
        <v>38.066624897703193</v>
      </c>
    </row>
    <row r="68" spans="14:28" x14ac:dyDescent="0.15">
      <c r="N68" s="83">
        <v>47</v>
      </c>
      <c r="P68" s="81">
        <f t="shared" si="0"/>
        <v>-0.80000000000000204</v>
      </c>
      <c r="R68" s="68">
        <f>$G$6*ABS($H$6*Tableau2[[#This Row],[x]]+$I$6)-$J$6</f>
        <v>-79.000000000000014</v>
      </c>
      <c r="T68" s="70">
        <f>$G$8*Tableau2[[#This Row],[x]]+$H$8</f>
        <v>13.200000000000008</v>
      </c>
      <c r="V68" s="72">
        <f>$G$10*Tableau2[[#This Row],[x]]^2+$H$10*Tableau2[[#This Row],[x]]+$I$10</f>
        <v>-27.080000000000005</v>
      </c>
      <c r="X68" s="74">
        <f>$G$12*Tableau2[[#This Row],[x]]^3+$H$12*Tableau2[[#This Row],[x]]^2+$I$12*Tableau2[[#This Row],[x]]+$J$12</f>
        <v>2.5216000000000065</v>
      </c>
      <c r="Z68" s="76">
        <f>$G$14*$H$14^($I$14*Tableau2[[#This Row],[x]]-$J$14)+$K$14</f>
        <v>-19.242141716744801</v>
      </c>
      <c r="AB68" s="79">
        <f>$G$16*LN($H$16*Tableau2[[#This Row],[x]]-$I$16)+$J$16</f>
        <v>38.286413964890947</v>
      </c>
    </row>
    <row r="69" spans="14:28" x14ac:dyDescent="0.15">
      <c r="N69" s="83">
        <v>48</v>
      </c>
      <c r="P69" s="81">
        <f t="shared" si="0"/>
        <v>-0.60000000000000209</v>
      </c>
      <c r="R69" s="68">
        <f>$G$6*ABS($H$6*Tableau2[[#This Row],[x]]+$I$6)-$J$6</f>
        <v>-78.000000000000014</v>
      </c>
      <c r="T69" s="70">
        <f>$G$8*Tableau2[[#This Row],[x]]+$H$8</f>
        <v>12.400000000000009</v>
      </c>
      <c r="V69" s="72">
        <f>$G$10*Tableau2[[#This Row],[x]]^2+$H$10*Tableau2[[#This Row],[x]]+$I$10</f>
        <v>-26.620000000000005</v>
      </c>
      <c r="X69" s="74">
        <f>$G$12*Tableau2[[#This Row],[x]]^3+$H$12*Tableau2[[#This Row],[x]]^2+$I$12*Tableau2[[#This Row],[x]]+$J$12</f>
        <v>1.8738000000000068</v>
      </c>
      <c r="Z69" s="76">
        <f>$G$14*$H$14^($I$14*Tableau2[[#This Row],[x]]-$J$14)+$K$14</f>
        <v>-19.187747603643764</v>
      </c>
      <c r="AB69" s="79">
        <f>$G$16*LN($H$16*Tableau2[[#This Row],[x]]-$I$16)+$J$16</f>
        <v>38.501476017100586</v>
      </c>
    </row>
    <row r="70" spans="14:28" x14ac:dyDescent="0.15">
      <c r="N70" s="83">
        <v>49</v>
      </c>
      <c r="P70" s="81">
        <f>P69+$I$19</f>
        <v>-0.40000000000000208</v>
      </c>
      <c r="R70" s="68">
        <f>$G$6*ABS($H$6*Tableau2[[#This Row],[x]]+$I$6)-$J$6</f>
        <v>-77.000000000000014</v>
      </c>
      <c r="T70" s="70">
        <f>$G$8*Tableau2[[#This Row],[x]]+$H$8</f>
        <v>11.600000000000009</v>
      </c>
      <c r="V70" s="72">
        <f>$G$10*Tableau2[[#This Row],[x]]^2+$H$10*Tableau2[[#This Row],[x]]+$I$10</f>
        <v>-26.120000000000005</v>
      </c>
      <c r="X70" s="74">
        <f>$G$12*Tableau2[[#This Row],[x]]^3+$H$12*Tableau2[[#This Row],[x]]^2+$I$12*Tableau2[[#This Row],[x]]+$J$12</f>
        <v>1.2352000000000065</v>
      </c>
      <c r="Z70" s="76">
        <f>$G$14*$H$14^($I$14*Tableau2[[#This Row],[x]]-$J$14)+$K$14</f>
        <v>-19.129449436703876</v>
      </c>
      <c r="AB70" s="79">
        <f>$G$16*LN($H$16*Tableau2[[#This Row],[x]]-$I$16)+$J$16</f>
        <v>38.712010109078903</v>
      </c>
    </row>
    <row r="71" spans="14:28" x14ac:dyDescent="0.15">
      <c r="N71" s="83">
        <v>50</v>
      </c>
      <c r="P71" s="81">
        <f t="shared" si="0"/>
        <v>-0.20000000000000207</v>
      </c>
      <c r="R71" s="68">
        <f>$G$6*ABS($H$6*Tableau2[[#This Row],[x]]+$I$6)-$J$6</f>
        <v>-76.000000000000014</v>
      </c>
      <c r="T71" s="70">
        <f>$G$8*Tableau2[[#This Row],[x]]+$H$8</f>
        <v>10.800000000000008</v>
      </c>
      <c r="V71" s="72">
        <f>$G$10*Tableau2[[#This Row],[x]]^2+$H$10*Tableau2[[#This Row],[x]]+$I$10</f>
        <v>-25.580000000000005</v>
      </c>
      <c r="X71" s="74">
        <f>$G$12*Tableau2[[#This Row],[x]]^3+$H$12*Tableau2[[#This Row],[x]]^2+$I$12*Tableau2[[#This Row],[x]]+$J$12</f>
        <v>0.60940000000000638</v>
      </c>
      <c r="Z71" s="76">
        <f>$G$14*$H$14^($I$14*Tableau2[[#This Row],[x]]-$J$14)+$K$14</f>
        <v>-19.066967008463195</v>
      </c>
      <c r="AB71" s="79">
        <f>$G$16*LN($H$16*Tableau2[[#This Row],[x]]-$I$16)+$J$16</f>
        <v>38.918202981106262</v>
      </c>
    </row>
    <row r="72" spans="14:28" x14ac:dyDescent="0.15">
      <c r="N72" s="83">
        <v>51</v>
      </c>
      <c r="P72" s="81">
        <f t="shared" si="0"/>
        <v>-2.0539125955565396E-15</v>
      </c>
      <c r="R72" s="68">
        <f>$G$6*ABS($H$6*Tableau2[[#This Row],[x]]+$I$6)-$J$6</f>
        <v>-75.000000000000014</v>
      </c>
      <c r="T72" s="70">
        <f>$G$8*Tableau2[[#This Row],[x]]+$H$8</f>
        <v>10.000000000000009</v>
      </c>
      <c r="V72" s="72">
        <f>$G$10*Tableau2[[#This Row],[x]]^2+$H$10*Tableau2[[#This Row],[x]]+$I$10</f>
        <v>-25.000000000000007</v>
      </c>
      <c r="X72" s="74">
        <f>$G$12*Tableau2[[#This Row],[x]]^3+$H$12*Tableau2[[#This Row],[x]]^2+$I$12*Tableau2[[#This Row],[x]]+$J$12</f>
        <v>6.1617377866696196E-15</v>
      </c>
      <c r="Z72" s="76">
        <f>$G$14*$H$14^($I$14*Tableau2[[#This Row],[x]]-$J$14)+$K$14</f>
        <v>-19</v>
      </c>
      <c r="AB72" s="79">
        <f>$G$16*LN($H$16*Tableau2[[#This Row],[x]]-$I$16)+$J$16</f>
        <v>39.120230054281457</v>
      </c>
    </row>
    <row r="73" spans="14:28" x14ac:dyDescent="0.15">
      <c r="N73" s="83">
        <v>52</v>
      </c>
      <c r="P73" s="81">
        <f t="shared" si="0"/>
        <v>0.19999999999999796</v>
      </c>
      <c r="R73" s="68">
        <f>$G$6*ABS($H$6*Tableau2[[#This Row],[x]]+$I$6)-$J$6</f>
        <v>-74.000000000000014</v>
      </c>
      <c r="T73" s="70">
        <f>$G$8*Tableau2[[#This Row],[x]]+$H$8</f>
        <v>9.2000000000000082</v>
      </c>
      <c r="V73" s="72">
        <f>$G$10*Tableau2[[#This Row],[x]]^2+$H$10*Tableau2[[#This Row],[x]]+$I$10</f>
        <v>-24.380000000000006</v>
      </c>
      <c r="X73" s="74">
        <f>$G$12*Tableau2[[#This Row],[x]]^3+$H$12*Tableau2[[#This Row],[x]]^2+$I$12*Tableau2[[#This Row],[x]]+$J$12</f>
        <v>-0.58939999999999415</v>
      </c>
      <c r="Z73" s="76">
        <f>$G$14*$H$14^($I$14*Tableau2[[#This Row],[x]]-$J$14)+$K$14</f>
        <v>-18.928226537463708</v>
      </c>
      <c r="AB73" s="79">
        <f>$G$16*LN($H$16*Tableau2[[#This Row],[x]]-$I$16)+$J$16</f>
        <v>39.318256327243255</v>
      </c>
    </row>
    <row r="74" spans="14:28" x14ac:dyDescent="0.15">
      <c r="N74" s="83">
        <v>53</v>
      </c>
      <c r="P74" s="81">
        <f t="shared" si="0"/>
        <v>0.39999999999999797</v>
      </c>
      <c r="R74" s="68">
        <f>$G$6*ABS($H$6*Tableau2[[#This Row],[x]]+$I$6)-$J$6</f>
        <v>-73.000000000000014</v>
      </c>
      <c r="T74" s="70">
        <f>$G$8*Tableau2[[#This Row],[x]]+$H$8</f>
        <v>8.4000000000000075</v>
      </c>
      <c r="V74" s="72">
        <f>$G$10*Tableau2[[#This Row],[x]]^2+$H$10*Tableau2[[#This Row],[x]]+$I$10</f>
        <v>-23.720000000000006</v>
      </c>
      <c r="X74" s="74">
        <f>$G$12*Tableau2[[#This Row],[x]]^3+$H$12*Tableau2[[#This Row],[x]]^2+$I$12*Tableau2[[#This Row],[x]]+$J$12</f>
        <v>-1.1551999999999945</v>
      </c>
      <c r="Z74" s="76">
        <f>$G$14*$H$14^($I$14*Tableau2[[#This Row],[x]]-$J$14)+$K$14</f>
        <v>-18.851301645002966</v>
      </c>
      <c r="AB74" s="79">
        <f>$G$16*LN($H$16*Tableau2[[#This Row],[x]]-$I$16)+$J$16</f>
        <v>39.512437185814271</v>
      </c>
    </row>
    <row r="75" spans="14:28" x14ac:dyDescent="0.15">
      <c r="N75" s="83">
        <v>54</v>
      </c>
      <c r="P75" s="81">
        <f t="shared" si="0"/>
        <v>0.59999999999999798</v>
      </c>
      <c r="R75" s="68">
        <f>$G$6*ABS($H$6*Tableau2[[#This Row],[x]]+$I$6)-$J$6</f>
        <v>-72.000000000000014</v>
      </c>
      <c r="T75" s="70">
        <f>$G$8*Tableau2[[#This Row],[x]]+$H$8</f>
        <v>7.6000000000000085</v>
      </c>
      <c r="V75" s="72">
        <f>$G$10*Tableau2[[#This Row],[x]]^2+$H$10*Tableau2[[#This Row],[x]]+$I$10</f>
        <v>-23.020000000000007</v>
      </c>
      <c r="X75" s="74">
        <f>$G$12*Tableau2[[#This Row],[x]]^3+$H$12*Tableau2[[#This Row],[x]]^2+$I$12*Tableau2[[#This Row],[x]]+$J$12</f>
        <v>-1.6937999999999949</v>
      </c>
      <c r="Z75" s="76">
        <f>$G$14*$H$14^($I$14*Tableau2[[#This Row],[x]]-$J$14)+$K$14</f>
        <v>-18.768855586655086</v>
      </c>
      <c r="AB75" s="79">
        <f>$G$16*LN($H$16*Tableau2[[#This Row],[x]]-$I$16)+$J$16</f>
        <v>39.702919135521213</v>
      </c>
    </row>
    <row r="76" spans="14:28" x14ac:dyDescent="0.15">
      <c r="N76" s="83">
        <v>55</v>
      </c>
      <c r="P76" s="81">
        <f t="shared" si="0"/>
        <v>0.79999999999999805</v>
      </c>
      <c r="R76" s="68">
        <f>$G$6*ABS($H$6*Tableau2[[#This Row],[x]]+$I$6)-$J$6</f>
        <v>-71.000000000000014</v>
      </c>
      <c r="T76" s="70">
        <f>$G$8*Tableau2[[#This Row],[x]]+$H$8</f>
        <v>6.8000000000000078</v>
      </c>
      <c r="V76" s="72">
        <f>$G$10*Tableau2[[#This Row],[x]]^2+$H$10*Tableau2[[#This Row],[x]]+$I$10</f>
        <v>-22.280000000000008</v>
      </c>
      <c r="X76" s="74">
        <f>$G$12*Tableau2[[#This Row],[x]]^3+$H$12*Tableau2[[#This Row],[x]]^2+$I$12*Tableau2[[#This Row],[x]]+$J$12</f>
        <v>-2.2015999999999951</v>
      </c>
      <c r="Z76" s="76">
        <f>$G$14*$H$14^($I$14*Tableau2[[#This Row],[x]]-$J$14)+$K$14</f>
        <v>-18.680492089227108</v>
      </c>
      <c r="AB76" s="79">
        <f>$G$16*LN($H$16*Tableau2[[#This Row],[x]]-$I$16)+$J$16</f>
        <v>39.889840465642742</v>
      </c>
    </row>
    <row r="77" spans="14:28" x14ac:dyDescent="0.15">
      <c r="N77" s="83">
        <v>56</v>
      </c>
      <c r="P77" s="81">
        <f t="shared" si="0"/>
        <v>0.999999999999998</v>
      </c>
      <c r="R77" s="68">
        <f>$G$6*ABS($H$6*Tableau2[[#This Row],[x]]+$I$6)-$J$6</f>
        <v>-70.000000000000014</v>
      </c>
      <c r="T77" s="70">
        <f>$G$8*Tableau2[[#This Row],[x]]+$H$8</f>
        <v>6.000000000000008</v>
      </c>
      <c r="V77" s="72">
        <f>$G$10*Tableau2[[#This Row],[x]]^2+$H$10*Tableau2[[#This Row],[x]]+$I$10</f>
        <v>-21.500000000000007</v>
      </c>
      <c r="X77" s="74">
        <f>$G$12*Tableau2[[#This Row],[x]]^3+$H$12*Tableau2[[#This Row],[x]]^2+$I$12*Tableau2[[#This Row],[x]]+$J$12</f>
        <v>-2.6749999999999954</v>
      </c>
      <c r="Z77" s="76">
        <f>$G$14*$H$14^($I$14*Tableau2[[#This Row],[x]]-$J$14)+$K$14</f>
        <v>-18.585786437626908</v>
      </c>
      <c r="AB77" s="79">
        <f>$G$16*LN($H$16*Tableau2[[#This Row],[x]]-$I$16)+$J$16</f>
        <v>40.073331852324714</v>
      </c>
    </row>
    <row r="78" spans="14:28" x14ac:dyDescent="0.15">
      <c r="N78" s="83">
        <v>57</v>
      </c>
      <c r="P78" s="81">
        <f t="shared" si="0"/>
        <v>1.199999999999998</v>
      </c>
      <c r="R78" s="68">
        <f>$G$6*ABS($H$6*Tableau2[[#This Row],[x]]+$I$6)-$J$6</f>
        <v>-69.000000000000014</v>
      </c>
      <c r="T78" s="70">
        <f>$G$8*Tableau2[[#This Row],[x]]+$H$8</f>
        <v>5.2000000000000082</v>
      </c>
      <c r="V78" s="72">
        <f>$G$10*Tableau2[[#This Row],[x]]^2+$H$10*Tableau2[[#This Row],[x]]+$I$10</f>
        <v>-20.680000000000007</v>
      </c>
      <c r="X78" s="74">
        <f>$G$12*Tableau2[[#This Row],[x]]^3+$H$12*Tableau2[[#This Row],[x]]^2+$I$12*Tableau2[[#This Row],[x]]+$J$12</f>
        <v>-3.1103999999999958</v>
      </c>
      <c r="Z78" s="76">
        <f>$G$14*$H$14^($I$14*Tableau2[[#This Row],[x]]-$J$14)+$K$14</f>
        <v>-18.484283433489605</v>
      </c>
      <c r="AB78" s="79">
        <f>$G$16*LN($H$16*Tableau2[[#This Row],[x]]-$I$16)+$J$16</f>
        <v>40.253516907351489</v>
      </c>
    </row>
    <row r="79" spans="14:28" x14ac:dyDescent="0.15">
      <c r="N79" s="83">
        <v>58</v>
      </c>
      <c r="P79" s="81">
        <f t="shared" si="0"/>
        <v>1.3999999999999979</v>
      </c>
      <c r="R79" s="68">
        <f>$G$6*ABS($H$6*Tableau2[[#This Row],[x]]+$I$6)-$J$6</f>
        <v>-68.000000000000014</v>
      </c>
      <c r="T79" s="70">
        <f>$G$8*Tableau2[[#This Row],[x]]+$H$8</f>
        <v>4.4000000000000083</v>
      </c>
      <c r="V79" s="72">
        <f>$G$10*Tableau2[[#This Row],[x]]^2+$H$10*Tableau2[[#This Row],[x]]+$I$10</f>
        <v>-19.820000000000007</v>
      </c>
      <c r="X79" s="74">
        <f>$G$12*Tableau2[[#This Row],[x]]^3+$H$12*Tableau2[[#This Row],[x]]^2+$I$12*Tableau2[[#This Row],[x]]+$J$12</f>
        <v>-3.5041999999999964</v>
      </c>
      <c r="Z79" s="76">
        <f>$G$14*$H$14^($I$14*Tableau2[[#This Row],[x]]-$J$14)+$K$14</f>
        <v>-18.375495207287528</v>
      </c>
      <c r="AB79" s="79">
        <f>$G$16*LN($H$16*Tableau2[[#This Row],[x]]-$I$16)+$J$16</f>
        <v>40.430512678345501</v>
      </c>
    </row>
    <row r="80" spans="14:28" x14ac:dyDescent="0.15">
      <c r="N80" s="83">
        <v>59</v>
      </c>
      <c r="P80" s="81">
        <f t="shared" si="0"/>
        <v>1.5999999999999979</v>
      </c>
      <c r="R80" s="68">
        <f>$G$6*ABS($H$6*Tableau2[[#This Row],[x]]+$I$6)-$J$6</f>
        <v>-67.000000000000014</v>
      </c>
      <c r="T80" s="70">
        <f>$G$8*Tableau2[[#This Row],[x]]+$H$8</f>
        <v>3.6000000000000085</v>
      </c>
      <c r="V80" s="72">
        <f>$G$10*Tableau2[[#This Row],[x]]^2+$H$10*Tableau2[[#This Row],[x]]+$I$10</f>
        <v>-18.920000000000009</v>
      </c>
      <c r="X80" s="74">
        <f>$G$12*Tableau2[[#This Row],[x]]^3+$H$12*Tableau2[[#This Row],[x]]^2+$I$12*Tableau2[[#This Row],[x]]+$J$12</f>
        <v>-3.8527999999999967</v>
      </c>
      <c r="Z80" s="76">
        <f>$G$14*$H$14^($I$14*Tableau2[[#This Row],[x]]-$J$14)+$K$14</f>
        <v>-18.258898873407752</v>
      </c>
      <c r="AB80" s="79">
        <f>$G$16*LN($H$16*Tableau2[[#This Row],[x]]-$I$16)+$J$16</f>
        <v>40.604430105464189</v>
      </c>
    </row>
    <row r="81" spans="14:28" x14ac:dyDescent="0.15">
      <c r="N81" s="83">
        <v>60</v>
      </c>
      <c r="P81" s="81">
        <f t="shared" si="0"/>
        <v>1.7999999999999978</v>
      </c>
      <c r="R81" s="68">
        <f>$G$6*ABS($H$6*Tableau2[[#This Row],[x]]+$I$6)-$J$6</f>
        <v>-66.000000000000014</v>
      </c>
      <c r="T81" s="70">
        <f>$G$8*Tableau2[[#This Row],[x]]+$H$8</f>
        <v>2.8000000000000087</v>
      </c>
      <c r="V81" s="72">
        <f>$G$10*Tableau2[[#This Row],[x]]^2+$H$10*Tableau2[[#This Row],[x]]+$I$10</f>
        <v>-17.980000000000011</v>
      </c>
      <c r="X81" s="74">
        <f>$G$12*Tableau2[[#This Row],[x]]^3+$H$12*Tableau2[[#This Row],[x]]^2+$I$12*Tableau2[[#This Row],[x]]+$J$12</f>
        <v>-4.152599999999997</v>
      </c>
      <c r="Z81" s="76">
        <f>$G$14*$H$14^($I$14*Tableau2[[#This Row],[x]]-$J$14)+$K$14</f>
        <v>-18.133934016926386</v>
      </c>
      <c r="AB81" s="79">
        <f>$G$16*LN($H$16*Tableau2[[#This Row],[x]]-$I$16)+$J$16</f>
        <v>40.775374439057188</v>
      </c>
    </row>
    <row r="82" spans="14:28" x14ac:dyDescent="0.15">
      <c r="N82" s="83">
        <v>61</v>
      </c>
      <c r="P82" s="81">
        <f t="shared" si="0"/>
        <v>1.9999999999999978</v>
      </c>
      <c r="R82" s="68">
        <f>$G$6*ABS($H$6*Tableau2[[#This Row],[x]]+$I$6)-$J$6</f>
        <v>-65.000000000000014</v>
      </c>
      <c r="T82" s="70">
        <f>$G$8*Tableau2[[#This Row],[x]]+$H$8</f>
        <v>2.0000000000000089</v>
      </c>
      <c r="V82" s="72">
        <f>$G$10*Tableau2[[#This Row],[x]]^2+$H$10*Tableau2[[#This Row],[x]]+$I$10</f>
        <v>-17.000000000000011</v>
      </c>
      <c r="X82" s="74">
        <f>$G$12*Tableau2[[#This Row],[x]]^3+$H$12*Tableau2[[#This Row],[x]]^2+$I$12*Tableau2[[#This Row],[x]]+$J$12</f>
        <v>-4.3999999999999968</v>
      </c>
      <c r="Z82" s="76">
        <f>$G$14*$H$14^($I$14*Tableau2[[#This Row],[x]]-$J$14)+$K$14</f>
        <v>-18</v>
      </c>
      <c r="AB82" s="79">
        <f>$G$16*LN($H$16*Tableau2[[#This Row],[x]]-$I$16)+$J$16</f>
        <v>40.943445622221006</v>
      </c>
    </row>
    <row r="83" spans="14:28" x14ac:dyDescent="0.15">
      <c r="N83" s="83">
        <v>62</v>
      </c>
      <c r="P83" s="81">
        <f t="shared" si="0"/>
        <v>2.199999999999998</v>
      </c>
      <c r="R83" s="68">
        <f>$G$6*ABS($H$6*Tableau2[[#This Row],[x]]+$I$6)-$J$6</f>
        <v>-64.000000000000014</v>
      </c>
      <c r="T83" s="70">
        <f>$G$8*Tableau2[[#This Row],[x]]+$H$8</f>
        <v>1.2000000000000082</v>
      </c>
      <c r="V83" s="72">
        <f>$G$10*Tableau2[[#This Row],[x]]^2+$H$10*Tableau2[[#This Row],[x]]+$I$10</f>
        <v>-15.980000000000011</v>
      </c>
      <c r="X83" s="74">
        <f>$G$12*Tableau2[[#This Row],[x]]^3+$H$12*Tableau2[[#This Row],[x]]^2+$I$12*Tableau2[[#This Row],[x]]+$J$12</f>
        <v>-4.5913999999999984</v>
      </c>
      <c r="Z83" s="76">
        <f>$G$14*$H$14^($I$14*Tableau2[[#This Row],[x]]-$J$14)+$K$14</f>
        <v>-17.856453074927416</v>
      </c>
      <c r="AB83" s="79">
        <f>$G$16*LN($H$16*Tableau2[[#This Row],[x]]-$I$16)+$J$16</f>
        <v>41.108738641733112</v>
      </c>
    </row>
    <row r="84" spans="14:28" x14ac:dyDescent="0.15">
      <c r="N84" s="83">
        <v>63</v>
      </c>
      <c r="P84" s="81">
        <f t="shared" si="0"/>
        <v>2.3999999999999981</v>
      </c>
      <c r="R84" s="68">
        <f>$G$6*ABS($H$6*Tableau2[[#This Row],[x]]+$I$6)-$J$6</f>
        <v>-63.000000000000007</v>
      </c>
      <c r="T84" s="70">
        <f>$G$8*Tableau2[[#This Row],[x]]+$H$8</f>
        <v>0.40000000000000746</v>
      </c>
      <c r="V84" s="72">
        <f>$G$10*Tableau2[[#This Row],[x]]^2+$H$10*Tableau2[[#This Row],[x]]+$I$10</f>
        <v>-14.920000000000011</v>
      </c>
      <c r="X84" s="74">
        <f>$G$12*Tableau2[[#This Row],[x]]^3+$H$12*Tableau2[[#This Row],[x]]^2+$I$12*Tableau2[[#This Row],[x]]+$J$12</f>
        <v>-4.7231999999999985</v>
      </c>
      <c r="Z84" s="76">
        <f>$G$14*$H$14^($I$14*Tableau2[[#This Row],[x]]-$J$14)+$K$14</f>
        <v>-17.702603290005932</v>
      </c>
      <c r="AB84" s="79">
        <f>$G$16*LN($H$16*Tableau2[[#This Row],[x]]-$I$16)+$J$16</f>
        <v>41.271343850450918</v>
      </c>
    </row>
    <row r="85" spans="14:28" x14ac:dyDescent="0.15">
      <c r="N85" s="83">
        <v>64</v>
      </c>
      <c r="P85" s="81">
        <f t="shared" si="0"/>
        <v>2.5999999999999983</v>
      </c>
      <c r="R85" s="68">
        <f>$G$6*ABS($H$6*Tableau2[[#This Row],[x]]+$I$6)-$J$6</f>
        <v>-62.000000000000007</v>
      </c>
      <c r="T85" s="70">
        <f>$G$8*Tableau2[[#This Row],[x]]+$H$8</f>
        <v>-0.39999999999999325</v>
      </c>
      <c r="V85" s="72">
        <f>$G$10*Tableau2[[#This Row],[x]]^2+$H$10*Tableau2[[#This Row],[x]]+$I$10</f>
        <v>-13.820000000000009</v>
      </c>
      <c r="X85" s="74">
        <f>$G$12*Tableau2[[#This Row],[x]]^3+$H$12*Tableau2[[#This Row],[x]]^2+$I$12*Tableau2[[#This Row],[x]]+$J$12</f>
        <v>-4.7918000000000003</v>
      </c>
      <c r="Z85" s="76">
        <f>$G$14*$H$14^($I$14*Tableau2[[#This Row],[x]]-$J$14)+$K$14</f>
        <v>-17.537711173310168</v>
      </c>
      <c r="AB85" s="79">
        <f>$G$16*LN($H$16*Tableau2[[#This Row],[x]]-$I$16)+$J$16</f>
        <v>41.431347263915328</v>
      </c>
    </row>
    <row r="86" spans="14:28" x14ac:dyDescent="0.15">
      <c r="N86" s="83">
        <v>65</v>
      </c>
      <c r="P86" s="81">
        <f t="shared" si="0"/>
        <v>2.7999999999999985</v>
      </c>
      <c r="R86" s="68">
        <f>$G$6*ABS($H$6*Tableau2[[#This Row],[x]]+$I$6)-$J$6</f>
        <v>-61.000000000000007</v>
      </c>
      <c r="T86" s="70">
        <f>$G$8*Tableau2[[#This Row],[x]]+$H$8</f>
        <v>-1.199999999999994</v>
      </c>
      <c r="V86" s="72">
        <f>$G$10*Tableau2[[#This Row],[x]]^2+$H$10*Tableau2[[#This Row],[x]]+$I$10</f>
        <v>-12.680000000000009</v>
      </c>
      <c r="X86" s="74">
        <f>$G$12*Tableau2[[#This Row],[x]]^3+$H$12*Tableau2[[#This Row],[x]]^2+$I$12*Tableau2[[#This Row],[x]]+$J$12</f>
        <v>-4.7935999999999996</v>
      </c>
      <c r="Z86" s="76">
        <f>$G$14*$H$14^($I$14*Tableau2[[#This Row],[x]]-$J$14)+$K$14</f>
        <v>-17.360984178454213</v>
      </c>
      <c r="AB86" s="79">
        <f>$G$16*LN($H$16*Tableau2[[#This Row],[x]]-$I$16)+$J$16</f>
        <v>41.588830833596717</v>
      </c>
    </row>
    <row r="87" spans="14:28" x14ac:dyDescent="0.15">
      <c r="N87" s="83">
        <v>66</v>
      </c>
      <c r="P87" s="81">
        <f t="shared" si="0"/>
        <v>2.9999999999999987</v>
      </c>
      <c r="R87" s="68">
        <f>$G$6*ABS($H$6*Tableau2[[#This Row],[x]]+$I$6)-$J$6</f>
        <v>-60.000000000000007</v>
      </c>
      <c r="T87" s="70">
        <f>$G$8*Tableau2[[#This Row],[x]]+$H$8</f>
        <v>-1.9999999999999947</v>
      </c>
      <c r="V87" s="72">
        <f>$G$10*Tableau2[[#This Row],[x]]^2+$H$10*Tableau2[[#This Row],[x]]+$I$10</f>
        <v>-11.500000000000007</v>
      </c>
      <c r="X87" s="74">
        <f>$G$12*Tableau2[[#This Row],[x]]^3+$H$12*Tableau2[[#This Row],[x]]^2+$I$12*Tableau2[[#This Row],[x]]+$J$12</f>
        <v>-4.7250000000000005</v>
      </c>
      <c r="Z87" s="76">
        <f>$G$14*$H$14^($I$14*Tableau2[[#This Row],[x]]-$J$14)+$K$14</f>
        <v>-17.171572875253812</v>
      </c>
      <c r="AB87" s="79">
        <f>$G$16*LN($H$16*Tableau2[[#This Row],[x]]-$I$16)+$J$16</f>
        <v>41.743872698956366</v>
      </c>
    </row>
    <row r="88" spans="14:28" x14ac:dyDescent="0.15">
      <c r="N88" s="83">
        <v>67</v>
      </c>
      <c r="P88" s="81">
        <f t="shared" ref="P88:P94" si="1">P87+$I$19</f>
        <v>3.1999999999999988</v>
      </c>
      <c r="R88" s="68">
        <f>$G$6*ABS($H$6*Tableau2[[#This Row],[x]]+$I$6)-$J$6</f>
        <v>-59.000000000000007</v>
      </c>
      <c r="T88" s="70">
        <f>$G$8*Tableau2[[#This Row],[x]]+$H$8</f>
        <v>-2.7999999999999954</v>
      </c>
      <c r="V88" s="72">
        <f>$G$10*Tableau2[[#This Row],[x]]^2+$H$10*Tableau2[[#This Row],[x]]+$I$10</f>
        <v>-10.280000000000008</v>
      </c>
      <c r="X88" s="74">
        <f>$G$12*Tableau2[[#This Row],[x]]^3+$H$12*Tableau2[[#This Row],[x]]^2+$I$12*Tableau2[[#This Row],[x]]+$J$12</f>
        <v>-4.5824000000000007</v>
      </c>
      <c r="Z88" s="76">
        <f>$G$14*$H$14^($I$14*Tableau2[[#This Row],[x]]-$J$14)+$K$14</f>
        <v>-16.968566866979206</v>
      </c>
      <c r="AB88" s="79">
        <f>$G$16*LN($H$16*Tableau2[[#This Row],[x]]-$I$16)+$J$16</f>
        <v>41.896547420264255</v>
      </c>
    </row>
    <row r="89" spans="14:28" x14ac:dyDescent="0.15">
      <c r="N89" s="83">
        <v>68</v>
      </c>
      <c r="P89" s="81">
        <f t="shared" si="1"/>
        <v>3.399999999999999</v>
      </c>
      <c r="R89" s="68">
        <f>$G$6*ABS($H$6*Tableau2[[#This Row],[x]]+$I$6)-$J$6</f>
        <v>-58</v>
      </c>
      <c r="T89" s="70">
        <f>$G$8*Tableau2[[#This Row],[x]]+$H$8</f>
        <v>-3.5999999999999961</v>
      </c>
      <c r="V89" s="72">
        <f>$G$10*Tableau2[[#This Row],[x]]^2+$H$10*Tableau2[[#This Row],[x]]+$I$10</f>
        <v>-9.0200000000000067</v>
      </c>
      <c r="X89" s="74">
        <f>$G$12*Tableau2[[#This Row],[x]]^3+$H$12*Tableau2[[#This Row],[x]]^2+$I$12*Tableau2[[#This Row],[x]]+$J$12</f>
        <v>-4.3622000000000014</v>
      </c>
      <c r="Z89" s="76">
        <f>$G$14*$H$14^($I$14*Tableau2[[#This Row],[x]]-$J$14)+$K$14</f>
        <v>-16.75099041457506</v>
      </c>
      <c r="AB89" s="79">
        <f>$G$16*LN($H$16*Tableau2[[#This Row],[x]]-$I$16)+$J$16</f>
        <v>42.046926193909655</v>
      </c>
    </row>
    <row r="90" spans="14:28" x14ac:dyDescent="0.15">
      <c r="N90" s="83">
        <v>69</v>
      </c>
      <c r="P90" s="81">
        <f t="shared" si="1"/>
        <v>3.5999999999999992</v>
      </c>
      <c r="R90" s="68">
        <f>$G$6*ABS($H$6*Tableau2[[#This Row],[x]]+$I$6)-$J$6</f>
        <v>-57</v>
      </c>
      <c r="T90" s="70">
        <f>$G$8*Tableau2[[#This Row],[x]]+$H$8</f>
        <v>-4.3999999999999968</v>
      </c>
      <c r="V90" s="72">
        <f>$G$10*Tableau2[[#This Row],[x]]^2+$H$10*Tableau2[[#This Row],[x]]+$I$10</f>
        <v>-7.720000000000006</v>
      </c>
      <c r="X90" s="74">
        <f>$G$12*Tableau2[[#This Row],[x]]^3+$H$12*Tableau2[[#This Row],[x]]^2+$I$12*Tableau2[[#This Row],[x]]+$J$12</f>
        <v>-4.0608000000000004</v>
      </c>
      <c r="Z90" s="76">
        <f>$G$14*$H$14^($I$14*Tableau2[[#This Row],[x]]-$J$14)+$K$14</f>
        <v>-16.517797746815504</v>
      </c>
      <c r="AB90" s="79">
        <f>$G$16*LN($H$16*Tableau2[[#This Row],[x]]-$I$16)+$J$16</f>
        <v>42.195077051761068</v>
      </c>
    </row>
    <row r="91" spans="14:28" x14ac:dyDescent="0.15">
      <c r="N91" s="83">
        <v>70</v>
      </c>
      <c r="P91" s="81">
        <f t="shared" si="1"/>
        <v>3.7999999999999994</v>
      </c>
      <c r="R91" s="68">
        <f>$G$6*ABS($H$6*Tableau2[[#This Row],[x]]+$I$6)-$J$6</f>
        <v>-56</v>
      </c>
      <c r="T91" s="70">
        <f>$G$8*Tableau2[[#This Row],[x]]+$H$8</f>
        <v>-5.1999999999999975</v>
      </c>
      <c r="V91" s="72">
        <f>$G$10*Tableau2[[#This Row],[x]]^2+$H$10*Tableau2[[#This Row],[x]]+$I$10</f>
        <v>-6.3800000000000026</v>
      </c>
      <c r="X91" s="74">
        <f>$G$12*Tableau2[[#This Row],[x]]^3+$H$12*Tableau2[[#This Row],[x]]^2+$I$12*Tableau2[[#This Row],[x]]+$J$12</f>
        <v>-3.6746000000000016</v>
      </c>
      <c r="Z91" s="76">
        <f>$G$14*$H$14^($I$14*Tableau2[[#This Row],[x]]-$J$14)+$K$14</f>
        <v>-16.267868033852771</v>
      </c>
      <c r="AB91" s="79">
        <f>$G$16*LN($H$16*Tableau2[[#This Row],[x]]-$I$16)+$J$16</f>
        <v>42.341065045972599</v>
      </c>
    </row>
    <row r="92" spans="14:28" x14ac:dyDescent="0.15">
      <c r="N92" s="83">
        <v>71</v>
      </c>
      <c r="P92" s="81">
        <f t="shared" si="1"/>
        <v>3.9999999999999996</v>
      </c>
      <c r="R92" s="68">
        <f>$G$6*ABS($H$6*Tableau2[[#This Row],[x]]+$I$6)-$J$6</f>
        <v>-55</v>
      </c>
      <c r="T92" s="70">
        <f>$G$8*Tableau2[[#This Row],[x]]+$H$8</f>
        <v>-5.9999999999999982</v>
      </c>
      <c r="V92" s="72">
        <f>$G$10*Tableau2[[#This Row],[x]]^2+$H$10*Tableau2[[#This Row],[x]]+$I$10</f>
        <v>-5.0000000000000036</v>
      </c>
      <c r="X92" s="74">
        <f>$G$12*Tableau2[[#This Row],[x]]^3+$H$12*Tableau2[[#This Row],[x]]^2+$I$12*Tableau2[[#This Row],[x]]+$J$12</f>
        <v>-3.2000000000000011</v>
      </c>
      <c r="Z92" s="76">
        <f>$G$14*$H$14^($I$14*Tableau2[[#This Row],[x]]-$J$14)+$K$14</f>
        <v>-16</v>
      </c>
      <c r="AB92" s="79">
        <f>$G$16*LN($H$16*Tableau2[[#This Row],[x]]-$I$16)+$J$16</f>
        <v>42.484952420493592</v>
      </c>
    </row>
    <row r="93" spans="14:28" x14ac:dyDescent="0.15">
      <c r="N93" s="83">
        <v>72</v>
      </c>
      <c r="P93" s="81">
        <f t="shared" si="1"/>
        <v>4.1999999999999993</v>
      </c>
      <c r="R93" s="68">
        <f>$G$6*ABS($H$6*Tableau2[[#This Row],[x]]+$I$6)-$J$6</f>
        <v>-54</v>
      </c>
      <c r="T93" s="70">
        <f>$G$8*Tableau2[[#This Row],[x]]+$H$8</f>
        <v>-6.7999999999999972</v>
      </c>
      <c r="V93" s="72">
        <f>$G$10*Tableau2[[#This Row],[x]]^2+$H$10*Tableau2[[#This Row],[x]]+$I$10</f>
        <v>-3.5800000000000054</v>
      </c>
      <c r="X93" s="74">
        <f>$G$12*Tableau2[[#This Row],[x]]^3+$H$12*Tableau2[[#This Row],[x]]^2+$I$12*Tableau2[[#This Row],[x]]+$J$12</f>
        <v>-2.6334000000000017</v>
      </c>
      <c r="Z93" s="76">
        <f>$G$14*$H$14^($I$14*Tableau2[[#This Row],[x]]-$J$14)+$K$14</f>
        <v>-15.712906149854827</v>
      </c>
      <c r="AB93" s="79">
        <f>$G$16*LN($H$16*Tableau2[[#This Row],[x]]-$I$16)+$J$16</f>
        <v>42.626798770413153</v>
      </c>
    </row>
    <row r="94" spans="14:28" x14ac:dyDescent="0.15">
      <c r="N94" s="83">
        <v>73</v>
      </c>
      <c r="P94" s="81">
        <f t="shared" si="1"/>
        <v>4.3999999999999995</v>
      </c>
      <c r="R94" s="68">
        <f>$G$6*ABS($H$6*Tableau2[[#This Row],[x]]+$I$6)-$J$6</f>
        <v>-53</v>
      </c>
      <c r="T94" s="70">
        <f>$G$8*Tableau2[[#This Row],[x]]+$H$8</f>
        <v>-7.5999999999999979</v>
      </c>
      <c r="V94" s="72">
        <f>$G$10*Tableau2[[#This Row],[x]]^2+$H$10*Tableau2[[#This Row],[x]]+$I$10</f>
        <v>-2.1200000000000045</v>
      </c>
      <c r="X94" s="74">
        <f>$G$12*Tableau2[[#This Row],[x]]^3+$H$12*Tableau2[[#This Row],[x]]^2+$I$12*Tableau2[[#This Row],[x]]+$J$12</f>
        <v>-1.9712000000000032</v>
      </c>
      <c r="Z94" s="76">
        <f>$G$14*$H$14^($I$14*Tableau2[[#This Row],[x]]-$J$14)+$K$14</f>
        <v>-15.40520658001186</v>
      </c>
      <c r="AB94" s="79">
        <f>$G$16*LN($H$16*Tableau2[[#This Row],[x]]-$I$16)+$J$16</f>
        <v>42.766661190160555</v>
      </c>
    </row>
    <row r="95" spans="14:28" x14ac:dyDescent="0.15">
      <c r="N95" s="83">
        <v>74</v>
      </c>
      <c r="P95" s="81">
        <f>P94+$I$19</f>
        <v>4.5999999999999996</v>
      </c>
      <c r="R95" s="68">
        <f>$G$6*ABS($H$6*Tableau2[[#This Row],[x]]+$I$6)-$J$6</f>
        <v>-52</v>
      </c>
      <c r="T95" s="70">
        <f>$G$8*Tableau2[[#This Row],[x]]+$H$8</f>
        <v>-8.3999999999999986</v>
      </c>
      <c r="V95" s="72">
        <f>$G$10*Tableau2[[#This Row],[x]]^2+$H$10*Tableau2[[#This Row],[x]]+$I$10</f>
        <v>-0.62000000000000455</v>
      </c>
      <c r="X95" s="74">
        <f>$G$12*Tableau2[[#This Row],[x]]^3+$H$12*Tableau2[[#This Row],[x]]^2+$I$12*Tableau2[[#This Row],[x]]+$J$12</f>
        <v>-1.2098000000000031</v>
      </c>
      <c r="Z95" s="76">
        <f>$G$14*$H$14^($I$14*Tableau2[[#This Row],[x]]-$J$14)+$K$14</f>
        <v>-15.075422346620336</v>
      </c>
      <c r="AB95" s="79">
        <f>$G$16*LN($H$16*Tableau2[[#This Row],[x]]-$I$16)+$J$16</f>
        <v>42.904594411483913</v>
      </c>
    </row>
    <row r="96" spans="14:28" x14ac:dyDescent="0.15">
      <c r="N96" s="83">
        <v>75</v>
      </c>
      <c r="P96" s="81">
        <f t="shared" ref="P96:P114" si="2">P95+$I$19</f>
        <v>4.8</v>
      </c>
      <c r="R96" s="68">
        <f>$G$6*ABS($H$6*Tableau2[[#This Row],[x]]+$I$6)-$J$6</f>
        <v>-51</v>
      </c>
      <c r="T96" s="70">
        <f>$G$8*Tableau2[[#This Row],[x]]+$H$8</f>
        <v>-9.1999999999999993</v>
      </c>
      <c r="V96" s="72">
        <f>$G$10*Tableau2[[#This Row],[x]]^2+$H$10*Tableau2[[#This Row],[x]]+$I$10</f>
        <v>0.91999999999999815</v>
      </c>
      <c r="X96" s="74">
        <f>$G$12*Tableau2[[#This Row],[x]]^3+$H$12*Tableau2[[#This Row],[x]]^2+$I$12*Tableau2[[#This Row],[x]]+$J$12</f>
        <v>-0.34559999999999924</v>
      </c>
      <c r="Z96" s="76">
        <f>$G$14*$H$14^($I$14*Tableau2[[#This Row],[x]]-$J$14)+$K$14</f>
        <v>-14.721968356908423</v>
      </c>
      <c r="AB96" s="79">
        <f>$G$16*LN($H$16*Tableau2[[#This Row],[x]]-$I$16)+$J$16</f>
        <v>43.0406509320417</v>
      </c>
    </row>
    <row r="97" spans="14:28" x14ac:dyDescent="0.15">
      <c r="N97" s="83">
        <v>76</v>
      </c>
      <c r="P97" s="81">
        <f t="shared" si="2"/>
        <v>5</v>
      </c>
      <c r="R97" s="68">
        <f>$G$6*ABS($H$6*Tableau2[[#This Row],[x]]+$I$6)-$J$6</f>
        <v>-50</v>
      </c>
      <c r="T97" s="70">
        <f>$G$8*Tableau2[[#This Row],[x]]+$H$8</f>
        <v>-10</v>
      </c>
      <c r="V97" s="72">
        <f>$G$10*Tableau2[[#This Row],[x]]^2+$H$10*Tableau2[[#This Row],[x]]+$I$10</f>
        <v>2.5</v>
      </c>
      <c r="X97" s="74">
        <f>$G$12*Tableau2[[#This Row],[x]]^3+$H$12*Tableau2[[#This Row],[x]]^2+$I$12*Tableau2[[#This Row],[x]]+$J$12</f>
        <v>0.625</v>
      </c>
      <c r="Z97" s="76">
        <f>$G$14*$H$14^($I$14*Tableau2[[#This Row],[x]]-$J$14)+$K$14</f>
        <v>-14.34314575050762</v>
      </c>
      <c r="AB97" s="79">
        <f>$G$16*LN($H$16*Tableau2[[#This Row],[x]]-$I$16)+$J$16</f>
        <v>43.174881135363101</v>
      </c>
    </row>
    <row r="98" spans="14:28" x14ac:dyDescent="0.15">
      <c r="N98" s="83">
        <v>77</v>
      </c>
      <c r="P98" s="81">
        <f t="shared" si="2"/>
        <v>5.2</v>
      </c>
      <c r="R98" s="68">
        <f>$G$6*ABS($H$6*Tableau2[[#This Row],[x]]+$I$6)-$J$6</f>
        <v>-51</v>
      </c>
      <c r="T98" s="70">
        <f>$G$8*Tableau2[[#This Row],[x]]+$H$8</f>
        <v>-10.8</v>
      </c>
      <c r="V98" s="72">
        <f>$G$10*Tableau2[[#This Row],[x]]^2+$H$10*Tableau2[[#This Row],[x]]+$I$10</f>
        <v>4.1200000000000045</v>
      </c>
      <c r="X98" s="74">
        <f>$G$12*Tableau2[[#This Row],[x]]^3+$H$12*Tableau2[[#This Row],[x]]^2+$I$12*Tableau2[[#This Row],[x]]+$J$12</f>
        <v>1.7056000000000004</v>
      </c>
      <c r="Z98" s="76">
        <f>$G$14*$H$14^($I$14*Tableau2[[#This Row],[x]]-$J$14)+$K$14</f>
        <v>-13.937133733958408</v>
      </c>
      <c r="AB98" s="79">
        <f>$G$16*LN($H$16*Tableau2[[#This Row],[x]]-$I$16)+$J$16</f>
        <v>43.307333402863307</v>
      </c>
    </row>
    <row r="99" spans="14:28" x14ac:dyDescent="0.15">
      <c r="N99" s="83">
        <v>78</v>
      </c>
      <c r="P99" s="81">
        <f t="shared" si="2"/>
        <v>5.4</v>
      </c>
      <c r="R99" s="68">
        <f>$G$6*ABS($H$6*Tableau2[[#This Row],[x]]+$I$6)-$J$6</f>
        <v>-52</v>
      </c>
      <c r="T99" s="70">
        <f>$G$8*Tableau2[[#This Row],[x]]+$H$8</f>
        <v>-11.600000000000001</v>
      </c>
      <c r="V99" s="72">
        <f>$G$10*Tableau2[[#This Row],[x]]^2+$H$10*Tableau2[[#This Row],[x]]+$I$10</f>
        <v>5.7800000000000047</v>
      </c>
      <c r="X99" s="74">
        <f>$G$12*Tableau2[[#This Row],[x]]^3+$H$12*Tableau2[[#This Row],[x]]^2+$I$12*Tableau2[[#This Row],[x]]+$J$12</f>
        <v>2.899799999999999</v>
      </c>
      <c r="Z99" s="76">
        <f>$G$14*$H$14^($I$14*Tableau2[[#This Row],[x]]-$J$14)+$K$14</f>
        <v>-13.501980829150115</v>
      </c>
      <c r="AB99" s="79">
        <f>$G$16*LN($H$16*Tableau2[[#This Row],[x]]-$I$16)+$J$16</f>
        <v>43.438054218536841</v>
      </c>
    </row>
    <row r="100" spans="14:28" x14ac:dyDescent="0.15">
      <c r="N100" s="83">
        <v>79</v>
      </c>
      <c r="P100" s="81">
        <f t="shared" si="2"/>
        <v>5.6000000000000005</v>
      </c>
      <c r="R100" s="68">
        <f>$G$6*ABS($H$6*Tableau2[[#This Row],[x]]+$I$6)-$J$6</f>
        <v>-53</v>
      </c>
      <c r="T100" s="70">
        <f>$G$8*Tableau2[[#This Row],[x]]+$H$8</f>
        <v>-12.400000000000002</v>
      </c>
      <c r="V100" s="72">
        <f>$G$10*Tableau2[[#This Row],[x]]^2+$H$10*Tableau2[[#This Row],[x]]+$I$10</f>
        <v>7.480000000000004</v>
      </c>
      <c r="X100" s="74">
        <f>$G$12*Tableau2[[#This Row],[x]]^3+$H$12*Tableau2[[#This Row],[x]]^2+$I$12*Tableau2[[#This Row],[x]]+$J$12</f>
        <v>4.2112000000000016</v>
      </c>
      <c r="Z100" s="76">
        <f>$G$14*$H$14^($I$14*Tableau2[[#This Row],[x]]-$J$14)+$K$14</f>
        <v>-13.035595493631007</v>
      </c>
      <c r="AB100" s="79">
        <f>$G$16*LN($H$16*Tableau2[[#This Row],[x]]-$I$16)+$J$16</f>
        <v>43.567088266895915</v>
      </c>
    </row>
    <row r="101" spans="14:28" x14ac:dyDescent="0.15">
      <c r="N101" s="83">
        <v>80</v>
      </c>
      <c r="P101" s="81">
        <f t="shared" si="2"/>
        <v>5.8000000000000007</v>
      </c>
      <c r="R101" s="68">
        <f>$G$6*ABS($H$6*Tableau2[[#This Row],[x]]+$I$6)-$J$6</f>
        <v>-54</v>
      </c>
      <c r="T101" s="70">
        <f>$G$8*Tableau2[[#This Row],[x]]+$H$8</f>
        <v>-13.200000000000003</v>
      </c>
      <c r="V101" s="72">
        <f>$G$10*Tableau2[[#This Row],[x]]^2+$H$10*Tableau2[[#This Row],[x]]+$I$10</f>
        <v>9.220000000000006</v>
      </c>
      <c r="X101" s="74">
        <f>$G$12*Tableau2[[#This Row],[x]]^3+$H$12*Tableau2[[#This Row],[x]]^2+$I$12*Tableau2[[#This Row],[x]]+$J$12</f>
        <v>5.6434000000000033</v>
      </c>
      <c r="Z101" s="76">
        <f>$G$14*$H$14^($I$14*Tableau2[[#This Row],[x]]-$J$14)+$K$14</f>
        <v>-12.535736067705539</v>
      </c>
      <c r="AB101" s="79">
        <f>$G$16*LN($H$16*Tableau2[[#This Row],[x]]-$I$16)+$J$16</f>
        <v>43.694478524670217</v>
      </c>
    </row>
    <row r="102" spans="14:28" x14ac:dyDescent="0.15">
      <c r="N102" s="83">
        <v>81</v>
      </c>
      <c r="P102" s="81">
        <f t="shared" si="2"/>
        <v>6.0000000000000009</v>
      </c>
      <c r="R102" s="68">
        <f>$G$6*ABS($H$6*Tableau2[[#This Row],[x]]+$I$6)-$J$6</f>
        <v>-55</v>
      </c>
      <c r="T102" s="70">
        <f>$G$8*Tableau2[[#This Row],[x]]+$H$8</f>
        <v>-14.000000000000004</v>
      </c>
      <c r="V102" s="72">
        <f>$G$10*Tableau2[[#This Row],[x]]^2+$H$10*Tableau2[[#This Row],[x]]+$I$10</f>
        <v>11.000000000000014</v>
      </c>
      <c r="X102" s="74">
        <f>$G$12*Tableau2[[#This Row],[x]]^3+$H$12*Tableau2[[#This Row],[x]]^2+$I$12*Tableau2[[#This Row],[x]]+$J$12</f>
        <v>7.2000000000000064</v>
      </c>
      <c r="Z102" s="76">
        <f>$G$14*$H$14^($I$14*Tableau2[[#This Row],[x]]-$J$14)+$K$14</f>
        <v>-11.999999999999998</v>
      </c>
      <c r="AB102" s="79">
        <f>$G$16*LN($H$16*Tableau2[[#This Row],[x]]-$I$16)+$J$16</f>
        <v>43.820266346738812</v>
      </c>
    </row>
    <row r="103" spans="14:28" x14ac:dyDescent="0.15">
      <c r="N103" s="83">
        <v>82</v>
      </c>
      <c r="P103" s="81">
        <f t="shared" si="2"/>
        <v>6.2000000000000011</v>
      </c>
      <c r="R103" s="68">
        <f>$G$6*ABS($H$6*Tableau2[[#This Row],[x]]+$I$6)-$J$6</f>
        <v>-56.000000000000007</v>
      </c>
      <c r="T103" s="70">
        <f>$G$8*Tableau2[[#This Row],[x]]+$H$8</f>
        <v>-14.800000000000004</v>
      </c>
      <c r="V103" s="72">
        <f>$G$10*Tableau2[[#This Row],[x]]^2+$H$10*Tableau2[[#This Row],[x]]+$I$10</f>
        <v>12.820000000000007</v>
      </c>
      <c r="X103" s="74">
        <f>$G$12*Tableau2[[#This Row],[x]]^3+$H$12*Tableau2[[#This Row],[x]]^2+$I$12*Tableau2[[#This Row],[x]]+$J$12</f>
        <v>8.8846000000000096</v>
      </c>
      <c r="Z103" s="76">
        <f>$G$14*$H$14^($I$14*Tableau2[[#This Row],[x]]-$J$14)+$K$14</f>
        <v>-11.425812299709653</v>
      </c>
      <c r="AB103" s="79">
        <f>$G$16*LN($H$16*Tableau2[[#This Row],[x]]-$I$16)+$J$16</f>
        <v>43.944491546724393</v>
      </c>
    </row>
    <row r="104" spans="14:28" x14ac:dyDescent="0.15">
      <c r="N104" s="83">
        <v>83</v>
      </c>
      <c r="P104" s="81">
        <f t="shared" si="2"/>
        <v>6.4000000000000012</v>
      </c>
      <c r="R104" s="68">
        <f>$G$6*ABS($H$6*Tableau2[[#This Row],[x]]+$I$6)-$J$6</f>
        <v>-57.000000000000007</v>
      </c>
      <c r="T104" s="70">
        <f>$G$8*Tableau2[[#This Row],[x]]+$H$8</f>
        <v>-15.600000000000005</v>
      </c>
      <c r="V104" s="72">
        <f>$G$10*Tableau2[[#This Row],[x]]^2+$H$10*Tableau2[[#This Row],[x]]+$I$10</f>
        <v>14.680000000000007</v>
      </c>
      <c r="X104" s="74">
        <f>$G$12*Tableau2[[#This Row],[x]]^3+$H$12*Tableau2[[#This Row],[x]]^2+$I$12*Tableau2[[#This Row],[x]]+$J$12</f>
        <v>10.700800000000008</v>
      </c>
      <c r="Z104" s="76">
        <f>$G$14*$H$14^($I$14*Tableau2[[#This Row],[x]]-$J$14)+$K$14</f>
        <v>-10.810413160023717</v>
      </c>
      <c r="AB104" s="79">
        <f>$G$16*LN($H$16*Tableau2[[#This Row],[x]]-$I$16)+$J$16</f>
        <v>44.067192472642532</v>
      </c>
    </row>
    <row r="105" spans="14:28" x14ac:dyDescent="0.15">
      <c r="N105" s="83">
        <v>84</v>
      </c>
      <c r="P105" s="81">
        <f t="shared" si="2"/>
        <v>6.6000000000000014</v>
      </c>
      <c r="R105" s="68">
        <f>$G$6*ABS($H$6*Tableau2[[#This Row],[x]]+$I$6)-$J$6</f>
        <v>-58.000000000000007</v>
      </c>
      <c r="T105" s="70">
        <f>$G$8*Tableau2[[#This Row],[x]]+$H$8</f>
        <v>-16.400000000000006</v>
      </c>
      <c r="V105" s="72">
        <f>$G$10*Tableau2[[#This Row],[x]]^2+$H$10*Tableau2[[#This Row],[x]]+$I$10</f>
        <v>16.580000000000013</v>
      </c>
      <c r="X105" s="74">
        <f>$G$12*Tableau2[[#This Row],[x]]^3+$H$12*Tableau2[[#This Row],[x]]^2+$I$12*Tableau2[[#This Row],[x]]+$J$12</f>
        <v>12.652200000000015</v>
      </c>
      <c r="Z105" s="76">
        <f>$G$14*$H$14^($I$14*Tableau2[[#This Row],[x]]-$J$14)+$K$14</f>
        <v>-10.150844693240668</v>
      </c>
      <c r="AB105" s="79">
        <f>$G$16*LN($H$16*Tableau2[[#This Row],[x]]-$I$16)+$J$16</f>
        <v>44.188406077965979</v>
      </c>
    </row>
    <row r="106" spans="14:28" x14ac:dyDescent="0.15">
      <c r="N106" s="83">
        <v>85</v>
      </c>
      <c r="P106" s="81">
        <f t="shared" si="2"/>
        <v>6.8000000000000016</v>
      </c>
      <c r="R106" s="68">
        <f>$G$6*ABS($H$6*Tableau2[[#This Row],[x]]+$I$6)-$J$6</f>
        <v>-59.000000000000007</v>
      </c>
      <c r="T106" s="70">
        <f>$G$8*Tableau2[[#This Row],[x]]+$H$8</f>
        <v>-17.200000000000006</v>
      </c>
      <c r="V106" s="72">
        <f>$G$10*Tableau2[[#This Row],[x]]^2+$H$10*Tableau2[[#This Row],[x]]+$I$10</f>
        <v>18.520000000000017</v>
      </c>
      <c r="X106" s="74">
        <f>$G$12*Tableau2[[#This Row],[x]]^3+$H$12*Tableau2[[#This Row],[x]]^2+$I$12*Tableau2[[#This Row],[x]]+$J$12</f>
        <v>14.742400000000018</v>
      </c>
      <c r="Z106" s="76">
        <f>$G$14*$H$14^($I$14*Tableau2[[#This Row],[x]]-$J$14)+$K$14</f>
        <v>-9.4439367138168429</v>
      </c>
      <c r="AB106" s="79">
        <f>$G$16*LN($H$16*Tableau2[[#This Row],[x]]-$I$16)+$J$16</f>
        <v>44.308167988433134</v>
      </c>
    </row>
    <row r="107" spans="14:28" x14ac:dyDescent="0.15">
      <c r="N107" s="83">
        <v>86</v>
      </c>
      <c r="P107" s="81">
        <f t="shared" si="2"/>
        <v>7.0000000000000018</v>
      </c>
      <c r="R107" s="68">
        <f>$G$6*ABS($H$6*Tableau2[[#This Row],[x]]+$I$6)-$J$6</f>
        <v>-60.000000000000007</v>
      </c>
      <c r="T107" s="70">
        <f>$G$8*Tableau2[[#This Row],[x]]+$H$8</f>
        <v>-18.000000000000007</v>
      </c>
      <c r="V107" s="72">
        <f>$G$10*Tableau2[[#This Row],[x]]^2+$H$10*Tableau2[[#This Row],[x]]+$I$10</f>
        <v>20.500000000000021</v>
      </c>
      <c r="X107" s="74">
        <f>$G$12*Tableau2[[#This Row],[x]]^3+$H$12*Tableau2[[#This Row],[x]]^2+$I$12*Tableau2[[#This Row],[x]]+$J$12</f>
        <v>16.975000000000016</v>
      </c>
      <c r="Z107" s="76">
        <f>$G$14*$H$14^($I$14*Tableau2[[#This Row],[x]]-$J$14)+$K$14</f>
        <v>-8.6862915010152317</v>
      </c>
      <c r="AB107" s="79">
        <f>$G$16*LN($H$16*Tableau2[[#This Row],[x]]-$I$16)+$J$16</f>
        <v>44.426512564903163</v>
      </c>
    </row>
    <row r="108" spans="14:28" x14ac:dyDescent="0.15">
      <c r="N108" s="83">
        <v>87</v>
      </c>
      <c r="P108" s="81">
        <f t="shared" si="2"/>
        <v>7.200000000000002</v>
      </c>
      <c r="R108" s="68">
        <f>$G$6*ABS($H$6*Tableau2[[#This Row],[x]]+$I$6)-$J$6</f>
        <v>-61.000000000000007</v>
      </c>
      <c r="T108" s="70">
        <f>$G$8*Tableau2[[#This Row],[x]]+$H$8</f>
        <v>-18.800000000000008</v>
      </c>
      <c r="V108" s="72">
        <f>$G$10*Tableau2[[#This Row],[x]]^2+$H$10*Tableau2[[#This Row],[x]]+$I$10</f>
        <v>22.520000000000017</v>
      </c>
      <c r="X108" s="74">
        <f>$G$12*Tableau2[[#This Row],[x]]^3+$H$12*Tableau2[[#This Row],[x]]^2+$I$12*Tableau2[[#This Row],[x]]+$J$12</f>
        <v>19.353600000000018</v>
      </c>
      <c r="Z108" s="76">
        <f>$G$14*$H$14^($I$14*Tableau2[[#This Row],[x]]-$J$14)+$K$14</f>
        <v>-7.8742674679168054</v>
      </c>
      <c r="AB108" s="79">
        <f>$G$16*LN($H$16*Tableau2[[#This Row],[x]]-$I$16)+$J$16</f>
        <v>44.543472962535077</v>
      </c>
    </row>
    <row r="109" spans="14:28" x14ac:dyDescent="0.15">
      <c r="N109" s="83">
        <v>88</v>
      </c>
      <c r="P109" s="81">
        <f t="shared" si="2"/>
        <v>7.4000000000000021</v>
      </c>
      <c r="R109" s="68">
        <f>$G$6*ABS($H$6*Tableau2[[#This Row],[x]]+$I$6)-$J$6</f>
        <v>-62.000000000000014</v>
      </c>
      <c r="T109" s="70">
        <f>$G$8*Tableau2[[#This Row],[x]]+$H$8</f>
        <v>-19.600000000000009</v>
      </c>
      <c r="V109" s="72">
        <f>$G$10*Tableau2[[#This Row],[x]]^2+$H$10*Tableau2[[#This Row],[x]]+$I$10</f>
        <v>24.580000000000027</v>
      </c>
      <c r="X109" s="74">
        <f>$G$12*Tableau2[[#This Row],[x]]^3+$H$12*Tableau2[[#This Row],[x]]^2+$I$12*Tableau2[[#This Row],[x]]+$J$12</f>
        <v>21.88180000000003</v>
      </c>
      <c r="Z109" s="76">
        <f>$G$14*$H$14^($I$14*Tableau2[[#This Row],[x]]-$J$14)+$K$14</f>
        <v>-7.0039616583002218</v>
      </c>
      <c r="AB109" s="79">
        <f>$G$16*LN($H$16*Tableau2[[#This Row],[x]]-$I$16)+$J$16</f>
        <v>44.659081186545833</v>
      </c>
    </row>
    <row r="110" spans="14:28" x14ac:dyDescent="0.15">
      <c r="N110" s="83">
        <v>89</v>
      </c>
      <c r="P110" s="81">
        <f t="shared" si="2"/>
        <v>7.6000000000000023</v>
      </c>
      <c r="R110" s="68">
        <f>$G$6*ABS($H$6*Tableau2[[#This Row],[x]]+$I$6)-$J$6</f>
        <v>-63.000000000000014</v>
      </c>
      <c r="T110" s="70">
        <f>$G$8*Tableau2[[#This Row],[x]]+$H$8</f>
        <v>-20.400000000000009</v>
      </c>
      <c r="V110" s="72">
        <f>$G$10*Tableau2[[#This Row],[x]]^2+$H$10*Tableau2[[#This Row],[x]]+$I$10</f>
        <v>26.680000000000021</v>
      </c>
      <c r="X110" s="74">
        <f>$G$12*Tableau2[[#This Row],[x]]^3+$H$12*Tableau2[[#This Row],[x]]^2+$I$12*Tableau2[[#This Row],[x]]+$J$12</f>
        <v>24.563200000000027</v>
      </c>
      <c r="Z110" s="76">
        <f>$G$14*$H$14^($I$14*Tableau2[[#This Row],[x]]-$J$14)+$K$14</f>
        <v>-6.0711909872620033</v>
      </c>
      <c r="AB110" s="79">
        <f>$G$16*LN($H$16*Tableau2[[#This Row],[x]]-$I$16)+$J$16</f>
        <v>44.773368144782069</v>
      </c>
    </row>
    <row r="111" spans="14:28" x14ac:dyDescent="0.15">
      <c r="N111" s="83">
        <v>90</v>
      </c>
      <c r="P111" s="81">
        <f t="shared" si="2"/>
        <v>7.8000000000000025</v>
      </c>
      <c r="R111" s="68">
        <f>$G$6*ABS($H$6*Tableau2[[#This Row],[x]]+$I$6)-$J$6</f>
        <v>-64.000000000000014</v>
      </c>
      <c r="T111" s="70">
        <f>$G$8*Tableau2[[#This Row],[x]]+$H$8</f>
        <v>-21.20000000000001</v>
      </c>
      <c r="V111" s="72">
        <f>$G$10*Tableau2[[#This Row],[x]]^2+$H$10*Tableau2[[#This Row],[x]]+$I$10</f>
        <v>28.820000000000022</v>
      </c>
      <c r="X111" s="74">
        <f>$G$12*Tableau2[[#This Row],[x]]^3+$H$12*Tableau2[[#This Row],[x]]^2+$I$12*Tableau2[[#This Row],[x]]+$J$12</f>
        <v>27.401400000000038</v>
      </c>
      <c r="Z111" s="76">
        <f>$G$14*$H$14^($I$14*Tableau2[[#This Row],[x]]-$J$14)+$K$14</f>
        <v>-5.071472135411069</v>
      </c>
      <c r="AB111" s="79">
        <f>$G$16*LN($H$16*Tableau2[[#This Row],[x]]-$I$16)+$J$16</f>
        <v>44.8863636973214</v>
      </c>
    </row>
    <row r="112" spans="14:28" x14ac:dyDescent="0.15">
      <c r="N112" s="83">
        <v>91</v>
      </c>
      <c r="P112" s="81">
        <f t="shared" si="2"/>
        <v>8.0000000000000018</v>
      </c>
      <c r="R112" s="68">
        <f>$G$6*ABS($H$6*Tableau2[[#This Row],[x]]+$I$6)-$J$6</f>
        <v>-65</v>
      </c>
      <c r="T112" s="70">
        <f>$G$8*Tableau2[[#This Row],[x]]+$H$8</f>
        <v>-22.000000000000007</v>
      </c>
      <c r="V112" s="72">
        <f>$G$10*Tableau2[[#This Row],[x]]^2+$H$10*Tableau2[[#This Row],[x]]+$I$10</f>
        <v>31.000000000000021</v>
      </c>
      <c r="X112" s="74">
        <f>$G$12*Tableau2[[#This Row],[x]]^3+$H$12*Tableau2[[#This Row],[x]]^2+$I$12*Tableau2[[#This Row],[x]]+$J$12</f>
        <v>30.400000000000027</v>
      </c>
      <c r="Z112" s="76">
        <f>$G$14*$H$14^($I$14*Tableau2[[#This Row],[x]]-$J$14)+$K$14</f>
        <v>-3.9999999999999929</v>
      </c>
      <c r="AB112" s="79">
        <f>$G$16*LN($H$16*Tableau2[[#This Row],[x]]-$I$16)+$J$16</f>
        <v>44.99809670330265</v>
      </c>
    </row>
    <row r="113" spans="14:28" x14ac:dyDescent="0.15">
      <c r="N113" s="83">
        <v>92</v>
      </c>
      <c r="P113" s="81">
        <f t="shared" si="2"/>
        <v>8.2000000000000011</v>
      </c>
      <c r="R113" s="68">
        <f>$G$6*ABS($H$6*Tableau2[[#This Row],[x]]+$I$6)-$J$6</f>
        <v>-66</v>
      </c>
      <c r="T113" s="70">
        <f>$G$8*Tableau2[[#This Row],[x]]+$H$8</f>
        <v>-22.800000000000004</v>
      </c>
      <c r="V113" s="72">
        <f>$G$10*Tableau2[[#This Row],[x]]^2+$H$10*Tableau2[[#This Row],[x]]+$I$10</f>
        <v>33.220000000000013</v>
      </c>
      <c r="X113" s="74">
        <f>$G$12*Tableau2[[#This Row],[x]]^3+$H$12*Tableau2[[#This Row],[x]]^2+$I$12*Tableau2[[#This Row],[x]]+$J$12</f>
        <v>33.562600000000025</v>
      </c>
      <c r="Z113" s="76">
        <f>$G$14*$H$14^($I$14*Tableau2[[#This Row],[x]]-$J$14)+$K$14</f>
        <v>-2.8516245994193028</v>
      </c>
      <c r="AB113" s="79">
        <f>$G$16*LN($H$16*Tableau2[[#This Row],[x]]-$I$16)+$J$16</f>
        <v>45.108595065168501</v>
      </c>
    </row>
    <row r="114" spans="14:28" x14ac:dyDescent="0.15">
      <c r="N114" s="83">
        <v>93</v>
      </c>
      <c r="P114" s="81">
        <f t="shared" si="2"/>
        <v>8.4</v>
      </c>
      <c r="R114" s="68">
        <f>$G$6*ABS($H$6*Tableau2[[#This Row],[x]]+$I$6)-$J$6</f>
        <v>-67</v>
      </c>
      <c r="T114" s="70">
        <f>$G$8*Tableau2[[#This Row],[x]]+$H$8</f>
        <v>-23.6</v>
      </c>
      <c r="V114" s="72">
        <f>$G$10*Tableau2[[#This Row],[x]]^2+$H$10*Tableau2[[#This Row],[x]]+$I$10</f>
        <v>35.480000000000004</v>
      </c>
      <c r="X114" s="74">
        <f>$G$12*Tableau2[[#This Row],[x]]^3+$H$12*Tableau2[[#This Row],[x]]^2+$I$12*Tableau2[[#This Row],[x]]+$J$12</f>
        <v>36.892800000000001</v>
      </c>
      <c r="Z114" s="76">
        <f>$G$14*$H$14^($I$14*Tableau2[[#This Row],[x]]-$J$14)+$K$14</f>
        <v>-1.620826320047442</v>
      </c>
      <c r="AB114" s="79">
        <f>$G$16*LN($H$16*Tableau2[[#This Row],[x]]-$I$16)+$J$16</f>
        <v>45.217885770490405</v>
      </c>
    </row>
    <row r="115" spans="14:28" x14ac:dyDescent="0.15">
      <c r="N115" s="83">
        <v>94</v>
      </c>
      <c r="P115" s="81">
        <f>P114+$I$19</f>
        <v>8.6</v>
      </c>
      <c r="R115" s="68">
        <f>$G$6*ABS($H$6*Tableau2[[#This Row],[x]]+$I$6)-$J$6</f>
        <v>-68</v>
      </c>
      <c r="T115" s="70">
        <f>$G$8*Tableau2[[#This Row],[x]]+$H$8</f>
        <v>-24.4</v>
      </c>
      <c r="V115" s="72">
        <f>$G$10*Tableau2[[#This Row],[x]]^2+$H$10*Tableau2[[#This Row],[x]]+$I$10</f>
        <v>37.779999999999994</v>
      </c>
      <c r="X115" s="74">
        <f>$G$12*Tableau2[[#This Row],[x]]^3+$H$12*Tableau2[[#This Row],[x]]^2+$I$12*Tableau2[[#This Row],[x]]+$J$12</f>
        <v>40.394199999999998</v>
      </c>
      <c r="Z115" s="76">
        <f>$G$14*$H$14^($I$14*Tableau2[[#This Row],[x]]-$J$14)+$K$14</f>
        <v>-0.30168938648133903</v>
      </c>
      <c r="AB115" s="79">
        <f>$G$16*LN($H$16*Tableau2[[#This Row],[x]]-$I$16)+$J$16</f>
        <v>45.325994931532563</v>
      </c>
    </row>
    <row r="116" spans="14:28" x14ac:dyDescent="0.15">
      <c r="N116" s="83">
        <v>95</v>
      </c>
      <c r="P116" s="81">
        <f t="shared" ref="P116:P122" si="3">P115+$I$19</f>
        <v>8.7999999999999989</v>
      </c>
      <c r="R116" s="68">
        <f>$G$6*ABS($H$6*Tableau2[[#This Row],[x]]+$I$6)-$J$6</f>
        <v>-69</v>
      </c>
      <c r="T116" s="70">
        <f>$G$8*Tableau2[[#This Row],[x]]+$H$8</f>
        <v>-25.199999999999996</v>
      </c>
      <c r="V116" s="72">
        <f>$G$10*Tableau2[[#This Row],[x]]^2+$H$10*Tableau2[[#This Row],[x]]+$I$10</f>
        <v>40.11999999999999</v>
      </c>
      <c r="X116" s="74">
        <f>$G$12*Tableau2[[#This Row],[x]]^3+$H$12*Tableau2[[#This Row],[x]]^2+$I$12*Tableau2[[#This Row],[x]]+$J$12</f>
        <v>44.070399999999971</v>
      </c>
      <c r="Z116" s="76">
        <f>$G$14*$H$14^($I$14*Tableau2[[#This Row],[x]]-$J$14)+$K$14</f>
        <v>1.1121265723662965</v>
      </c>
      <c r="AB116" s="79">
        <f>$G$16*LN($H$16*Tableau2[[#This Row],[x]]-$I$16)+$J$16</f>
        <v>45.432947822700037</v>
      </c>
    </row>
    <row r="117" spans="14:28" x14ac:dyDescent="0.15">
      <c r="N117" s="83">
        <v>96</v>
      </c>
      <c r="P117" s="81">
        <f t="shared" si="3"/>
        <v>8.9999999999999982</v>
      </c>
      <c r="R117" s="68">
        <f>$G$6*ABS($H$6*Tableau2[[#This Row],[x]]+$I$6)-$J$6</f>
        <v>-70</v>
      </c>
      <c r="T117" s="70">
        <f>$G$8*Tableau2[[#This Row],[x]]+$H$8</f>
        <v>-25.999999999999993</v>
      </c>
      <c r="V117" s="72">
        <f>$G$10*Tableau2[[#This Row],[x]]^2+$H$10*Tableau2[[#This Row],[x]]+$I$10</f>
        <v>42.499999999999972</v>
      </c>
      <c r="X117" s="74">
        <f>$G$12*Tableau2[[#This Row],[x]]^3+$H$12*Tableau2[[#This Row],[x]]^2+$I$12*Tableau2[[#This Row],[x]]+$J$12</f>
        <v>47.924999999999962</v>
      </c>
      <c r="Z117" s="76">
        <f>$G$14*$H$14^($I$14*Tableau2[[#This Row],[x]]-$J$14)+$K$14</f>
        <v>2.627416997969501</v>
      </c>
      <c r="AB117" s="79">
        <f>$G$16*LN($H$16*Tableau2[[#This Row],[x]]-$I$16)+$J$16</f>
        <v>45.538768916005409</v>
      </c>
    </row>
    <row r="118" spans="14:28" x14ac:dyDescent="0.15">
      <c r="N118" s="83">
        <v>97</v>
      </c>
      <c r="P118" s="81">
        <f t="shared" si="3"/>
        <v>9.1999999999999975</v>
      </c>
      <c r="R118" s="68">
        <f>$G$6*ABS($H$6*Tableau2[[#This Row],[x]]+$I$6)-$J$6</f>
        <v>-70.999999999999986</v>
      </c>
      <c r="T118" s="70">
        <f>$G$8*Tableau2[[#This Row],[x]]+$H$8</f>
        <v>-26.79999999999999</v>
      </c>
      <c r="V118" s="72">
        <f>$G$10*Tableau2[[#This Row],[x]]^2+$H$10*Tableau2[[#This Row],[x]]+$I$10</f>
        <v>44.919999999999973</v>
      </c>
      <c r="X118" s="74">
        <f>$G$12*Tableau2[[#This Row],[x]]^3+$H$12*Tableau2[[#This Row],[x]]^2+$I$12*Tableau2[[#This Row],[x]]+$J$12</f>
        <v>51.961599999999947</v>
      </c>
      <c r="Z118" s="76">
        <f>$G$14*$H$14^($I$14*Tableau2[[#This Row],[x]]-$J$14)+$K$14</f>
        <v>4.2514650641663465</v>
      </c>
      <c r="AB118" s="79">
        <f>$G$16*LN($H$16*Tableau2[[#This Row],[x]]-$I$16)+$J$16</f>
        <v>45.643481914678361</v>
      </c>
    </row>
    <row r="119" spans="14:28" x14ac:dyDescent="0.15">
      <c r="N119" s="83">
        <v>98</v>
      </c>
      <c r="P119" s="81">
        <f t="shared" si="3"/>
        <v>9.3999999999999968</v>
      </c>
      <c r="R119" s="68">
        <f>$G$6*ABS($H$6*Tableau2[[#This Row],[x]]+$I$6)-$J$6</f>
        <v>-71.999999999999986</v>
      </c>
      <c r="T119" s="70">
        <f>$G$8*Tableau2[[#This Row],[x]]+$H$8</f>
        <v>-27.599999999999987</v>
      </c>
      <c r="V119" s="72">
        <f>$G$10*Tableau2[[#This Row],[x]]^2+$H$10*Tableau2[[#This Row],[x]]+$I$10</f>
        <v>47.379999999999967</v>
      </c>
      <c r="X119" s="74">
        <f>$G$12*Tableau2[[#This Row],[x]]^3+$H$12*Tableau2[[#This Row],[x]]^2+$I$12*Tableau2[[#This Row],[x]]+$J$12</f>
        <v>56.183799999999934</v>
      </c>
      <c r="Z119" s="76">
        <f>$G$14*$H$14^($I$14*Tableau2[[#This Row],[x]]-$J$14)+$K$14</f>
        <v>5.9920766833994996</v>
      </c>
      <c r="AB119" s="79">
        <f>$G$16*LN($H$16*Tableau2[[#This Row],[x]]-$I$16)+$J$16</f>
        <v>45.747109785033828</v>
      </c>
    </row>
    <row r="120" spans="14:28" x14ac:dyDescent="0.15">
      <c r="N120" s="83">
        <v>99</v>
      </c>
      <c r="P120" s="81">
        <f t="shared" si="3"/>
        <v>9.5999999999999961</v>
      </c>
      <c r="R120" s="68">
        <f>$G$6*ABS($H$6*Tableau2[[#This Row],[x]]+$I$6)-$J$6</f>
        <v>-72.999999999999972</v>
      </c>
      <c r="T120" s="70">
        <f>$G$8*Tableau2[[#This Row],[x]]+$H$8</f>
        <v>-28.399999999999984</v>
      </c>
      <c r="V120" s="72">
        <f>$G$10*Tableau2[[#This Row],[x]]^2+$H$10*Tableau2[[#This Row],[x]]+$I$10</f>
        <v>49.879999999999953</v>
      </c>
      <c r="X120" s="74">
        <f>$G$12*Tableau2[[#This Row],[x]]^3+$H$12*Tableau2[[#This Row],[x]]^2+$I$12*Tableau2[[#This Row],[x]]+$J$12</f>
        <v>60.595199999999913</v>
      </c>
      <c r="Z120" s="76">
        <f>$G$14*$H$14^($I$14*Tableau2[[#This Row],[x]]-$J$14)+$K$14</f>
        <v>7.8576180254759365</v>
      </c>
      <c r="AB120" s="79">
        <f>$G$16*LN($H$16*Tableau2[[#This Row],[x]]-$I$16)+$J$16</f>
        <v>45.849674786705712</v>
      </c>
    </row>
    <row r="121" spans="14:28" x14ac:dyDescent="0.15">
      <c r="N121" s="83">
        <v>100</v>
      </c>
      <c r="P121" s="81">
        <f t="shared" si="3"/>
        <v>9.7999999999999954</v>
      </c>
      <c r="R121" s="68">
        <f>$G$6*ABS($H$6*Tableau2[[#This Row],[x]]+$I$6)-$J$6</f>
        <v>-73.999999999999972</v>
      </c>
      <c r="T121" s="70">
        <f>$G$8*Tableau2[[#This Row],[x]]+$H$8</f>
        <v>-29.199999999999982</v>
      </c>
      <c r="V121" s="72">
        <f>$G$10*Tableau2[[#This Row],[x]]^2+$H$10*Tableau2[[#This Row],[x]]+$I$10</f>
        <v>52.419999999999931</v>
      </c>
      <c r="X121" s="74">
        <f>$G$12*Tableau2[[#This Row],[x]]^3+$H$12*Tableau2[[#This Row],[x]]^2+$I$12*Tableau2[[#This Row],[x]]+$J$12</f>
        <v>65.199399999999883</v>
      </c>
      <c r="Z121" s="76">
        <f>$G$14*$H$14^($I$14*Tableau2[[#This Row],[x]]-$J$14)+$K$14</f>
        <v>9.8570557291777838</v>
      </c>
      <c r="AB121" s="79">
        <f>$G$16*LN($H$16*Tableau2[[#This Row],[x]]-$I$16)+$J$16</f>
        <v>45.9511985013459</v>
      </c>
    </row>
    <row r="122" spans="14:28" ht="15" thickBot="1" x14ac:dyDescent="0.2">
      <c r="N122" s="83">
        <v>101</v>
      </c>
      <c r="P122" s="82">
        <f t="shared" si="3"/>
        <v>9.9999999999999947</v>
      </c>
      <c r="R122" s="69">
        <f>$G$6*ABS($H$6*Tableau2[[#This Row],[x]]+$I$6)-$J$6</f>
        <v>-74.999999999999972</v>
      </c>
      <c r="T122" s="71">
        <f>$G$8*Tableau2[[#This Row],[x]]+$H$8</f>
        <v>-29.999999999999979</v>
      </c>
      <c r="V122" s="73">
        <f>$G$10*Tableau2[[#This Row],[x]]^2+$H$10*Tableau2[[#This Row],[x]]+$I$10</f>
        <v>54.999999999999943</v>
      </c>
      <c r="X122" s="75">
        <f>$G$12*Tableau2[[#This Row],[x]]^3+$H$12*Tableau2[[#This Row],[x]]^2+$I$12*Tableau2[[#This Row],[x]]+$J$12</f>
        <v>69.999999999999872</v>
      </c>
      <c r="Z122" s="77">
        <f>$G$14*$H$14^($I$14*Tableau2[[#This Row],[x]]-$J$14)+$K$14</f>
        <v>11.999999999999943</v>
      </c>
      <c r="AB122" s="80">
        <f>$G$16*LN($H$16*Tableau2[[#This Row],[x]]-$I$16)+$J$16</f>
        <v>46.051701859880907</v>
      </c>
    </row>
    <row r="123" spans="14:28" x14ac:dyDescent="0.15">
      <c r="N123" s="83"/>
    </row>
  </sheetData>
  <mergeCells count="35">
    <mergeCell ref="A1:AB1"/>
    <mergeCell ref="A3:F4"/>
    <mergeCell ref="G3:L3"/>
    <mergeCell ref="B6:F6"/>
    <mergeCell ref="S8:T8"/>
    <mergeCell ref="B8:F8"/>
    <mergeCell ref="M6:R6"/>
    <mergeCell ref="B12:F12"/>
    <mergeCell ref="B14:F14"/>
    <mergeCell ref="B16:F16"/>
    <mergeCell ref="B10:F10"/>
    <mergeCell ref="R7:R20"/>
    <mergeCell ref="M8:Q8"/>
    <mergeCell ref="M10:Q10"/>
    <mergeCell ref="M12:Q12"/>
    <mergeCell ref="A18:F19"/>
    <mergeCell ref="G18:H18"/>
    <mergeCell ref="I18:J18"/>
    <mergeCell ref="K18:L18"/>
    <mergeCell ref="G19:H19"/>
    <mergeCell ref="I19:J19"/>
    <mergeCell ref="K19:L19"/>
    <mergeCell ref="G20:H20"/>
    <mergeCell ref="U10:V10"/>
    <mergeCell ref="V11:V20"/>
    <mergeCell ref="W12:X12"/>
    <mergeCell ref="X13:X20"/>
    <mergeCell ref="M18:P19"/>
    <mergeCell ref="T9:T20"/>
    <mergeCell ref="Y14:Z14"/>
    <mergeCell ref="Z15:Z20"/>
    <mergeCell ref="AA16:AB16"/>
    <mergeCell ref="AB17:AB20"/>
    <mergeCell ref="M14:Q14"/>
    <mergeCell ref="M16:Q16"/>
  </mergeCells>
  <conditionalFormatting sqref="A6:B6">
    <cfRule type="colorScale" priority="1">
      <colorScale>
        <cfvo type="min"/>
        <cfvo type="percentile" val="50"/>
        <cfvo type="max"/>
        <color rgb="FFFF7128"/>
        <color theme="9" tint="0.59999389629810485"/>
        <color theme="9" tint="0.79998168889431442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80A8F-0E50-1B4C-B955-54BC7FD900FB}">
  <dimension ref="A1:AB115"/>
  <sheetViews>
    <sheetView workbookViewId="0">
      <selection activeCell="A29" sqref="A29"/>
    </sheetView>
  </sheetViews>
  <sheetFormatPr baseColWidth="10" defaultColWidth="11" defaultRowHeight="14" x14ac:dyDescent="0.15"/>
  <cols>
    <col min="7" max="7" width="11.1640625" customWidth="1"/>
    <col min="12" max="12" width="0.6640625" customWidth="1"/>
    <col min="14" max="14" width="0.5" customWidth="1"/>
    <col min="15" max="15" width="12.33203125" bestFit="1" customWidth="1"/>
    <col min="16" max="16" width="0.5" customWidth="1"/>
    <col min="17" max="17" width="11.33203125" bestFit="1" customWidth="1"/>
  </cols>
  <sheetData>
    <row r="1" spans="1:28" ht="18" x14ac:dyDescent="0.2">
      <c r="A1" s="181" t="s">
        <v>30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</row>
    <row r="3" spans="1:28" ht="11.25" customHeight="1" x14ac:dyDescent="0.15">
      <c r="A3" s="182" t="s">
        <v>1</v>
      </c>
      <c r="B3" s="182"/>
      <c r="C3" s="182"/>
      <c r="D3" s="182"/>
      <c r="E3" s="182"/>
      <c r="F3" s="182"/>
      <c r="G3" s="184" t="s">
        <v>31</v>
      </c>
      <c r="H3" s="184"/>
      <c r="I3" s="184"/>
      <c r="J3" s="184"/>
    </row>
    <row r="4" spans="1:28" ht="15" thickBot="1" x14ac:dyDescent="0.2">
      <c r="A4" s="183"/>
      <c r="B4" s="183"/>
      <c r="C4" s="183"/>
      <c r="D4" s="183"/>
      <c r="E4" s="183"/>
      <c r="F4" s="183"/>
      <c r="G4" s="84" t="s">
        <v>3</v>
      </c>
      <c r="H4" s="85" t="s">
        <v>4</v>
      </c>
      <c r="I4" s="85" t="s">
        <v>5</v>
      </c>
      <c r="J4" s="86" t="s">
        <v>6</v>
      </c>
    </row>
    <row r="5" spans="1:28" ht="2" customHeight="1" thickTop="1" thickBot="1" x14ac:dyDescent="0.2"/>
    <row r="6" spans="1:28" ht="16" thickTop="1" thickBot="1" x14ac:dyDescent="0.2">
      <c r="A6" s="87" t="s">
        <v>32</v>
      </c>
      <c r="B6" s="185" t="s">
        <v>33</v>
      </c>
      <c r="C6" s="185"/>
      <c r="D6" s="185"/>
      <c r="E6" s="185"/>
      <c r="F6" s="186"/>
      <c r="G6" s="94">
        <v>2</v>
      </c>
      <c r="H6" s="94">
        <v>1</v>
      </c>
      <c r="I6" s="94">
        <v>0</v>
      </c>
      <c r="J6" s="94">
        <v>0</v>
      </c>
      <c r="K6" s="187"/>
      <c r="L6" s="188"/>
      <c r="M6" s="189"/>
    </row>
    <row r="7" spans="1:28" ht="2" customHeight="1" thickTop="1" thickBot="1" x14ac:dyDescent="0.2">
      <c r="G7" s="95"/>
      <c r="H7" s="95"/>
      <c r="I7" s="95"/>
      <c r="J7" s="95"/>
      <c r="K7" s="100"/>
      <c r="L7" s="100"/>
      <c r="M7" s="193"/>
    </row>
    <row r="8" spans="1:28" ht="16" thickTop="1" thickBot="1" x14ac:dyDescent="0.2">
      <c r="A8" s="88" t="s">
        <v>34</v>
      </c>
      <c r="B8" s="174" t="s">
        <v>35</v>
      </c>
      <c r="C8" s="174"/>
      <c r="D8" s="174"/>
      <c r="E8" s="174"/>
      <c r="F8" s="175"/>
      <c r="G8" s="96">
        <v>2</v>
      </c>
      <c r="H8" s="96">
        <v>1</v>
      </c>
      <c r="I8" s="96">
        <v>0</v>
      </c>
      <c r="J8" s="101">
        <v>0</v>
      </c>
      <c r="K8" s="194"/>
      <c r="L8" s="195"/>
      <c r="M8" s="193"/>
      <c r="N8" s="196"/>
      <c r="O8" s="197"/>
    </row>
    <row r="9" spans="1:28" ht="2.75" customHeight="1" thickTop="1" thickBot="1" x14ac:dyDescent="0.2">
      <c r="G9" s="95"/>
      <c r="H9" s="95"/>
      <c r="I9" s="95"/>
      <c r="J9" s="95"/>
      <c r="M9" s="193"/>
      <c r="N9" s="102"/>
      <c r="O9" s="198"/>
    </row>
    <row r="10" spans="1:28" ht="16" thickTop="1" thickBot="1" x14ac:dyDescent="0.2">
      <c r="A10" s="89" t="s">
        <v>36</v>
      </c>
      <c r="B10" s="176" t="s">
        <v>37</v>
      </c>
      <c r="C10" s="176"/>
      <c r="D10" s="176"/>
      <c r="E10" s="176"/>
      <c r="F10" s="177"/>
      <c r="G10" s="97">
        <v>1</v>
      </c>
      <c r="H10" s="97">
        <v>1</v>
      </c>
      <c r="I10" s="97">
        <v>0</v>
      </c>
      <c r="J10" s="103">
        <v>0</v>
      </c>
      <c r="K10" s="199"/>
      <c r="L10" s="200"/>
      <c r="M10" s="193"/>
      <c r="N10" s="104"/>
      <c r="O10" s="198"/>
      <c r="P10" s="190"/>
      <c r="Q10" s="191"/>
    </row>
    <row r="11" spans="1:28" ht="16" thickTop="1" thickBot="1" x14ac:dyDescent="0.2">
      <c r="M11" s="193"/>
      <c r="O11" s="198"/>
      <c r="P11" s="105"/>
      <c r="Q11" s="192"/>
    </row>
    <row r="12" spans="1:28" ht="16" thickTop="1" thickBot="1" x14ac:dyDescent="0.2">
      <c r="A12" s="178" t="s">
        <v>38</v>
      </c>
      <c r="B12" s="178"/>
      <c r="C12" s="178"/>
      <c r="D12" s="178"/>
      <c r="E12" s="178"/>
      <c r="F12" s="178"/>
      <c r="G12" s="90" t="s">
        <v>22</v>
      </c>
      <c r="H12" s="91" t="s">
        <v>39</v>
      </c>
      <c r="I12" s="91" t="s">
        <v>40</v>
      </c>
      <c r="J12" s="179"/>
      <c r="K12" s="131"/>
      <c r="M12" s="193"/>
      <c r="O12" s="198"/>
      <c r="Q12" s="192"/>
    </row>
    <row r="13" spans="1:28" ht="15" thickBot="1" x14ac:dyDescent="0.2">
      <c r="A13" s="178"/>
      <c r="B13" s="178"/>
      <c r="C13" s="178"/>
      <c r="D13" s="178"/>
      <c r="E13" s="178"/>
      <c r="F13" s="178"/>
      <c r="G13" s="93">
        <v>-6.2830000000000004</v>
      </c>
      <c r="H13" s="92">
        <v>0.126</v>
      </c>
      <c r="I13" s="98">
        <v>6.2830000000000004</v>
      </c>
      <c r="J13" s="180"/>
      <c r="K13" s="133"/>
      <c r="M13" s="193"/>
      <c r="O13" s="198"/>
      <c r="Q13" s="192"/>
    </row>
    <row r="14" spans="1:28" ht="15" thickTop="1" x14ac:dyDescent="0.15">
      <c r="J14" s="10"/>
      <c r="K14" s="99"/>
      <c r="M14" s="193"/>
      <c r="O14" s="198"/>
      <c r="Q14" s="192"/>
    </row>
    <row r="15" spans="1:28" x14ac:dyDescent="0.15">
      <c r="K15" t="s">
        <v>41</v>
      </c>
      <c r="M15" s="106" t="s">
        <v>42</v>
      </c>
      <c r="O15" s="107" t="s">
        <v>43</v>
      </c>
      <c r="Q15" s="108" t="s">
        <v>44</v>
      </c>
    </row>
    <row r="16" spans="1:28" x14ac:dyDescent="0.15">
      <c r="K16">
        <f>G13</f>
        <v>-6.2830000000000004</v>
      </c>
      <c r="M16" s="113">
        <f>$G$6*COS($H$6*Tableau1[[#This Row],[X]]*PI()-$I$6)+$J$6</f>
        <v>1.2602677423707398</v>
      </c>
      <c r="O16" s="109">
        <f>$G$6*SIN($H$8*Tableau1[[#This Row],[X]]-$I$8)+$J$8</f>
        <v>3.7061435705115694E-4</v>
      </c>
      <c r="Q16" s="111">
        <f>$G$10*TAN($H$10*Tableau1[[#This Row],[X]]-$I$10)+$J$10</f>
        <v>1.8530718170718704E-4</v>
      </c>
    </row>
    <row r="17" spans="11:17" x14ac:dyDescent="0.15">
      <c r="K17">
        <f>K16+$H$13</f>
        <v>-6.157</v>
      </c>
      <c r="M17" s="113">
        <f>$G$6*COS($H$6*Tableau1[[#This Row],[X]]*PI()-$I$6)+$J$6</f>
        <v>1.7616162298460083</v>
      </c>
      <c r="O17" s="109">
        <f>$G$6*SIN($H$8*Tableau1[[#This Row],[X]]-$I$8)+$J$8</f>
        <v>0.25170140909462396</v>
      </c>
      <c r="Q17" s="111">
        <f>$G$10*TAN($H$10*Tableau1[[#This Row],[X]]-$I$10)+$J$10</f>
        <v>0.12685933874040059</v>
      </c>
    </row>
    <row r="18" spans="11:17" x14ac:dyDescent="0.15">
      <c r="K18">
        <f>K17+$H$13</f>
        <v>-6.0309999999999997</v>
      </c>
      <c r="M18" s="113">
        <f>$G$6*COS($H$6*Tableau1[[#This Row],[X]]*PI()-$I$6)+$J$6</f>
        <v>1.9905228044126169</v>
      </c>
      <c r="O18" s="109">
        <f>$G$6*SIN($H$8*Tableau1[[#This Row],[X]]-$I$8)+$J$8</f>
        <v>0.49904147618777767</v>
      </c>
      <c r="Q18" s="111">
        <f>$G$10*TAN($H$10*Tableau1[[#This Row],[X]]-$I$10)+$J$10</f>
        <v>0.25767101267078973</v>
      </c>
    </row>
    <row r="19" spans="11:17" x14ac:dyDescent="0.15">
      <c r="K19">
        <f t="shared" ref="K19:K61" si="0">K18+$H$13</f>
        <v>-5.9049999999999994</v>
      </c>
      <c r="M19" s="113">
        <f>$G$6*COS($H$6*Tableau1[[#This Row],[X]]*PI()-$I$6)+$J$6</f>
        <v>1.9115860295966594</v>
      </c>
      <c r="O19" s="109">
        <f>$G$6*SIN($H$8*Tableau1[[#This Row],[X]]-$I$8)+$J$8</f>
        <v>0.73846923710077184</v>
      </c>
      <c r="Q19" s="111">
        <f>$G$10*TAN($H$10*Tableau1[[#This Row],[X]]-$I$10)+$J$10</f>
        <v>0.39731005147085796</v>
      </c>
    </row>
    <row r="20" spans="11:17" x14ac:dyDescent="0.15">
      <c r="K20">
        <f t="shared" si="0"/>
        <v>-5.778999999999999</v>
      </c>
      <c r="M20" s="113">
        <f>$G$6*COS($H$6*Tableau1[[#This Row],[X]]*PI()-$I$6)+$J$6</f>
        <v>1.5370138344381463</v>
      </c>
      <c r="O20" s="109">
        <f>$G$6*SIN($H$8*Tableau1[[#This Row],[X]]-$I$8)+$J$8</f>
        <v>0.96618856296903721</v>
      </c>
      <c r="Q20" s="111">
        <f>$G$10*TAN($H$10*Tableau1[[#This Row],[X]]-$I$10)+$J$10</f>
        <v>0.55174937272282631</v>
      </c>
    </row>
    <row r="21" spans="11:17" x14ac:dyDescent="0.15">
      <c r="K21">
        <f t="shared" si="0"/>
        <v>-5.6529999999999987</v>
      </c>
      <c r="M21" s="113">
        <f>$G$6*COS($H$6*Tableau1[[#This Row],[X]]*PI()-$I$6)+$J$6</f>
        <v>0.92473550208197342</v>
      </c>
      <c r="O21" s="109">
        <f>$G$6*SIN($H$8*Tableau1[[#This Row],[X]]-$I$8)+$J$8</f>
        <v>1.1785889622495196</v>
      </c>
      <c r="Q21" s="111">
        <f>$G$10*TAN($H$10*Tableau1[[#This Row],[X]]-$I$10)+$J$10</f>
        <v>0.72939858560826298</v>
      </c>
    </row>
    <row r="22" spans="11:17" x14ac:dyDescent="0.15">
      <c r="K22">
        <f t="shared" si="0"/>
        <v>-5.5269999999999984</v>
      </c>
      <c r="M22" s="113">
        <f>$G$6*COS($H$6*Tableau1[[#This Row],[X]]*PI()-$I$6)+$J$6</f>
        <v>0.16944264428413502</v>
      </c>
      <c r="O22" s="109">
        <f>$G$6*SIN($H$8*Tableau1[[#This Row],[X]]-$I$8)+$J$8</f>
        <v>1.3723028250899609</v>
      </c>
      <c r="Q22" s="111">
        <f>$G$10*TAN($H$10*Tableau1[[#This Row],[X]]-$I$10)+$J$10</f>
        <v>0.94321692959671877</v>
      </c>
    </row>
    <row r="23" spans="11:17" x14ac:dyDescent="0.15">
      <c r="K23">
        <f t="shared" si="0"/>
        <v>-5.400999999999998</v>
      </c>
      <c r="M23" s="113">
        <f>$G$6*COS($H$6*Tableau1[[#This Row],[X]]*PI()-$I$6)+$J$6</f>
        <v>-0.61205528437701318</v>
      </c>
      <c r="O23" s="109">
        <f>$G$6*SIN($H$8*Tableau1[[#This Row],[X]]-$I$8)+$J$8</f>
        <v>1.5442588168072331</v>
      </c>
      <c r="Q23" s="111">
        <f>$G$10*TAN($H$10*Tableau1[[#This Row],[X]]-$I$10)+$J$10</f>
        <v>1.2150614368902624</v>
      </c>
    </row>
    <row r="24" spans="11:17" x14ac:dyDescent="0.15">
      <c r="K24">
        <f t="shared" si="0"/>
        <v>-5.2749999999999977</v>
      </c>
      <c r="M24" s="113">
        <f>$G$6*COS($H$6*Tableau1[[#This Row],[X]]*PI()-$I$6)+$J$6</f>
        <v>-1.2988960966603771</v>
      </c>
      <c r="O24" s="109">
        <f>$G$6*SIN($H$8*Tableau1[[#This Row],[X]]-$I$8)+$J$8</f>
        <v>1.6917305739207422</v>
      </c>
      <c r="Q24" s="111">
        <f>$G$10*TAN($H$10*Tableau1[[#This Row],[X]]-$I$10)+$J$10</f>
        <v>1.5858093426187767</v>
      </c>
    </row>
    <row r="25" spans="11:17" x14ac:dyDescent="0.15">
      <c r="K25">
        <f t="shared" si="0"/>
        <v>-5.1489999999999974</v>
      </c>
      <c r="M25" s="113">
        <f>$G$6*COS($H$6*Tableau1[[#This Row],[X]]*PI()-$I$6)+$J$6</f>
        <v>-1.7848567562474451</v>
      </c>
      <c r="O25" s="109">
        <f>$G$6*SIN($H$8*Tableau1[[#This Row],[X]]-$I$8)+$J$8</f>
        <v>1.8123799306649455</v>
      </c>
      <c r="Q25" s="111">
        <f>$G$10*TAN($H$10*Tableau1[[#This Row],[X]]-$I$10)+$J$10</f>
        <v>2.1429473993321628</v>
      </c>
    </row>
    <row r="26" spans="11:17" x14ac:dyDescent="0.15">
      <c r="K26">
        <f t="shared" si="0"/>
        <v>-5.022999999999997</v>
      </c>
      <c r="M26" s="113">
        <f>$G$6*COS($H$6*Tableau1[[#This Row],[X]]*PI()-$I$6)+$J$6</f>
        <v>-1.9947812504646487</v>
      </c>
      <c r="O26" s="109">
        <f>$G$6*SIN($H$8*Tableau1[[#This Row],[X]]-$I$8)+$J$8</f>
        <v>1.9042939906243146</v>
      </c>
      <c r="Q26" s="111">
        <f>$G$10*TAN($H$10*Tableau1[[#This Row],[X]]-$I$10)+$J$10</f>
        <v>3.1152516648024537</v>
      </c>
    </row>
    <row r="27" spans="11:17" x14ac:dyDescent="0.15">
      <c r="K27">
        <f t="shared" si="0"/>
        <v>-4.8969999999999967</v>
      </c>
      <c r="M27" s="113">
        <f>$G$6*COS($H$6*Tableau1[[#This Row],[X]]*PI()-$I$6)+$J$6</f>
        <v>-1.8962038073680572</v>
      </c>
      <c r="O27" s="109">
        <f>$G$6*SIN($H$8*Tableau1[[#This Row],[X]]-$I$8)+$J$8</f>
        <v>1.9660154557197091</v>
      </c>
      <c r="Q27" s="111">
        <f>$G$10*TAN($H$10*Tableau1[[#This Row],[X]]-$I$10)+$J$10</f>
        <v>5.3551174609773442</v>
      </c>
    </row>
    <row r="28" spans="11:17" x14ac:dyDescent="0.15">
      <c r="K28">
        <f t="shared" si="0"/>
        <v>-4.7709999999999964</v>
      </c>
      <c r="M28" s="113">
        <f>$G$6*COS($H$6*Tableau1[[#This Row],[X]]*PI()-$I$6)+$J$6</f>
        <v>-1.5043698741282061</v>
      </c>
      <c r="O28" s="109">
        <f>$G$6*SIN($H$8*Tableau1[[#This Row],[X]]-$I$8)+$J$8</f>
        <v>1.99656573167986</v>
      </c>
      <c r="Q28" s="111">
        <f>$G$10*TAN($H$10*Tableau1[[#This Row],[X]]-$I$10)+$J$10</f>
        <v>17.042096526443199</v>
      </c>
    </row>
    <row r="29" spans="11:17" x14ac:dyDescent="0.15">
      <c r="K29">
        <f t="shared" si="0"/>
        <v>-4.644999999999996</v>
      </c>
      <c r="M29" s="113">
        <f>$G$6*COS($H$6*Tableau1[[#This Row],[X]]*PI()-$I$6)+$J$6</f>
        <v>-0.87987833971180707</v>
      </c>
      <c r="O29" s="109">
        <f>$G$6*SIN($H$8*Tableau1[[#This Row],[X]]-$I$8)+$J$8</f>
        <v>1.9954604436605528</v>
      </c>
      <c r="Q29" s="111">
        <f>$G$10*TAN($H$10*Tableau1[[#This Row],[X]]-$I$10)+$J$10</f>
        <v>-14.816751605132295</v>
      </c>
    </row>
    <row r="30" spans="11:17" x14ac:dyDescent="0.15">
      <c r="K30">
        <f t="shared" si="0"/>
        <v>-4.5189999999999957</v>
      </c>
      <c r="M30" s="113">
        <f>$G$6*COS($H$6*Tableau1[[#This Row],[X]]*PI()-$I$6)+$J$6</f>
        <v>-0.1193096427803116</v>
      </c>
      <c r="O30" s="109">
        <f>$G$6*SIN($H$8*Tableau1[[#This Row],[X]]-$I$8)+$J$8</f>
        <v>1.9627171160112522</v>
      </c>
      <c r="Q30" s="111">
        <f>$G$10*TAN($H$10*Tableau1[[#This Row],[X]]-$I$10)+$J$10</f>
        <v>-5.106301155025827</v>
      </c>
    </row>
    <row r="31" spans="11:17" x14ac:dyDescent="0.15">
      <c r="K31">
        <f t="shared" si="0"/>
        <v>-4.3929999999999954</v>
      </c>
      <c r="M31" s="113">
        <f>$G$6*COS($H$6*Tableau1[[#This Row],[X]]*PI()-$I$6)+$J$6</f>
        <v>0.65971082971773443</v>
      </c>
      <c r="O31" s="109">
        <f>$G$6*SIN($H$8*Tableau1[[#This Row],[X]]-$I$8)+$J$8</f>
        <v>1.8988548944264154</v>
      </c>
      <c r="Q31" s="111">
        <f>$G$10*TAN($H$10*Tableau1[[#This Row],[X]]-$I$10)+$J$10</f>
        <v>-3.0237842894140581</v>
      </c>
    </row>
    <row r="32" spans="11:17" x14ac:dyDescent="0.15">
      <c r="K32">
        <f t="shared" si="0"/>
        <v>-4.266999999999995</v>
      </c>
      <c r="M32" s="113">
        <f>$G$6*COS($H$6*Tableau1[[#This Row],[X]]*PI()-$I$6)+$J$6</f>
        <v>1.336704040335609</v>
      </c>
      <c r="O32" s="109">
        <f>$G$6*SIN($H$8*Tableau1[[#This Row],[X]]-$I$8)+$J$8</f>
        <v>1.8048863148867877</v>
      </c>
      <c r="Q32" s="111">
        <f>$G$10*TAN($H$10*Tableau1[[#This Row],[X]]-$I$10)+$J$10</f>
        <v>-2.0947642028376494</v>
      </c>
    </row>
    <row r="33" spans="11:17" x14ac:dyDescent="0.15">
      <c r="K33">
        <f t="shared" si="0"/>
        <v>-4.1409999999999947</v>
      </c>
      <c r="M33" s="113">
        <f>$G$6*COS($H$6*Tableau1[[#This Row],[X]]*PI()-$I$6)+$J$6</f>
        <v>1.8069699288660845</v>
      </c>
      <c r="O33" s="109">
        <f>$G$6*SIN($H$8*Tableau1[[#This Row],[X]]-$I$8)+$J$8</f>
        <v>1.6823012498941743</v>
      </c>
      <c r="Q33" s="111">
        <f>$G$10*TAN($H$10*Tableau1[[#This Row],[X]]-$I$10)+$J$10</f>
        <v>-1.5553794504950544</v>
      </c>
    </row>
    <row r="34" spans="11:17" x14ac:dyDescent="0.15">
      <c r="K34">
        <f t="shared" si="0"/>
        <v>-4.0149999999999944</v>
      </c>
      <c r="M34" s="113">
        <f>$G$6*COS($H$6*Tableau1[[#This Row],[X]]*PI()-$I$6)+$J$6</f>
        <v>1.9977797499239416</v>
      </c>
      <c r="O34" s="109">
        <f>$G$6*SIN($H$8*Tableau1[[#This Row],[X]]-$I$8)+$J$8</f>
        <v>1.533043286532249</v>
      </c>
      <c r="Q34" s="111">
        <f>$G$10*TAN($H$10*Tableau1[[#This Row],[X]]-$I$10)+$J$10</f>
        <v>-1.193552774307163</v>
      </c>
    </row>
    <row r="35" spans="11:17" x14ac:dyDescent="0.15">
      <c r="K35">
        <f t="shared" si="0"/>
        <v>-3.8889999999999945</v>
      </c>
      <c r="M35" s="113">
        <f>$G$6*COS($H$6*Tableau1[[#This Row],[X]]*PI()-$I$6)+$J$6</f>
        <v>1.8796239021726271</v>
      </c>
      <c r="O35" s="109">
        <f>$G$6*SIN($H$8*Tableau1[[#This Row],[X]]-$I$8)+$J$8</f>
        <v>1.359478910879421</v>
      </c>
      <c r="Q35" s="111">
        <f>$G$10*TAN($H$10*Tableau1[[#This Row],[X]]-$I$10)+$J$10</f>
        <v>-0.9267653727245575</v>
      </c>
    </row>
    <row r="36" spans="11:17" x14ac:dyDescent="0.15">
      <c r="K36">
        <f t="shared" si="0"/>
        <v>-3.7629999999999946</v>
      </c>
      <c r="M36" s="113">
        <f>$G$6*COS($H$6*Tableau1[[#This Row],[X]]*PI()-$I$6)+$J$6</f>
        <v>1.4707757215620072</v>
      </c>
      <c r="O36" s="109">
        <f>$G$6*SIN($H$8*Tableau1[[#This Row],[X]]-$I$8)+$J$8</f>
        <v>1.1643599873551043</v>
      </c>
      <c r="Q36" s="111">
        <f>$G$10*TAN($H$10*Tableau1[[#This Row],[X]]-$I$10)+$J$10</f>
        <v>-0.71603576798111146</v>
      </c>
    </row>
    <row r="37" spans="11:17" x14ac:dyDescent="0.15">
      <c r="K37">
        <f t="shared" si="0"/>
        <v>-3.6369999999999947</v>
      </c>
      <c r="M37" s="113">
        <f>$G$6*COS($H$6*Tableau1[[#This Row],[X]]*PI()-$I$6)+$J$6</f>
        <v>0.83446542732350049</v>
      </c>
      <c r="O37" s="109">
        <f>$G$6*SIN($H$8*Tableau1[[#This Row],[X]]-$I$8)+$J$8</f>
        <v>0.95078012788963584</v>
      </c>
      <c r="Q37" s="111">
        <f>$G$10*TAN($H$10*Tableau1[[#This Row],[X]]-$I$10)+$J$10</f>
        <v>-0.54035405793876157</v>
      </c>
    </row>
    <row r="38" spans="11:17" x14ac:dyDescent="0.15">
      <c r="K38">
        <f t="shared" si="0"/>
        <v>-3.5109999999999948</v>
      </c>
      <c r="M38" s="113">
        <f>$G$6*COS($H$6*Tableau1[[#This Row],[X]]*PI()-$I$6)+$J$6</f>
        <v>6.9101282748910975E-2</v>
      </c>
      <c r="O38" s="109">
        <f>$G$6*SIN($H$8*Tableau1[[#This Row],[X]]-$I$8)+$J$8</f>
        <v>0.72212564268495683</v>
      </c>
      <c r="Q38" s="111">
        <f>$G$10*TAN($H$10*Tableau1[[#This Row],[X]]-$I$10)+$J$10</f>
        <v>-0.38718150715586014</v>
      </c>
    </row>
    <row r="39" spans="11:17" x14ac:dyDescent="0.15">
      <c r="K39">
        <f t="shared" si="0"/>
        <v>-3.3849999999999949</v>
      </c>
      <c r="M39" s="113">
        <f>$G$6*COS($H$6*Tableau1[[#This Row],[X]]*PI()-$I$6)+$J$6</f>
        <v>-0.70694968755854615</v>
      </c>
      <c r="O39" s="109">
        <f>$G$6*SIN($H$8*Tableau1[[#This Row],[X]]-$I$8)+$J$8</f>
        <v>0.48202185024209948</v>
      </c>
      <c r="Q39" s="111">
        <f>$G$10*TAN($H$10*Tableau1[[#This Row],[X]]-$I$10)+$J$10</f>
        <v>-0.24833113019580119</v>
      </c>
    </row>
    <row r="40" spans="11:17" x14ac:dyDescent="0.15">
      <c r="K40">
        <f t="shared" si="0"/>
        <v>-3.258999999999995</v>
      </c>
      <c r="M40" s="113">
        <f>$G$6*COS($H$6*Tableau1[[#This Row],[X]]*PI()-$I$6)+$J$6</f>
        <v>-1.373667693088839</v>
      </c>
      <c r="O40" s="109">
        <f>$G$6*SIN($H$8*Tableau1[[#This Row],[X]]-$I$8)+$J$8</f>
        <v>0.23427559791038235</v>
      </c>
      <c r="Q40" s="111">
        <f>$G$10*TAN($H$10*Tableau1[[#This Row],[X]]-$I$10)+$J$10</f>
        <v>-0.1179498042086834</v>
      </c>
    </row>
    <row r="41" spans="11:17" x14ac:dyDescent="0.15">
      <c r="K41">
        <f t="shared" si="0"/>
        <v>-3.1329999999999951</v>
      </c>
      <c r="M41" s="113">
        <f>$G$6*COS($H$6*Tableau1[[#This Row],[X]]*PI()-$I$6)+$J$6</f>
        <v>-1.8279417805481351</v>
      </c>
      <c r="O41" s="109">
        <f>$G$6*SIN($H$8*Tableau1[[#This Row],[X]]-$I$8)+$J$8</f>
        <v>-1.7185095704586758E-2</v>
      </c>
      <c r="Q41" s="111">
        <f>$G$10*TAN($H$10*Tableau1[[#This Row],[X]]-$I$10)+$J$10</f>
        <v>8.5928650718340941E-3</v>
      </c>
    </row>
    <row r="42" spans="11:17" x14ac:dyDescent="0.15">
      <c r="K42">
        <f t="shared" si="0"/>
        <v>-3.0069999999999952</v>
      </c>
      <c r="M42" s="113">
        <f>$G$6*COS($H$6*Tableau1[[#This Row],[X]]*PI()-$I$6)+$J$6</f>
        <v>-1.9995164088739688</v>
      </c>
      <c r="O42" s="109">
        <f>$G$6*SIN($H$8*Tableau1[[#This Row],[X]]-$I$8)+$J$8</f>
        <v>-0.26837331950404325</v>
      </c>
      <c r="Q42" s="111">
        <f>$G$10*TAN($H$10*Tableau1[[#This Row],[X]]-$I$10)+$J$10</f>
        <v>0.13541130963318615</v>
      </c>
    </row>
    <row r="43" spans="11:17" x14ac:dyDescent="0.15">
      <c r="K43">
        <f t="shared" si="0"/>
        <v>-2.8809999999999953</v>
      </c>
      <c r="M43" s="113">
        <f>$G$6*COS($H$6*Tableau1[[#This Row],[X]]*PI()-$I$6)+$J$6</f>
        <v>-1.8618567862338609</v>
      </c>
      <c r="O43" s="109">
        <f>$G$6*SIN($H$8*Tableau1[[#This Row],[X]]-$I$8)+$J$8</f>
        <v>-0.51530648240009946</v>
      </c>
      <c r="Q43" s="111">
        <f>$G$10*TAN($H$10*Tableau1[[#This Row],[X]]-$I$10)+$J$10</f>
        <v>0.26665623604500688</v>
      </c>
    </row>
    <row r="44" spans="11:17" x14ac:dyDescent="0.15">
      <c r="K44">
        <f t="shared" si="0"/>
        <v>-2.7549999999999955</v>
      </c>
      <c r="M44" s="113">
        <f>$G$6*COS($H$6*Tableau1[[#This Row],[X]]*PI()-$I$6)+$J$6</f>
        <v>-1.4362525955263572</v>
      </c>
      <c r="O44" s="109">
        <f>$G$6*SIN($H$8*Tableau1[[#This Row],[X]]-$I$8)+$J$8</f>
        <v>-0.75406945732597497</v>
      </c>
      <c r="Q44" s="111">
        <f>$G$10*TAN($H$10*Tableau1[[#This Row],[X]]-$I$10)+$J$10</f>
        <v>0.40707739810346705</v>
      </c>
    </row>
    <row r="45" spans="11:17" x14ac:dyDescent="0.15">
      <c r="K45">
        <f t="shared" si="0"/>
        <v>-2.6289999999999956</v>
      </c>
      <c r="M45" s="113">
        <f>$G$6*COS($H$6*Tableau1[[#This Row],[X]]*PI()-$I$6)+$J$6</f>
        <v>-0.78852544868587471</v>
      </c>
      <c r="O45" s="109">
        <f>$G$6*SIN($H$8*Tableau1[[#This Row],[X]]-$I$8)+$J$8</f>
        <v>-0.98087665560368908</v>
      </c>
      <c r="Q45" s="111">
        <f>$G$10*TAN($H$10*Tableau1[[#This Row],[X]]-$I$10)+$J$10</f>
        <v>0.5627675154822025</v>
      </c>
    </row>
    <row r="46" spans="11:17" x14ac:dyDescent="0.15">
      <c r="K46">
        <f t="shared" si="0"/>
        <v>-2.5029999999999957</v>
      </c>
      <c r="M46" s="113">
        <f>$G$6*COS($H$6*Tableau1[[#This Row],[X]]*PI()-$I$6)+$J$6</f>
        <v>-1.8849276866259583E-2</v>
      </c>
      <c r="O46" s="109">
        <f>$G$6*SIN($H$8*Tableau1[[#This Row],[X]]-$I$8)+$J$8</f>
        <v>-1.1921320474796704</v>
      </c>
      <c r="Q46" s="111">
        <f>$G$10*TAN($H$10*Tableau1[[#This Row],[X]]-$I$10)+$J$10</f>
        <v>0.74235860794953468</v>
      </c>
    </row>
    <row r="47" spans="11:17" x14ac:dyDescent="0.15">
      <c r="K47">
        <f t="shared" si="0"/>
        <v>-2.3769999999999958</v>
      </c>
      <c r="M47" s="113">
        <f>$G$6*COS($H$6*Tableau1[[#This Row],[X]]*PI()-$I$6)+$J$6</f>
        <v>0.75374202082435049</v>
      </c>
      <c r="O47" s="109">
        <f>$G$6*SIN($H$8*Tableau1[[#This Row],[X]]-$I$8)+$J$8</f>
        <v>-1.3844861772022623</v>
      </c>
      <c r="Q47" s="111">
        <f>$G$10*TAN($H$10*Tableau1[[#This Row],[X]]-$I$10)+$J$10</f>
        <v>0.95923131106856674</v>
      </c>
    </row>
    <row r="48" spans="11:17" x14ac:dyDescent="0.15">
      <c r="K48">
        <f t="shared" si="0"/>
        <v>-2.2509999999999959</v>
      </c>
      <c r="M48" s="113">
        <f>$G$6*COS($H$6*Tableau1[[#This Row],[X]]*PI()-$I$6)+$J$6</f>
        <v>1.4097637078847411</v>
      </c>
      <c r="O48" s="109">
        <f>$G$6*SIN($H$8*Tableau1[[#This Row],[X]]-$I$8)+$J$8</f>
        <v>-1.5548892686666613</v>
      </c>
      <c r="Q48" s="111">
        <f>$G$10*TAN($H$10*Tableau1[[#This Row],[X]]-$I$10)+$J$10</f>
        <v>1.2360965520547245</v>
      </c>
    </row>
    <row r="49" spans="11:17" x14ac:dyDescent="0.15">
      <c r="K49">
        <f t="shared" si="0"/>
        <v>-2.124999999999996</v>
      </c>
      <c r="M49" s="113">
        <f>$G$6*COS($H$6*Tableau1[[#This Row],[X]]*PI()-$I$6)+$J$6</f>
        <v>1.8477590650225835</v>
      </c>
      <c r="O49" s="109">
        <f>$G$6*SIN($H$8*Tableau1[[#This Row],[X]]-$I$8)+$J$8</f>
        <v>-1.7006395796369083</v>
      </c>
      <c r="Q49" s="111">
        <f>$G$10*TAN($H$10*Tableau1[[#This Row],[X]]-$I$10)+$J$10</f>
        <v>1.6157594239734745</v>
      </c>
    </row>
    <row r="50" spans="11:17" x14ac:dyDescent="0.15">
      <c r="K50">
        <f t="shared" si="0"/>
        <v>-1.9989999999999961</v>
      </c>
      <c r="M50" s="113">
        <f>$G$6*COS($H$6*Tableau1[[#This Row],[X]]*PI()-$I$6)+$J$6</f>
        <v>1.9999901304037162</v>
      </c>
      <c r="O50" s="109">
        <f>$G$6*SIN($H$8*Tableau1[[#This Row],[X]]-$I$8)+$J$8</f>
        <v>-1.8194262378883943</v>
      </c>
      <c r="Q50" s="111">
        <f>$G$10*TAN($H$10*Tableau1[[#This Row],[X]]-$I$10)+$J$10</f>
        <v>2.1908269093209292</v>
      </c>
    </row>
    <row r="51" spans="11:17" x14ac:dyDescent="0.15">
      <c r="K51">
        <f t="shared" si="0"/>
        <v>-1.8729999999999962</v>
      </c>
      <c r="M51" s="113">
        <f>$G$6*COS($H$6*Tableau1[[#This Row],[X]]*PI()-$I$6)+$J$6</f>
        <v>1.8429136816429876</v>
      </c>
      <c r="O51" s="109">
        <f>$G$6*SIN($H$8*Tableau1[[#This Row],[X]]-$I$8)+$J$8</f>
        <v>-1.909365880103538</v>
      </c>
      <c r="Q51" s="111">
        <f>$G$10*TAN($H$10*Tableau1[[#This Row],[X]]-$I$10)+$J$10</f>
        <v>3.2076733614779225</v>
      </c>
    </row>
    <row r="52" spans="11:17" x14ac:dyDescent="0.15">
      <c r="K52">
        <f t="shared" si="0"/>
        <v>-1.7469999999999963</v>
      </c>
      <c r="M52" s="113">
        <f>$G$6*COS($H$6*Tableau1[[#This Row],[X]]*PI()-$I$6)+$J$6</f>
        <v>1.4008223015675956</v>
      </c>
      <c r="O52" s="109">
        <f>$G$6*SIN($H$8*Tableau1[[#This Row],[X]]-$I$8)+$J$8</f>
        <v>-1.9690325126106782</v>
      </c>
      <c r="Q52" s="111">
        <f>$G$10*TAN($H$10*Tableau1[[#This Row],[X]]-$I$10)+$J$10</f>
        <v>5.6163940982019902</v>
      </c>
    </row>
    <row r="53" spans="11:17" x14ac:dyDescent="0.15">
      <c r="K53">
        <f t="shared" si="0"/>
        <v>-1.6209999999999964</v>
      </c>
      <c r="M53" s="113">
        <f>$G$6*COS($H$6*Tableau1[[#This Row],[X]]*PI()-$I$6)+$J$6</f>
        <v>0.74208742047408083</v>
      </c>
      <c r="O53" s="109">
        <f>$G$6*SIN($H$8*Tableau1[[#This Row],[X]]-$I$8)+$J$8</f>
        <v>-1.9974801205239545</v>
      </c>
      <c r="Q53" s="111">
        <f>$G$10*TAN($H$10*Tableau1[[#This Row],[X]]-$I$10)+$J$10</f>
        <v>19.902123863539483</v>
      </c>
    </row>
    <row r="54" spans="11:17" x14ac:dyDescent="0.15">
      <c r="K54">
        <f t="shared" si="0"/>
        <v>-1.4949999999999966</v>
      </c>
      <c r="M54" s="113">
        <f>$G$6*COS($H$6*Tableau1[[#This Row],[X]]*PI()-$I$6)+$J$6</f>
        <v>-3.1414634623662854E-2</v>
      </c>
      <c r="O54" s="109">
        <f>$G$6*SIN($H$8*Tableau1[[#This Row],[X]]-$I$8)+$J$8</f>
        <v>-1.9942576668160987</v>
      </c>
      <c r="Q54" s="111">
        <f>$G$10*TAN($H$10*Tableau1[[#This Row],[X]]-$I$10)+$J$10</f>
        <v>-13.167976346854354</v>
      </c>
    </row>
    <row r="55" spans="11:17" x14ac:dyDescent="0.15">
      <c r="K55">
        <f t="shared" si="0"/>
        <v>-1.3689999999999967</v>
      </c>
      <c r="M55" s="113">
        <f>$G$6*COS($H$6*Tableau1[[#This Row],[X]]*PI()-$I$6)+$J$6</f>
        <v>-0.80005827447454969</v>
      </c>
      <c r="O55" s="109">
        <f>$G$6*SIN($H$8*Tableau1[[#This Row],[X]]-$I$8)+$J$8</f>
        <v>-1.9594162435137354</v>
      </c>
      <c r="Q55" s="111">
        <f>$G$10*TAN($H$10*Tableau1[[#This Row],[X]]-$I$10)+$J$10</f>
        <v>-4.8880428238793456</v>
      </c>
    </row>
    <row r="56" spans="11:17" x14ac:dyDescent="0.15">
      <c r="K56">
        <f t="shared" si="0"/>
        <v>-1.2429999999999968</v>
      </c>
      <c r="M56" s="113">
        <f>$G$6*COS($H$6*Tableau1[[#This Row],[X]]*PI()-$I$6)+$J$6</f>
        <v>-1.444969285706714</v>
      </c>
      <c r="O56" s="109">
        <f>$G$6*SIN($H$8*Tableau1[[#This Row],[X]]-$I$8)+$J$8</f>
        <v>-1.8935082616329324</v>
      </c>
      <c r="Q56" s="111">
        <f>$G$10*TAN($H$10*Tableau1[[#This Row],[X]]-$I$10)+$J$10</f>
        <v>-2.9406185723143499</v>
      </c>
    </row>
    <row r="57" spans="11:17" x14ac:dyDescent="0.15">
      <c r="K57">
        <f t="shared" si="0"/>
        <v>-1.1169999999999969</v>
      </c>
      <c r="M57" s="113">
        <f>$G$6*COS($H$6*Tableau1[[#This Row],[X]]*PI()-$I$6)+$J$6</f>
        <v>-1.8664092652678044</v>
      </c>
      <c r="O57" s="109">
        <f>$G$6*SIN($H$8*Tableau1[[#This Row],[X]]-$I$8)+$J$8</f>
        <v>-1.7975786926985833</v>
      </c>
      <c r="Q57" s="111">
        <f>$G$10*TAN($H$10*Tableau1[[#This Row],[X]]-$I$10)+$J$10</f>
        <v>-2.0502480520082926</v>
      </c>
    </row>
    <row r="58" spans="11:17" x14ac:dyDescent="0.15">
      <c r="K58">
        <f t="shared" si="0"/>
        <v>-0.99099999999999688</v>
      </c>
      <c r="M58" s="113">
        <f>$G$6*COS($H$6*Tableau1[[#This Row],[X]]*PI()-$I$6)+$J$6</f>
        <v>-1.9992006153005124</v>
      </c>
      <c r="O58" s="109">
        <f>$G$6*SIN($H$8*Tableau1[[#This Row],[X]]-$I$8)+$J$8</f>
        <v>-1.6731485007133953</v>
      </c>
      <c r="Q58" s="111">
        <f>$G$10*TAN($H$10*Tableau1[[#This Row],[X]]-$I$10)+$J$10</f>
        <v>-1.5270034016933942</v>
      </c>
    </row>
    <row r="59" spans="11:17" x14ac:dyDescent="0.15">
      <c r="K59">
        <f t="shared" si="0"/>
        <v>-0.86499999999999688</v>
      </c>
      <c r="M59" s="113">
        <f>$G$6*COS($H$6*Tableau1[[#This Row],[X]]*PI()-$I$6)+$J$6</f>
        <v>-1.8228065532708826</v>
      </c>
      <c r="O59" s="109">
        <f>$G$6*SIN($H$8*Tableau1[[#This Row],[X]]-$I$8)+$J$8</f>
        <v>-1.5221905272627285</v>
      </c>
      <c r="Q59" s="111">
        <f>$G$10*TAN($H$10*Tableau1[[#This Row],[X]]-$I$10)+$J$10</f>
        <v>-1.1733706337693091</v>
      </c>
    </row>
    <row r="60" spans="11:17" x14ac:dyDescent="0.15">
      <c r="K60">
        <f t="shared" si="0"/>
        <v>-0.73899999999999688</v>
      </c>
      <c r="M60" s="113">
        <f>$G$6*COS($H$6*Tableau1[[#This Row],[X]]*PI()-$I$6)+$J$6</f>
        <v>-1.3645072182187783</v>
      </c>
      <c r="O60" s="109">
        <f>$G$6*SIN($H$8*Tableau1[[#This Row],[X]]-$I$8)+$J$8</f>
        <v>-1.3470982120971271</v>
      </c>
      <c r="Q60" s="111">
        <f>$G$10*TAN($H$10*Tableau1[[#This Row],[X]]-$I$10)+$J$10</f>
        <v>-0.91125747300289139</v>
      </c>
    </row>
    <row r="61" spans="11:17" x14ac:dyDescent="0.15">
      <c r="K61">
        <f t="shared" si="0"/>
        <v>-0.61299999999999688</v>
      </c>
      <c r="M61" s="113">
        <f>$G$6*COS($H$6*Tableau1[[#This Row],[X]]*PI()-$I$6)+$J$6</f>
        <v>-0.6951806739420554</v>
      </c>
      <c r="O61" s="109">
        <f>$G$6*SIN($H$8*Tableau1[[#This Row],[X]]-$I$8)+$J$8</f>
        <v>-1.1506476451279275</v>
      </c>
      <c r="Q61" s="111">
        <f>$G$10*TAN($H$10*Tableau1[[#This Row],[X]]-$I$10)+$J$10</f>
        <v>-0.70339372111986542</v>
      </c>
    </row>
    <row r="62" spans="11:17" x14ac:dyDescent="0.15">
      <c r="K62">
        <f>K61+$H$13</f>
        <v>-0.48699999999999688</v>
      </c>
      <c r="M62" s="113">
        <f>$G$6*COS($H$6*Tableau1[[#This Row],[X]]*PI()-$I$6)+$J$6</f>
        <v>8.1658703957039891E-2</v>
      </c>
      <c r="O62" s="109">
        <f>$G$6*SIN($H$8*Tableau1[[#This Row],[X]]-$I$8)+$J$8</f>
        <v>-0.93595355150182513</v>
      </c>
      <c r="Q62" s="111">
        <f>$G$10*TAN($H$10*Tableau1[[#This Row],[X]]-$I$10)+$J$10</f>
        <v>-0.52954078276503691</v>
      </c>
    </row>
    <row r="63" spans="11:17" x14ac:dyDescent="0.15">
      <c r="K63">
        <f>K62+$H$13</f>
        <v>-0.36099999999999688</v>
      </c>
      <c r="M63" s="113">
        <f>$G$6*COS($H$6*Tableau1[[#This Row],[X]]*PI()-$I$6)+$J$6</f>
        <v>0.84586919417062423</v>
      </c>
      <c r="O63" s="109">
        <f>$G$6*SIN($H$8*Tableau1[[#This Row],[X]]-$I$8)+$J$8</f>
        <v>-0.70641990761136042</v>
      </c>
      <c r="Q63" s="111">
        <f>$G$10*TAN($H$10*Tableau1[[#This Row],[X]]-$I$10)+$J$10</f>
        <v>-0.37754496102267854</v>
      </c>
    </row>
    <row r="64" spans="11:17" x14ac:dyDescent="0.15">
      <c r="K64">
        <f t="shared" ref="K64:K80" si="1">K63+$H$13</f>
        <v>-0.23499999999999688</v>
      </c>
      <c r="M64" s="113">
        <f>$G$6*COS($H$6*Tableau1[[#This Row],[X]]*PI()-$I$6)+$J$6</f>
        <v>1.4792621899572327</v>
      </c>
      <c r="O64" s="109">
        <f>$G$6*SIN($H$8*Tableau1[[#This Row],[X]]-$I$8)+$J$8</f>
        <v>-0.46568597102482751</v>
      </c>
      <c r="Q64" s="111">
        <f>$G$10*TAN($H$10*Tableau1[[#This Row],[X]]-$I$10)+$J$10</f>
        <v>-0.23942370370944582</v>
      </c>
    </row>
    <row r="65" spans="11:17" x14ac:dyDescent="0.15">
      <c r="K65">
        <f t="shared" si="1"/>
        <v>-0.10899999999999688</v>
      </c>
      <c r="M65" s="113">
        <f>$G$6*COS($H$6*Tableau1[[#This Row],[X]]*PI()-$I$6)+$J$6</f>
        <v>1.883880601417588</v>
      </c>
      <c r="O65" s="109">
        <f>$G$6*SIN($H$8*Tableau1[[#This Row],[X]]-$I$8)+$J$8</f>
        <v>-0.21756858003145702</v>
      </c>
      <c r="Q65" s="111">
        <f>$G$10*TAN($H$10*Tableau1[[#This Row],[X]]-$I$10)+$J$10</f>
        <v>-0.10943373774527267</v>
      </c>
    </row>
    <row r="66" spans="11:17" x14ac:dyDescent="0.15">
      <c r="K66">
        <f t="shared" si="1"/>
        <v>1.7000000000003124E-2</v>
      </c>
      <c r="M66" s="113">
        <f>$G$6*COS($H$6*Tableau1[[#This Row],[X]]*PI()-$I$6)+$J$6</f>
        <v>1.9971483622390185</v>
      </c>
      <c r="O66" s="109">
        <f>$G$6*SIN($H$8*Tableau1[[#This Row],[X]]-$I$8)+$J$8</f>
        <v>3.3998362357003702E-2</v>
      </c>
      <c r="Q66" s="111">
        <f>$G$10*TAN($H$10*Tableau1[[#This Row],[X]]-$I$10)+$J$10</f>
        <v>1.7001637856006207E-2</v>
      </c>
    </row>
    <row r="67" spans="11:17" x14ac:dyDescent="0.15">
      <c r="K67">
        <f t="shared" si="1"/>
        <v>0.14300000000000312</v>
      </c>
      <c r="M67" s="113">
        <f>$G$6*COS($H$6*Tableau1[[#This Row],[X]]*PI()-$I$6)+$J$6</f>
        <v>1.8015481012107877</v>
      </c>
      <c r="O67" s="109">
        <f>$G$6*SIN($H$8*Tableau1[[#This Row],[X]]-$I$8)+$J$8</f>
        <v>0.28502626046672513</v>
      </c>
      <c r="Q67" s="111">
        <f>$G$10*TAN($H$10*Tableau1[[#This Row],[X]]-$I$10)+$J$10</f>
        <v>0.14398277515784177</v>
      </c>
    </row>
    <row r="68" spans="11:17" x14ac:dyDescent="0.15">
      <c r="K68">
        <f t="shared" si="1"/>
        <v>0.26900000000000313</v>
      </c>
      <c r="M68" s="113">
        <f>$G$6*COS($H$6*Tableau1[[#This Row],[X]]*PI()-$I$6)+$J$6</f>
        <v>1.3273302828649023</v>
      </c>
      <c r="O68" s="109">
        <f>$G$6*SIN($H$8*Tableau1[[#This Row],[X]]-$I$8)+$J$8</f>
        <v>0.531535065174779</v>
      </c>
      <c r="Q68" s="111">
        <f>$G$10*TAN($H$10*Tableau1[[#This Row],[X]]-$I$10)+$J$10</f>
        <v>0.27568183832459875</v>
      </c>
    </row>
    <row r="69" spans="11:17" x14ac:dyDescent="0.15">
      <c r="K69">
        <f t="shared" si="1"/>
        <v>0.39500000000000313</v>
      </c>
      <c r="M69" s="113">
        <f>$G$6*COS($H$6*Tableau1[[#This Row],[X]]*PI()-$I$6)+$J$6</f>
        <v>0.64783483639628026</v>
      </c>
      <c r="O69" s="109">
        <f>$G$6*SIN($H$8*Tableau1[[#This Row],[X]]-$I$8)+$J$8</f>
        <v>0.76961637761649582</v>
      </c>
      <c r="Q69" s="111">
        <f>$G$10*TAN($H$10*Tableau1[[#This Row],[X]]-$I$10)+$J$10</f>
        <v>0.41691183224909656</v>
      </c>
    </row>
    <row r="70" spans="11:17" x14ac:dyDescent="0.15">
      <c r="K70">
        <f t="shared" si="1"/>
        <v>0.52100000000000313</v>
      </c>
      <c r="M70" s="113">
        <f>$G$6*COS($H$6*Tableau1[[#This Row],[X]]*PI()-$I$6)+$J$6</f>
        <v>-0.1318511959027753</v>
      </c>
      <c r="O70" s="109">
        <f>$G$6*SIN($H$8*Tableau1[[#This Row],[X]]-$I$8)+$J$8</f>
        <v>0.99549541687746468</v>
      </c>
      <c r="Q70" s="111">
        <f>$G$10*TAN($H$10*Tableau1[[#This Row],[X]]-$I$10)+$J$10</f>
        <v>0.57389041844288291</v>
      </c>
    </row>
    <row r="71" spans="11:17" x14ac:dyDescent="0.15">
      <c r="K71">
        <f t="shared" si="1"/>
        <v>0.64700000000000313</v>
      </c>
      <c r="M71" s="113">
        <f>$G$6*COS($H$6*Tableau1[[#This Row],[X]]*PI()-$I$6)+$J$6</f>
        <v>-0.8911458447538102</v>
      </c>
      <c r="O71" s="109">
        <f>$G$6*SIN($H$8*Tableau1[[#This Row],[X]]-$I$8)+$J$8</f>
        <v>1.2055908691719741</v>
      </c>
      <c r="Q71" s="111">
        <f>$G$10*TAN($H$10*Tableau1[[#This Row],[X]]-$I$10)+$J$10</f>
        <v>0.75548142405864793</v>
      </c>
    </row>
    <row r="72" spans="11:17" x14ac:dyDescent="0.15">
      <c r="K72">
        <f t="shared" si="1"/>
        <v>0.77300000000000313</v>
      </c>
      <c r="M72" s="113">
        <f>$G$6*COS($H$6*Tableau1[[#This Row],[X]]*PI()-$I$6)+$J$6</f>
        <v>-1.5126207605029565</v>
      </c>
      <c r="O72" s="109">
        <f>$G$6*SIN($H$8*Tableau1[[#This Row],[X]]-$I$8)+$J$8</f>
        <v>1.3965716695987418</v>
      </c>
      <c r="Q72" s="111">
        <f>$G$10*TAN($H$10*Tableau1[[#This Row],[X]]-$I$10)+$J$10</f>
        <v>0.97550609757446871</v>
      </c>
    </row>
    <row r="73" spans="11:17" x14ac:dyDescent="0.15">
      <c r="K73">
        <f t="shared" si="1"/>
        <v>0.89900000000000313</v>
      </c>
      <c r="M73" s="113">
        <f>$G$6*COS($H$6*Tableau1[[#This Row],[X]]*PI()-$I$6)+$J$6</f>
        <v>-1.9001620382015496</v>
      </c>
      <c r="O73" s="109">
        <f>$G$6*SIN($H$8*Tableau1[[#This Row],[X]]-$I$8)+$J$8</f>
        <v>1.5654098161987884</v>
      </c>
      <c r="Q73" s="111">
        <f>$G$10*TAN($H$10*Tableau1[[#This Row],[X]]-$I$10)+$J$10</f>
        <v>1.2575734751398955</v>
      </c>
    </row>
    <row r="74" spans="11:17" x14ac:dyDescent="0.15">
      <c r="K74">
        <f t="shared" si="1"/>
        <v>1.025000000000003</v>
      </c>
      <c r="M74" s="113">
        <f>$G$6*COS($H$6*Tableau1[[#This Row],[X]]*PI()-$I$6)+$J$6</f>
        <v>-1.9938346674662546</v>
      </c>
      <c r="O74" s="109">
        <f>$G$6*SIN($H$8*Tableau1[[#This Row],[X]]-$I$8)+$J$8</f>
        <v>1.7094283789481899</v>
      </c>
      <c r="Q74" s="111">
        <f>$G$10*TAN($H$10*Tableau1[[#This Row],[X]]-$I$10)+$J$10</f>
        <v>1.6465344294765589</v>
      </c>
    </row>
    <row r="75" spans="11:17" x14ac:dyDescent="0.15">
      <c r="K75">
        <f t="shared" si="1"/>
        <v>1.1510000000000029</v>
      </c>
      <c r="M75" s="113">
        <f>$G$6*COS($H$6*Tableau1[[#This Row],[X]]*PI()-$I$6)+$J$6</f>
        <v>-1.7791517527566678</v>
      </c>
      <c r="O75" s="109">
        <f>$G$6*SIN($H$8*Tableau1[[#This Row],[X]]-$I$8)+$J$8</f>
        <v>1.8263439425027861</v>
      </c>
      <c r="Q75" s="111">
        <f>$G$10*TAN($H$10*Tableau1[[#This Row],[X]]-$I$10)+$J$10</f>
        <v>2.2405033486537196</v>
      </c>
    </row>
    <row r="76" spans="11:17" x14ac:dyDescent="0.15">
      <c r="K76">
        <f t="shared" si="1"/>
        <v>1.2770000000000028</v>
      </c>
      <c r="M76" s="113">
        <f>$G$6*COS($H$6*Tableau1[[#This Row],[X]]*PI()-$I$6)+$J$6</f>
        <v>-1.2893149772551693</v>
      </c>
      <c r="O76" s="109">
        <f>$G$6*SIN($H$8*Tableau1[[#This Row],[X]]-$I$8)+$J$8</f>
        <v>1.9143028097648196</v>
      </c>
      <c r="Q76" s="111">
        <f>$G$10*TAN($H$10*Tableau1[[#This Row],[X]]-$I$10)+$J$10</f>
        <v>3.3052182004054793</v>
      </c>
    </row>
    <row r="77" spans="11:17" x14ac:dyDescent="0.15">
      <c r="K77">
        <f t="shared" si="1"/>
        <v>1.4030000000000027</v>
      </c>
      <c r="M77" s="113">
        <f>$G$6*COS($H$6*Tableau1[[#This Row],[X]]*PI()-$I$6)+$J$6</f>
        <v>-0.60007981248253695</v>
      </c>
      <c r="O77" s="109">
        <f>$G$6*SIN($H$8*Tableau1[[#This Row],[X]]-$I$8)+$J$8</f>
        <v>1.9719103922637009</v>
      </c>
      <c r="Q77" s="111">
        <f>$G$10*TAN($H$10*Tableau1[[#This Row],[X]]-$I$10)+$J$10</f>
        <v>5.903568646087118</v>
      </c>
    </row>
    <row r="78" spans="11:17" x14ac:dyDescent="0.15">
      <c r="K78">
        <f t="shared" si="1"/>
        <v>1.5290000000000026</v>
      </c>
      <c r="M78" s="113">
        <f>$G$6*COS($H$6*Tableau1[[#This Row],[X]]*PI()-$I$6)+$J$6</f>
        <v>0.18196040780715647</v>
      </c>
      <c r="O78" s="109">
        <f>$G$6*SIN($H$8*Tableau1[[#This Row],[X]]-$I$8)+$J$8</f>
        <v>1.9982533213662022</v>
      </c>
      <c r="Q78" s="111">
        <f>$G$10*TAN($H$10*Tableau1[[#This Row],[X]]-$I$10)+$J$10</f>
        <v>23.911613719025262</v>
      </c>
    </row>
    <row r="79" spans="11:17" x14ac:dyDescent="0.15">
      <c r="K79">
        <f t="shared" si="1"/>
        <v>1.6550000000000025</v>
      </c>
      <c r="M79" s="113">
        <f>$G$6*COS($H$6*Tableau1[[#This Row],[X]]*PI()-$I$6)+$J$6</f>
        <v>0.93585962852116034</v>
      </c>
      <c r="O79" s="109">
        <f>$G$6*SIN($H$8*Tableau1[[#This Row],[X]]-$I$8)+$J$8</f>
        <v>1.9929139297426781</v>
      </c>
      <c r="Q79" s="111">
        <f>$G$10*TAN($H$10*Tableau1[[#This Row],[X]]-$I$10)+$J$10</f>
        <v>-11.847885307064628</v>
      </c>
    </row>
    <row r="80" spans="11:17" x14ac:dyDescent="0.15">
      <c r="K80">
        <f t="shared" si="1"/>
        <v>1.7810000000000024</v>
      </c>
      <c r="M80" s="113">
        <f>$G$6*COS($H$6*Tableau1[[#This Row],[X]]*PI()-$I$6)+$J$6</f>
        <v>1.5450239273557378</v>
      </c>
      <c r="O80" s="109">
        <f>$G$6*SIN($H$8*Tableau1[[#This Row],[X]]-$I$8)+$J$8</f>
        <v>1.9559768734855725</v>
      </c>
      <c r="Q80" s="111">
        <f>$G$10*TAN($H$10*Tableau1[[#This Row],[X]]-$I$10)+$J$10</f>
        <v>-4.6870156339738278</v>
      </c>
    </row>
    <row r="81" spans="11:17" x14ac:dyDescent="0.15">
      <c r="K81">
        <f>K80+$H$13</f>
        <v>1.9070000000000022</v>
      </c>
      <c r="M81" s="113">
        <f>$G$6*COS($H$6*Tableau1[[#This Row],[X]]*PI()-$I$6)+$J$6</f>
        <v>1.9152432919152482</v>
      </c>
      <c r="O81" s="109">
        <f>$G$6*SIN($H$8*Tableau1[[#This Row],[X]]-$I$8)+$J$8</f>
        <v>1.8880277898864637</v>
      </c>
      <c r="Q81" s="111">
        <f>$G$10*TAN($H$10*Tableau1[[#This Row],[X]]-$I$10)+$J$10</f>
        <v>-2.8614659143282859</v>
      </c>
    </row>
    <row r="82" spans="11:17" x14ac:dyDescent="0.15">
      <c r="K82">
        <f>K81+$H$13</f>
        <v>2.0330000000000021</v>
      </c>
      <c r="M82" s="113">
        <f>$G$6*COS($H$6*Tableau1[[#This Row],[X]]*PI()-$I$6)+$J$6</f>
        <v>1.9892616239828633</v>
      </c>
      <c r="O82" s="109">
        <f>$G$6*SIN($H$8*Tableau1[[#This Row],[X]]-$I$8)+$J$8</f>
        <v>1.790144012152612</v>
      </c>
      <c r="Q82" s="111">
        <f>$G$10*TAN($H$10*Tableau1[[#This Row],[X]]-$I$10)+$J$10</f>
        <v>-2.0072405939160722</v>
      </c>
    </row>
    <row r="83" spans="11:17" x14ac:dyDescent="0.15">
      <c r="K83">
        <f t="shared" ref="K83:K86" si="2">K82+$H$13</f>
        <v>2.159000000000002</v>
      </c>
      <c r="M83" s="113">
        <f>$G$6*COS($H$6*Tableau1[[#This Row],[X]]*PI()-$I$6)+$J$6</f>
        <v>1.7556316539222376</v>
      </c>
      <c r="O83" s="109">
        <f>$G$6*SIN($H$8*Tableau1[[#This Row],[X]]-$I$8)+$J$8</f>
        <v>1.6638774882812408</v>
      </c>
      <c r="Q83" s="111">
        <f>$G$10*TAN($H$10*Tableau1[[#This Row],[X]]-$I$10)+$J$10</f>
        <v>-1.499346720636185</v>
      </c>
    </row>
    <row r="84" spans="11:17" x14ac:dyDescent="0.15">
      <c r="K84">
        <f t="shared" si="2"/>
        <v>2.2850000000000019</v>
      </c>
      <c r="M84" s="113">
        <f>$G$6*COS($H$6*Tableau1[[#This Row],[X]]*PI()-$I$6)+$J$6</f>
        <v>1.2504853126714019</v>
      </c>
      <c r="O84" s="109">
        <f>$G$6*SIN($H$8*Tableau1[[#This Row],[X]]-$I$8)+$J$8</f>
        <v>1.5112301749129216</v>
      </c>
      <c r="Q84" s="111">
        <f>$G$10*TAN($H$10*Tableau1[[#This Row],[X]]-$I$10)+$J$10</f>
        <v>-1.1535828036201592</v>
      </c>
    </row>
    <row r="85" spans="11:17" x14ac:dyDescent="0.15">
      <c r="K85">
        <f t="shared" si="2"/>
        <v>2.4110000000000018</v>
      </c>
      <c r="M85" s="113">
        <f>$G$6*COS($H$6*Tableau1[[#This Row],[X]]*PI()-$I$6)+$J$6</f>
        <v>0.55194576529748085</v>
      </c>
      <c r="O85" s="109">
        <f>$G$6*SIN($H$8*Tableau1[[#This Row],[X]]-$I$8)+$J$8</f>
        <v>1.3346222962946956</v>
      </c>
      <c r="Q85" s="111">
        <f>$G$10*TAN($H$10*Tableau1[[#This Row],[X]]-$I$10)+$J$10</f>
        <v>-0.89598539218629791</v>
      </c>
    </row>
    <row r="86" spans="11:17" x14ac:dyDescent="0.15">
      <c r="K86">
        <f t="shared" si="2"/>
        <v>2.5370000000000017</v>
      </c>
      <c r="M86" s="113">
        <f>$G$6*COS($H$6*Tableau1[[#This Row],[X]]*PI()-$I$6)+$J$6</f>
        <v>-0.23195468961793247</v>
      </c>
      <c r="O86" s="109">
        <f>$G$6*SIN($H$8*Tableau1[[#This Row],[X]]-$I$8)+$J$8</f>
        <v>1.1368539716072981</v>
      </c>
      <c r="Q86" s="111">
        <f>$G$10*TAN($H$10*Tableau1[[#This Row],[X]]-$I$10)+$J$10</f>
        <v>-0.69090032061945306</v>
      </c>
    </row>
    <row r="87" spans="11:17" x14ac:dyDescent="0.15">
      <c r="K87">
        <f>K86+$H$13</f>
        <v>2.6630000000000016</v>
      </c>
      <c r="M87" s="113">
        <f>$G$6*COS($H$6*Tableau1[[#This Row],[X]]*PI()-$I$6)+$J$6</f>
        <v>-0.97998230328848213</v>
      </c>
      <c r="O87" s="109">
        <f>$G$6*SIN($H$8*Tableau1[[#This Row],[X]]-$I$8)+$J$8</f>
        <v>0.92106081905548731</v>
      </c>
      <c r="Q87" s="111">
        <f>$G$10*TAN($H$10*Tableau1[[#This Row],[X]]-$I$10)+$J$10</f>
        <v>-0.51882336520009686</v>
      </c>
    </row>
    <row r="88" spans="11:17" x14ac:dyDescent="0.15">
      <c r="K88">
        <f>K87+$H$13</f>
        <v>2.7890000000000015</v>
      </c>
      <c r="M88" s="113">
        <f>$G$6*COS($H$6*Tableau1[[#This Row],[X]]*PI()-$I$6)+$J$6</f>
        <v>-1.5764512239808846</v>
      </c>
      <c r="O88" s="109">
        <f>$G$6*SIN($H$8*Tableau1[[#This Row],[X]]-$I$8)+$J$8</f>
        <v>0.69066424061894449</v>
      </c>
      <c r="Q88" s="111">
        <f>$G$10*TAN($H$10*Tableau1[[#This Row],[X]]-$I$10)+$J$10</f>
        <v>-0.36796939846559823</v>
      </c>
    </row>
    <row r="89" spans="11:17" x14ac:dyDescent="0.15">
      <c r="K89">
        <f t="shared" ref="K89:K97" si="3">K88+$H$13</f>
        <v>2.9150000000000014</v>
      </c>
      <c r="M89" s="113">
        <f>$G$6*COS($H$6*Tableau1[[#This Row],[X]]*PI()-$I$6)+$J$6</f>
        <v>-1.9291148369155982</v>
      </c>
      <c r="O89" s="109">
        <f>$G$6*SIN($H$8*Tableau1[[#This Row],[X]]-$I$8)+$J$8</f>
        <v>0.44931717569937385</v>
      </c>
      <c r="Q89" s="111">
        <f>$G$10*TAN($H$10*Tableau1[[#This Row],[X]]-$I$10)+$J$10</f>
        <v>-0.2305520658652129</v>
      </c>
    </row>
    <row r="90" spans="11:17" x14ac:dyDescent="0.15">
      <c r="K90">
        <f t="shared" si="3"/>
        <v>3.0410000000000013</v>
      </c>
      <c r="M90" s="113">
        <f>$G$6*COS($H$6*Tableau1[[#This Row],[X]]*PI()-$I$6)+$J$6</f>
        <v>-1.9834321202211247</v>
      </c>
      <c r="O90" s="109">
        <f>$G$6*SIN($H$8*Tableau1[[#This Row],[X]]-$I$8)+$J$8</f>
        <v>0.20084618374011914</v>
      </c>
      <c r="Q90" s="111">
        <f>$G$10*TAN($H$10*Tableau1[[#This Row],[X]]-$I$10)+$J$10</f>
        <v>-0.10093332761480862</v>
      </c>
    </row>
    <row r="91" spans="11:17" x14ac:dyDescent="0.15">
      <c r="K91">
        <f t="shared" si="3"/>
        <v>3.1670000000000011</v>
      </c>
      <c r="M91" s="113">
        <f>$G$6*COS($H$6*Tableau1[[#This Row],[X]]*PI()-$I$6)+$J$6</f>
        <v>-1.7310026605060354</v>
      </c>
      <c r="O91" s="109">
        <f>$G$6*SIN($H$8*Tableau1[[#This Row],[X]]-$I$8)+$J$8</f>
        <v>-5.0809225901225066E-2</v>
      </c>
      <c r="Q91" s="111">
        <f>$G$10*TAN($H$10*Tableau1[[#This Row],[X]]-$I$10)+$J$10</f>
        <v>2.5412814917901309E-2</v>
      </c>
    </row>
    <row r="92" spans="11:17" x14ac:dyDescent="0.15">
      <c r="K92">
        <f t="shared" si="3"/>
        <v>3.293000000000001</v>
      </c>
      <c r="M92" s="113">
        <f>$G$6*COS($H$6*Tableau1[[#This Row],[X]]*PI()-$I$6)+$J$6</f>
        <v>-1.2108658147619984</v>
      </c>
      <c r="O92" s="109">
        <f>$G$6*SIN($H$8*Tableau1[[#This Row],[X]]-$I$8)+$J$8</f>
        <v>-0.30165905490190098</v>
      </c>
      <c r="Q92" s="111">
        <f>$G$10*TAN($H$10*Tableau1[[#This Row],[X]]-$I$10)+$J$10</f>
        <v>0.15257501806538845</v>
      </c>
    </row>
    <row r="93" spans="11:17" x14ac:dyDescent="0.15">
      <c r="K93">
        <f t="shared" si="3"/>
        <v>3.4190000000000009</v>
      </c>
      <c r="M93" s="113">
        <f>$G$6*COS($H$6*Tableau1[[#This Row],[X]]*PI()-$I$6)+$J$6</f>
        <v>-0.50346309733698846</v>
      </c>
      <c r="O93" s="109">
        <f>$G$6*SIN($H$8*Tableau1[[#This Row],[X]]-$I$8)+$J$8</f>
        <v>-0.54772607742598001</v>
      </c>
      <c r="Q93" s="111">
        <f>$G$10*TAN($H$10*Tableau1[[#This Row],[X]]-$I$10)+$J$10</f>
        <v>0.28474937701885827</v>
      </c>
    </row>
    <row r="94" spans="11:17" x14ac:dyDescent="0.15">
      <c r="K94">
        <f t="shared" si="3"/>
        <v>3.5450000000000008</v>
      </c>
      <c r="M94" s="113">
        <f>$G$6*COS($H$6*Tableau1[[#This Row],[X]]*PI()-$I$6)+$J$6</f>
        <v>0.28180246387516816</v>
      </c>
      <c r="O94" s="109">
        <f>$G$6*SIN($H$8*Tableau1[[#This Row],[X]]-$I$8)+$J$8</f>
        <v>-0.78510889906848458</v>
      </c>
      <c r="Q94" s="111">
        <f>$G$10*TAN($H$10*Tableau1[[#This Row],[X]]-$I$10)+$J$10</f>
        <v>0.4268154523167666</v>
      </c>
    </row>
    <row r="95" spans="11:17" x14ac:dyDescent="0.15">
      <c r="K95">
        <f t="shared" si="3"/>
        <v>3.6710000000000007</v>
      </c>
      <c r="M95" s="113">
        <f>$G$6*COS($H$6*Tableau1[[#This Row],[X]]*PI()-$I$6)+$J$6</f>
        <v>1.0234860002286927</v>
      </c>
      <c r="O95" s="109">
        <f>$G$6*SIN($H$8*Tableau1[[#This Row],[X]]-$I$8)+$J$8</f>
        <v>-1.0100438134916292</v>
      </c>
      <c r="Q95" s="111">
        <f>$G$10*TAN($H$10*Tableau1[[#This Row],[X]]-$I$10)+$J$10</f>
        <v>0.58512117803174768</v>
      </c>
    </row>
    <row r="96" spans="11:17" x14ac:dyDescent="0.15">
      <c r="K96">
        <f t="shared" si="3"/>
        <v>3.7970000000000006</v>
      </c>
      <c r="M96" s="113">
        <f>$G$6*COS($H$6*Tableau1[[#This Row],[X]]*PI()-$I$6)+$J$6</f>
        <v>1.6068828002242574</v>
      </c>
      <c r="O96" s="109">
        <f>$G$6*SIN($H$8*Tableau1[[#This Row],[X]]-$I$8)+$J$8</f>
        <v>-1.2189644760157703</v>
      </c>
      <c r="Q96" s="111">
        <f>$G$10*TAN($H$10*Tableau1[[#This Row],[X]]-$I$10)+$J$10</f>
        <v>0.7687720113361487</v>
      </c>
    </row>
    <row r="97" spans="11:17" x14ac:dyDescent="0.15">
      <c r="K97">
        <f t="shared" si="3"/>
        <v>3.9230000000000005</v>
      </c>
      <c r="M97" s="113">
        <f>$G$6*COS($H$6*Tableau1[[#This Row],[X]]*PI()-$I$6)+$J$6</f>
        <v>1.9417679116374622</v>
      </c>
      <c r="O97" s="109">
        <f>$G$6*SIN($H$8*Tableau1[[#This Row],[X]]-$I$8)+$J$8</f>
        <v>-1.408558448039851</v>
      </c>
      <c r="Q97" s="111">
        <f>$G$10*TAN($H$10*Tableau1[[#This Row],[X]]-$I$10)+$J$10</f>
        <v>0.99205005061325846</v>
      </c>
    </row>
    <row r="98" spans="11:17" x14ac:dyDescent="0.15">
      <c r="K98">
        <f>K97+$H$13</f>
        <v>4.0490000000000004</v>
      </c>
      <c r="M98" s="113">
        <f>$G$6*COS($H$6*Tableau1[[#This Row],[X]]*PI()-$I$6)+$J$6</f>
        <v>1.9763498382205609</v>
      </c>
      <c r="O98" s="109">
        <f>$G$6*SIN($H$8*Tableau1[[#This Row],[X]]-$I$8)+$J$8</f>
        <v>-1.5758197157791516</v>
      </c>
      <c r="Q98" s="111">
        <f>$G$10*TAN($H$10*Tableau1[[#This Row],[X]]-$I$10)+$J$10</f>
        <v>1.2795094068958039</v>
      </c>
    </row>
    <row r="99" spans="11:17" x14ac:dyDescent="0.15">
      <c r="K99">
        <f>K98+$H$13</f>
        <v>4.1750000000000007</v>
      </c>
      <c r="M99" s="113">
        <f>$G$6*COS($H$6*Tableau1[[#This Row],[X]]*PI()-$I$6)+$J$6</f>
        <v>1.7052803287081817</v>
      </c>
      <c r="O99" s="109">
        <f>$G$6*SIN($H$8*Tableau1[[#This Row],[X]]-$I$8)+$J$8</f>
        <v>-1.7180963506353835</v>
      </c>
      <c r="Q99" s="111">
        <f>$G$10*TAN($H$10*Tableau1[[#This Row],[X]]-$I$10)+$J$10</f>
        <v>1.6781734518083602</v>
      </c>
    </row>
    <row r="100" spans="11:17" x14ac:dyDescent="0.15">
      <c r="K100">
        <f t="shared" ref="K100:K115" si="4">K99+$H$13</f>
        <v>4.301000000000001</v>
      </c>
      <c r="M100" s="113">
        <f>$G$6*COS($H$6*Tableau1[[#This Row],[X]]*PI()-$I$6)+$J$6</f>
        <v>1.1704815080510156</v>
      </c>
      <c r="O100" s="109">
        <f>$G$6*SIN($H$8*Tableau1[[#This Row],[X]]-$I$8)+$J$8</f>
        <v>-1.8331325555436107</v>
      </c>
      <c r="Q100" s="111">
        <f>$G$10*TAN($H$10*Tableau1[[#This Row],[X]]-$I$10)+$J$10</f>
        <v>2.2920872422041083</v>
      </c>
    </row>
    <row r="101" spans="11:17" x14ac:dyDescent="0.15">
      <c r="K101">
        <f t="shared" si="4"/>
        <v>4.4270000000000014</v>
      </c>
      <c r="M101" s="113">
        <f>$G$6*COS($H$6*Tableau1[[#This Row],[X]]*PI()-$I$6)+$J$6</f>
        <v>0.45466243129328693</v>
      </c>
      <c r="O101" s="109">
        <f>$G$6*SIN($H$8*Tableau1[[#This Row],[X]]-$I$8)+$J$8</f>
        <v>-1.919104430650878</v>
      </c>
      <c r="Q101" s="111">
        <f>$G$10*TAN($H$10*Tableau1[[#This Row],[X]]-$I$10)+$J$10</f>
        <v>3.4083392987317778</v>
      </c>
    </row>
    <row r="102" spans="11:17" x14ac:dyDescent="0.15">
      <c r="K102">
        <f t="shared" si="4"/>
        <v>4.5530000000000017</v>
      </c>
      <c r="M102" s="113">
        <f>$G$6*COS($H$6*Tableau1[[#This Row],[X]]*PI()-$I$6)+$J$6</f>
        <v>-0.33147224565624944</v>
      </c>
      <c r="O102" s="109">
        <f>$G$6*SIN($H$8*Tableau1[[#This Row],[X]]-$I$8)+$J$8</f>
        <v>-1.9746488912614453</v>
      </c>
      <c r="Q102" s="111">
        <f>$G$10*TAN($H$10*Tableau1[[#This Row],[X]]-$I$10)+$J$10</f>
        <v>6.2207395900259765</v>
      </c>
    </row>
    <row r="103" spans="11:17" x14ac:dyDescent="0.15">
      <c r="K103">
        <f t="shared" si="4"/>
        <v>4.679000000000002</v>
      </c>
      <c r="M103" s="113">
        <f>$G$6*COS($H$6*Tableau1[[#This Row],[X]]*PI()-$I$6)+$J$6</f>
        <v>-1.0663432414743863</v>
      </c>
      <c r="O103" s="109">
        <f>$G$6*SIN($H$8*Tableau1[[#This Row],[X]]-$I$8)+$J$8</f>
        <v>-1.9988852795544036</v>
      </c>
      <c r="Q103" s="111">
        <f>$G$10*TAN($H$10*Tableau1[[#This Row],[X]]-$I$10)+$J$10</f>
        <v>29.938870635093895</v>
      </c>
    </row>
    <row r="104" spans="11:17" x14ac:dyDescent="0.15">
      <c r="K104">
        <f t="shared" si="4"/>
        <v>4.8050000000000024</v>
      </c>
      <c r="M104" s="113">
        <f>$G$6*COS($H$6*Tableau1[[#This Row],[X]]*PI()-$I$6)+$J$6</f>
        <v>-1.6362994348500552</v>
      </c>
      <c r="O104" s="109">
        <f>$G$6*SIN($H$8*Tableau1[[#This Row],[X]]-$I$8)+$J$8</f>
        <v>-1.9914293274197354</v>
      </c>
      <c r="Q104" s="111">
        <f>$G$10*TAN($H$10*Tableau1[[#This Row],[X]]-$I$10)+$J$10</f>
        <v>-10.766963094173494</v>
      </c>
    </row>
    <row r="105" spans="11:17" x14ac:dyDescent="0.15">
      <c r="K105">
        <f t="shared" si="4"/>
        <v>4.9310000000000027</v>
      </c>
      <c r="M105" s="113">
        <f>$G$6*COS($H$6*Tableau1[[#This Row],[X]]*PI()-$I$6)+$J$6</f>
        <v>-1.9531945241276525</v>
      </c>
      <c r="O105" s="109">
        <f>$G$6*SIN($H$8*Tableau1[[#This Row],[X]]-$I$8)+$J$8</f>
        <v>-1.9523992490319515</v>
      </c>
      <c r="Q105" s="111">
        <f>$G$10*TAN($H$10*Tableau1[[#This Row],[X]]-$I$10)+$J$10</f>
        <v>-4.5012312539459511</v>
      </c>
    </row>
    <row r="106" spans="11:17" x14ac:dyDescent="0.15">
      <c r="K106">
        <f t="shared" si="4"/>
        <v>5.057000000000003</v>
      </c>
      <c r="M106" s="113">
        <f>$G$6*COS($H$6*Tableau1[[#This Row],[X]]*PI()-$I$6)+$J$6</f>
        <v>-1.9680192513022761</v>
      </c>
      <c r="O106" s="109">
        <f>$G$6*SIN($H$8*Tableau1[[#This Row],[X]]-$I$8)+$J$8</f>
        <v>-1.8824138665635068</v>
      </c>
      <c r="Q106" s="111">
        <f>$G$10*TAN($H$10*Tableau1[[#This Row],[X]]-$I$10)+$J$10</f>
        <v>-2.7860322782578582</v>
      </c>
    </row>
    <row r="107" spans="11:17" x14ac:dyDescent="0.15">
      <c r="K107">
        <f t="shared" si="4"/>
        <v>5.1830000000000034</v>
      </c>
      <c r="M107" s="113">
        <f>$G$6*COS($H$6*Tableau1[[#This Row],[X]]*PI()-$I$6)+$J$6</f>
        <v>-1.6784809053047509</v>
      </c>
      <c r="O107" s="109">
        <f>$G$6*SIN($H$8*Tableau1[[#This Row],[X]]-$I$8)+$J$8</f>
        <v>-1.7825827987548235</v>
      </c>
      <c r="Q107" s="111">
        <f>$G$10*TAN($H$10*Tableau1[[#This Row],[X]]-$I$10)+$J$10</f>
        <v>-1.9656606301622808</v>
      </c>
    </row>
    <row r="108" spans="11:17" x14ac:dyDescent="0.15">
      <c r="K108">
        <f t="shared" si="4"/>
        <v>5.3090000000000037</v>
      </c>
      <c r="M108" s="113">
        <f>$G$6*COS($H$6*Tableau1[[#This Row],[X]]*PI()-$I$6)+$J$6</f>
        <v>-1.1293579001321346</v>
      </c>
      <c r="O108" s="109">
        <f>$G$6*SIN($H$8*Tableau1[[#This Row],[X]]-$I$8)+$J$8</f>
        <v>-1.6544888679012122</v>
      </c>
      <c r="Q108" s="111">
        <f>$G$10*TAN($H$10*Tableau1[[#This Row],[X]]-$I$10)+$J$10</f>
        <v>-1.4723786298540331</v>
      </c>
    </row>
    <row r="109" spans="11:17" x14ac:dyDescent="0.15">
      <c r="K109">
        <f t="shared" si="4"/>
        <v>5.4350000000000041</v>
      </c>
      <c r="M109" s="113">
        <f>$G$6*COS($H$6*Tableau1[[#This Row],[X]]*PI()-$I$6)+$J$6</f>
        <v>-0.40557459071300139</v>
      </c>
      <c r="O109" s="109">
        <f>$G$6*SIN($H$8*Tableau1[[#This Row],[X]]-$I$8)+$J$8</f>
        <v>-1.5001630041940393</v>
      </c>
      <c r="Q109" s="111">
        <f>$G$10*TAN($H$10*Tableau1[[#This Row],[X]]-$I$10)+$J$10</f>
        <v>-1.1341751228437211</v>
      </c>
    </row>
    <row r="110" spans="11:17" x14ac:dyDescent="0.15">
      <c r="K110">
        <f t="shared" si="4"/>
        <v>5.5610000000000044</v>
      </c>
      <c r="M110" s="113">
        <f>$G$6*COS($H$6*Tableau1[[#This Row],[X]]*PI()-$I$6)+$J$6</f>
        <v>0.38093266246240387</v>
      </c>
      <c r="O110" s="109">
        <f>$G$6*SIN($H$8*Tableau1[[#This Row],[X]]-$I$8)+$J$8</f>
        <v>-1.322052045307994</v>
      </c>
      <c r="Q110" s="111">
        <f>$G$10*TAN($H$10*Tableau1[[#This Row],[X]]-$I$10)+$J$10</f>
        <v>-0.88094168135166395</v>
      </c>
    </row>
    <row r="111" spans="11:17" x14ac:dyDescent="0.15">
      <c r="K111">
        <f t="shared" si="4"/>
        <v>5.6870000000000047</v>
      </c>
      <c r="M111" s="113">
        <f>$G$6*COS($H$6*Tableau1[[#This Row],[X]]*PI()-$I$6)+$J$6</f>
        <v>1.1085269574734089</v>
      </c>
      <c r="O111" s="109">
        <f>$G$6*SIN($H$8*Tableau1[[#This Row],[X]]-$I$8)+$J$8</f>
        <v>-1.1229799417722262</v>
      </c>
      <c r="Q111" s="111">
        <f>$G$10*TAN($H$10*Tableau1[[#This Row],[X]]-$I$10)+$J$10</f>
        <v>-0.67855122459655814</v>
      </c>
    </row>
    <row r="112" spans="11:17" x14ac:dyDescent="0.15">
      <c r="K112">
        <f t="shared" si="4"/>
        <v>5.8130000000000051</v>
      </c>
      <c r="M112" s="113">
        <f>$G$6*COS($H$6*Tableau1[[#This Row],[X]]*PI()-$I$6)+$J$6</f>
        <v>1.6646825476813449</v>
      </c>
      <c r="O112" s="109">
        <f>$G$6*SIN($H$8*Tableau1[[#This Row],[X]]-$I$8)+$J$8</f>
        <v>-0.90610298321447569</v>
      </c>
      <c r="Q112" s="111">
        <f>$G$10*TAN($H$10*Tableau1[[#This Row],[X]]-$I$10)+$J$10</f>
        <v>-0.50819904096448887</v>
      </c>
    </row>
    <row r="113" spans="11:17" x14ac:dyDescent="0.15">
      <c r="K113">
        <f t="shared" si="4"/>
        <v>5.9390000000000054</v>
      </c>
      <c r="M113" s="113">
        <f>$G$6*COS($H$6*Tableau1[[#This Row],[X]]*PI()-$I$6)+$J$6</f>
        <v>1.963387457092804</v>
      </c>
      <c r="O113" s="109">
        <f>$G$6*SIN($H$8*Tableau1[[#This Row],[X]]-$I$8)+$J$8</f>
        <v>-0.67485975536641218</v>
      </c>
      <c r="Q113" s="111">
        <f>$G$10*TAN($H$10*Tableau1[[#This Row],[X]]-$I$10)+$J$10</f>
        <v>-0.35845290137796304</v>
      </c>
    </row>
    <row r="114" spans="11:17" x14ac:dyDescent="0.15">
      <c r="K114">
        <f t="shared" si="4"/>
        <v>6.0650000000000057</v>
      </c>
      <c r="M114" s="113">
        <f>$G$6*COS($H$6*Tableau1[[#This Row],[X]]*PI()-$I$6)+$J$6</f>
        <v>1.9584456212435248</v>
      </c>
      <c r="O114" s="109">
        <f>$G$6*SIN($H$8*Tableau1[[#This Row],[X]]-$I$8)+$J$8</f>
        <v>-0.43291662126222519</v>
      </c>
      <c r="Q114" s="111">
        <f>$G$10*TAN($H$10*Tableau1[[#This Row],[X]]-$I$10)+$J$10</f>
        <v>-0.22171475463619375</v>
      </c>
    </row>
    <row r="115" spans="11:17" ht="15" thickBot="1" x14ac:dyDescent="0.2">
      <c r="K115">
        <f t="shared" si="4"/>
        <v>6.1910000000000061</v>
      </c>
      <c r="M115" s="113">
        <f>$G$6*COS($H$6*Tableau1[[#This Row],[X]]*PI()-$I$6)+$J$6</f>
        <v>1.6506213173859801</v>
      </c>
      <c r="O115" s="110">
        <f>$G$6*SIN($H$8*Tableau1[[#This Row],[X]]-$I$8)+$J$8</f>
        <v>-0.18410959102645097</v>
      </c>
      <c r="Q115" s="112">
        <f>$G$10*TAN($H$10*Tableau1[[#This Row],[X]]-$I$10)+$J$10</f>
        <v>-9.2447332172630389E-2</v>
      </c>
    </row>
  </sheetData>
  <mergeCells count="16">
    <mergeCell ref="B8:F8"/>
    <mergeCell ref="B10:F10"/>
    <mergeCell ref="A12:F13"/>
    <mergeCell ref="J12:K13"/>
    <mergeCell ref="A1:AB1"/>
    <mergeCell ref="A3:F4"/>
    <mergeCell ref="G3:J3"/>
    <mergeCell ref="B6:F6"/>
    <mergeCell ref="K6:M6"/>
    <mergeCell ref="P10:Q10"/>
    <mergeCell ref="Q11:Q14"/>
    <mergeCell ref="M7:M14"/>
    <mergeCell ref="K8:L8"/>
    <mergeCell ref="N8:O8"/>
    <mergeCell ref="O9:O14"/>
    <mergeCell ref="K10:L10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9" ma:contentTypeDescription="Create a new document." ma:contentTypeScope="" ma:versionID="d1f79473edecc313564d00157ef83cce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95875737aea2d002259e66b1f2fdd9de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B7223D-CECF-470A-B452-96A6E1C4A7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E40B68-511B-4D77-B90B-2EF641EEA0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16CC53-CF7A-4FCE-9CC1-5A40EAFA420A}">
  <ds:schemaRefs>
    <ds:schemaRef ds:uri="http://schemas.microsoft.com/office/2006/metadata/properties"/>
    <ds:schemaRef ds:uri="http://purl.org/dc/dcmitype/"/>
    <ds:schemaRef ds:uri="http://schemas.microsoft.com/office/infopath/2007/PartnerControls"/>
    <ds:schemaRef ds:uri="22375818-dcd7-42e4-9660-6b33e030de66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9de94308-2297-4d04-a77d-26fce9df9395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Fonctions mathematiques </vt:lpstr>
      <vt:lpstr>Fonctions trigonometriques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Errayes Zahra</cp:lastModifiedBy>
  <cp:revision/>
  <dcterms:created xsi:type="dcterms:W3CDTF">2022-11-04T00:32:08Z</dcterms:created>
  <dcterms:modified xsi:type="dcterms:W3CDTF">2022-12-19T21:34:47Z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