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C 106\Documents\Data Scientist\RAKAMIN Academy\Final Project\Stage 4\"/>
    </mc:Choice>
  </mc:AlternateContent>
  <xr:revisionPtr revIDLastSave="0" documentId="13_ncr:1_{795D8121-24EA-455F-9798-5372EEAEFC10}" xr6:coauthVersionLast="47" xr6:coauthVersionMax="47" xr10:uidLastSave="{00000000-0000-0000-0000-000000000000}"/>
  <bookViews>
    <workbookView xWindow="2340" yWindow="2130" windowWidth="10590" windowHeight="9390" activeTab="1" xr2:uid="{00000000-000D-0000-FFFF-FFFF00000000}"/>
  </bookViews>
  <sheets>
    <sheet name="Per Lead" sheetId="1" r:id="rId1"/>
    <sheet name="Per ho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2" l="1"/>
  <c r="H26" i="2"/>
  <c r="H27" i="2"/>
  <c r="E3" i="2"/>
  <c r="E4" i="2"/>
  <c r="D27" i="2"/>
  <c r="F29" i="2" s="1"/>
  <c r="B17" i="2"/>
  <c r="B16" i="2"/>
  <c r="A17" i="2"/>
  <c r="A16" i="2"/>
  <c r="I19" i="2"/>
  <c r="E24" i="2"/>
  <c r="F31" i="2"/>
  <c r="E31" i="2"/>
  <c r="H11" i="2"/>
  <c r="H12" i="2" s="1"/>
  <c r="B4" i="2"/>
  <c r="B3" i="2"/>
  <c r="F2" i="2"/>
  <c r="B2" i="2"/>
  <c r="G3" i="1"/>
  <c r="G9" i="1"/>
  <c r="G4" i="1"/>
  <c r="C7" i="1"/>
  <c r="F4" i="1"/>
  <c r="D9" i="1"/>
  <c r="D10" i="1" s="1"/>
  <c r="F9" i="1"/>
  <c r="F3" i="1"/>
  <c r="B17" i="1"/>
  <c r="B16" i="1"/>
  <c r="F2" i="1"/>
  <c r="H9" i="1"/>
  <c r="B4" i="1"/>
  <c r="B3" i="1"/>
  <c r="B2" i="1"/>
  <c r="B7" i="1"/>
  <c r="B6" i="1"/>
  <c r="E3" i="1" s="1"/>
  <c r="H17" i="2" l="1"/>
  <c r="F32" i="2"/>
  <c r="B7" i="2"/>
  <c r="B20" i="2" s="1"/>
  <c r="B6" i="2"/>
  <c r="B19" i="2"/>
  <c r="H10" i="1"/>
  <c r="D13" i="1"/>
  <c r="F13" i="1"/>
  <c r="F10" i="1"/>
  <c r="F14" i="1" s="1"/>
  <c r="G13" i="1"/>
  <c r="G10" i="1"/>
  <c r="G14" i="1" s="1"/>
  <c r="E4" i="1"/>
  <c r="D14" i="1"/>
  <c r="G3" i="2" l="1"/>
  <c r="G11" i="2" s="1"/>
  <c r="I20" i="2"/>
  <c r="I21" i="2" s="1"/>
  <c r="C7" i="2"/>
  <c r="G4" i="2" s="1"/>
  <c r="F3" i="2"/>
  <c r="F11" i="2" s="1"/>
  <c r="E11" i="2" l="1"/>
  <c r="E32" i="2" s="1"/>
  <c r="E12" i="2"/>
  <c r="E16" i="2" s="1"/>
  <c r="F4" i="2"/>
  <c r="G15" i="2"/>
  <c r="G12" i="2"/>
  <c r="G16" i="2" s="1"/>
  <c r="F15" i="2"/>
  <c r="F12" i="2"/>
  <c r="F16" i="2" s="1"/>
  <c r="E17" i="2" l="1"/>
  <c r="E15" i="2"/>
</calcChain>
</file>

<file path=xl/sharedStrings.xml><?xml version="1.0" encoding="utf-8"?>
<sst xmlns="http://schemas.openxmlformats.org/spreadsheetml/2006/main" count="65" uniqueCount="39">
  <si>
    <t>Model</t>
  </si>
  <si>
    <t>Sample</t>
  </si>
  <si>
    <t>Target Campaign</t>
  </si>
  <si>
    <t>Converted</t>
  </si>
  <si>
    <t>CVR Target</t>
  </si>
  <si>
    <t>Dataset To Be</t>
  </si>
  <si>
    <t>Dataset Exist</t>
  </si>
  <si>
    <t>CPA</t>
  </si>
  <si>
    <t>Harga per lead</t>
  </si>
  <si>
    <t>marketing cost</t>
  </si>
  <si>
    <t>Penurunan Marketing cost</t>
  </si>
  <si>
    <t>Penurunan CPA</t>
  </si>
  <si>
    <t>CVR Converted (precision)</t>
  </si>
  <si>
    <t>predicted yes</t>
  </si>
  <si>
    <t>Harga per hour</t>
  </si>
  <si>
    <t>Durasi telepon (detik)</t>
  </si>
  <si>
    <t>Frekuensi Telepon</t>
  </si>
  <si>
    <t>(ambil median)</t>
  </si>
  <si>
    <t>Why concern about per lead vs per hour?</t>
  </si>
  <si>
    <t>- Kalau menggunakan per lead, business insight "duration" menjadi tidak terlalu signifikan</t>
  </si>
  <si>
    <t>Dataset Tobe</t>
  </si>
  <si>
    <t>Perhitungan Marketing Cost per Lead</t>
  </si>
  <si>
    <t>Perhitungan Marketing Cost per hour</t>
  </si>
  <si>
    <t>-&gt; tidak realistis karena marketing cost lebih tinggi daripada profit</t>
  </si>
  <si>
    <t>-&gt; cukup realistis</t>
  </si>
  <si>
    <t>https://www.magellan-solutions.com/blog/call-center-pricing/</t>
  </si>
  <si>
    <t>- Perhitungan revenue bank di bawah</t>
  </si>
  <si>
    <t>- Charge per hour lebih umum digunakan di telemarketing</t>
  </si>
  <si>
    <t>EUR</t>
  </si>
  <si>
    <t>IDR</t>
  </si>
  <si>
    <t>-&gt; kurs 30 Maret 2022</t>
  </si>
  <si>
    <t>Return on Investment</t>
  </si>
  <si>
    <t>Confusion Matrix (true after modelling)</t>
  </si>
  <si>
    <t>Confusion Matrix (scaleup to 45211)</t>
  </si>
  <si>
    <t>Suku bunga deposito</t>
  </si>
  <si>
    <t>Suku bunga lending</t>
  </si>
  <si>
    <t>Net interest margin</t>
  </si>
  <si>
    <t>Rata-rata deposito</t>
  </si>
  <si>
    <t>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</si>
</sst>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_-[$EUR]\ * #,##0.00_-;\-[$EUR]\ * #,##0.00_-;_-[$EUR]\ * &quot;-&quot;??_-;_-@_-"/>
    <numFmt numFmtId="166" formatCode="_-[$EUR]\ * #,##0.0_-;\-[$EUR]\ * #,##0.0_-;_-[$EUR]\ * &quot;-&quot;_-;_-@_-"/>
    <numFmt numFmtId="167" formatCode="_-[$EUR]\ * #,##0_-;\-[$EUR]\ * #,##0_-;_-[$EUR]\ * &quot;-&quot;_-;_-@_-"/>
    <numFmt numFmtId="168" formatCode="_-[$EUR]\ * #,##0.00_-;\-[$EUR]\ * #,##0.00_-;_-[$EUR]\ * &quot;-&quot;_-;_-@_-"/>
    <numFmt numFmtId="169" formatCode="_-[$EUR]\ * #,##0_-;\-[$EUR]\ * #,##0_-;_-[$EUR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3" borderId="0" xfId="0" applyNumberFormat="1" applyFill="1"/>
    <xf numFmtId="41" fontId="0" fillId="0" borderId="0" xfId="1" applyFont="1"/>
    <xf numFmtId="41" fontId="0" fillId="0" borderId="0" xfId="1" applyNumberFormat="1" applyFont="1"/>
    <xf numFmtId="10" fontId="0" fillId="0" borderId="0" xfId="2" applyNumberFormat="1" applyFont="1"/>
    <xf numFmtId="9" fontId="0" fillId="0" borderId="0" xfId="0" applyNumberFormat="1"/>
    <xf numFmtId="43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0" fontId="0" fillId="0" borderId="4" xfId="0" applyBorder="1"/>
    <xf numFmtId="9" fontId="0" fillId="0" borderId="4" xfId="0" applyNumberFormat="1" applyBorder="1"/>
    <xf numFmtId="41" fontId="0" fillId="0" borderId="3" xfId="1" applyNumberFormat="1" applyFont="1" applyBorder="1"/>
    <xf numFmtId="43" fontId="0" fillId="0" borderId="3" xfId="0" applyNumberFormat="1" applyBorder="1"/>
    <xf numFmtId="10" fontId="0" fillId="0" borderId="3" xfId="2" applyNumberFormat="1" applyFont="1" applyBorder="1"/>
    <xf numFmtId="10" fontId="0" fillId="0" borderId="5" xfId="2" applyNumberFormat="1" applyFont="1" applyBorder="1"/>
    <xf numFmtId="0" fontId="0" fillId="0" borderId="6" xfId="0" applyBorder="1"/>
    <xf numFmtId="166" fontId="0" fillId="0" borderId="3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8" xfId="0" applyBorder="1"/>
    <xf numFmtId="9" fontId="0" fillId="0" borderId="8" xfId="0" applyNumberFormat="1" applyBorder="1"/>
    <xf numFmtId="0" fontId="0" fillId="4" borderId="9" xfId="0" applyFill="1" applyBorder="1"/>
    <xf numFmtId="0" fontId="0" fillId="4" borderId="10" xfId="0" applyFill="1" applyBorder="1"/>
    <xf numFmtId="0" fontId="0" fillId="5" borderId="9" xfId="0" applyFill="1" applyBorder="1"/>
    <xf numFmtId="166" fontId="0" fillId="5" borderId="9" xfId="0" applyNumberFormat="1" applyFill="1" applyBorder="1"/>
    <xf numFmtId="41" fontId="0" fillId="5" borderId="9" xfId="1" applyNumberFormat="1" applyFont="1" applyFill="1" applyBorder="1"/>
    <xf numFmtId="43" fontId="0" fillId="5" borderId="9" xfId="0" applyNumberFormat="1" applyFill="1" applyBorder="1"/>
    <xf numFmtId="10" fontId="0" fillId="5" borderId="9" xfId="2" applyNumberFormat="1" applyFont="1" applyFill="1" applyBorder="1"/>
    <xf numFmtId="0" fontId="0" fillId="5" borderId="9" xfId="0" applyNumberFormat="1" applyFill="1" applyBorder="1"/>
    <xf numFmtId="167" fontId="0" fillId="5" borderId="9" xfId="1" applyNumberFormat="1" applyFont="1" applyFill="1" applyBorder="1"/>
    <xf numFmtId="168" fontId="0" fillId="5" borderId="9" xfId="0" applyNumberFormat="1" applyFill="1" applyBorder="1"/>
    <xf numFmtId="0" fontId="0" fillId="0" borderId="0" xfId="0" quotePrefix="1"/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0" applyNumberFormat="1"/>
    <xf numFmtId="0" fontId="2" fillId="0" borderId="0" xfId="0" applyFont="1"/>
    <xf numFmtId="169" fontId="0" fillId="0" borderId="0" xfId="0" applyNumberFormat="1"/>
    <xf numFmtId="1" fontId="0" fillId="4" borderId="9" xfId="0" applyNumberForma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167" fontId="0" fillId="6" borderId="0" xfId="0" applyNumberFormat="1" applyFill="1"/>
    <xf numFmtId="0" fontId="0" fillId="6" borderId="0" xfId="0" applyFill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1</xdr:row>
      <xdr:rowOff>38100</xdr:rowOff>
    </xdr:from>
    <xdr:to>
      <xdr:col>12</xdr:col>
      <xdr:colOff>456949</xdr:colOff>
      <xdr:row>12</xdr:row>
      <xdr:rowOff>56886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308B61-2041-4441-92D7-7CBAB0CD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238125"/>
          <a:ext cx="2009524" cy="21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88066</xdr:colOff>
      <xdr:row>6</xdr:row>
      <xdr:rowOff>68036</xdr:rowOff>
    </xdr:from>
    <xdr:to>
      <xdr:col>19</xdr:col>
      <xdr:colOff>393810</xdr:colOff>
      <xdr:row>28</xdr:row>
      <xdr:rowOff>93118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0D18BE-6554-476E-A52A-0FC2D6A32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9423" y="1224643"/>
          <a:ext cx="3979673" cy="3456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90208</xdr:colOff>
      <xdr:row>13</xdr:row>
      <xdr:rowOff>44602</xdr:rowOff>
    </xdr:from>
    <xdr:to>
      <xdr:col>14</xdr:col>
      <xdr:colOff>289731</xdr:colOff>
      <xdr:row>27</xdr:row>
      <xdr:rowOff>10289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7915FA-0399-41A9-BCCB-12A7DE26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9414" y="2532308"/>
          <a:ext cx="2619993" cy="18706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E14" sqref="E14"/>
    </sheetView>
  </sheetViews>
  <sheetFormatPr defaultRowHeight="15" x14ac:dyDescent="0.25"/>
  <cols>
    <col min="1" max="1" width="24.7109375" bestFit="1" customWidth="1"/>
    <col min="2" max="2" width="13.140625" bestFit="1" customWidth="1"/>
    <col min="3" max="3" width="24.5703125" bestFit="1" customWidth="1"/>
    <col min="4" max="4" width="15.85546875" bestFit="1" customWidth="1"/>
    <col min="6" max="6" width="9.5703125" bestFit="1" customWidth="1"/>
    <col min="7" max="7" width="15.5703125" bestFit="1" customWidth="1"/>
    <col min="8" max="8" width="15.85546875" bestFit="1" customWidth="1"/>
  </cols>
  <sheetData>
    <row r="1" spans="1:9" ht="15.75" thickBot="1" x14ac:dyDescent="0.3">
      <c r="A1" s="2" t="s">
        <v>0</v>
      </c>
      <c r="D1" s="2" t="s">
        <v>5</v>
      </c>
      <c r="F1" s="7">
        <v>-0.05</v>
      </c>
      <c r="G1" s="7">
        <v>0.05</v>
      </c>
      <c r="H1" s="2" t="s">
        <v>6</v>
      </c>
    </row>
    <row r="2" spans="1:9" x14ac:dyDescent="0.25">
      <c r="A2" t="s">
        <v>1</v>
      </c>
      <c r="B2">
        <f>SUM(A10:B11)</f>
        <v>11251</v>
      </c>
      <c r="D2" s="12" t="s">
        <v>1</v>
      </c>
      <c r="E2" s="13">
        <v>45211</v>
      </c>
      <c r="F2">
        <f>E2</f>
        <v>45211</v>
      </c>
      <c r="G2">
        <v>45211</v>
      </c>
      <c r="H2" t="s">
        <v>1</v>
      </c>
      <c r="I2">
        <v>45211</v>
      </c>
    </row>
    <row r="3" spans="1:9" x14ac:dyDescent="0.25">
      <c r="A3" t="s">
        <v>2</v>
      </c>
      <c r="B3">
        <f>B11+B10</f>
        <v>3869</v>
      </c>
      <c r="D3" s="14" t="s">
        <v>2</v>
      </c>
      <c r="E3" s="15">
        <f>E2*B6</f>
        <v>15547.183272597991</v>
      </c>
      <c r="F3" s="1">
        <f>F2*B6</f>
        <v>15547.183272597991</v>
      </c>
      <c r="G3" s="1">
        <f>G2*B6</f>
        <v>15547.183272597991</v>
      </c>
      <c r="H3" t="s">
        <v>2</v>
      </c>
      <c r="I3">
        <v>45211</v>
      </c>
    </row>
    <row r="4" spans="1:9" x14ac:dyDescent="0.25">
      <c r="A4" t="s">
        <v>3</v>
      </c>
      <c r="B4">
        <f>B11</f>
        <v>3695</v>
      </c>
      <c r="D4" s="14" t="s">
        <v>3</v>
      </c>
      <c r="E4" s="15">
        <f>E3*B7</f>
        <v>14847.981957159363</v>
      </c>
      <c r="F4" s="1">
        <f>F3*(B7-0.04)</f>
        <v>14226.094626255444</v>
      </c>
      <c r="G4" s="1">
        <f>G3*(B7+C7)</f>
        <v>15547.183272597991</v>
      </c>
      <c r="H4" t="s">
        <v>3</v>
      </c>
      <c r="I4">
        <v>5289</v>
      </c>
    </row>
    <row r="5" spans="1:9" x14ac:dyDescent="0.25">
      <c r="D5" s="14"/>
      <c r="E5" s="16"/>
    </row>
    <row r="6" spans="1:9" x14ac:dyDescent="0.25">
      <c r="A6" t="s">
        <v>4</v>
      </c>
      <c r="B6" s="3">
        <f>B3/B2</f>
        <v>0.34388054395164874</v>
      </c>
      <c r="D6" s="14"/>
      <c r="E6" s="16"/>
    </row>
    <row r="7" spans="1:9" x14ac:dyDescent="0.25">
      <c r="A7" t="s">
        <v>12</v>
      </c>
      <c r="B7" s="9">
        <f>B4/B3</f>
        <v>0.95502713879555445</v>
      </c>
      <c r="C7" s="10">
        <f>1-B7</f>
        <v>4.4972861204445547E-2</v>
      </c>
      <c r="D7" s="14"/>
      <c r="E7" s="17"/>
      <c r="F7" s="7"/>
      <c r="G7" s="7"/>
    </row>
    <row r="8" spans="1:9" x14ac:dyDescent="0.25">
      <c r="C8" t="s">
        <v>8</v>
      </c>
      <c r="D8" s="23">
        <v>54.6</v>
      </c>
      <c r="E8" s="16"/>
    </row>
    <row r="9" spans="1:9" x14ac:dyDescent="0.25">
      <c r="C9" t="s">
        <v>9</v>
      </c>
      <c r="D9" s="18">
        <f>E3*$D$8</f>
        <v>848876.20668385038</v>
      </c>
      <c r="E9" s="16"/>
      <c r="F9" s="5">
        <f>F3*D8</f>
        <v>848876.20668385038</v>
      </c>
      <c r="G9" s="5">
        <f>G3*$D$8</f>
        <v>848876.20668385038</v>
      </c>
      <c r="H9" s="4">
        <f>D8*I3</f>
        <v>2468520.6</v>
      </c>
    </row>
    <row r="10" spans="1:9" x14ac:dyDescent="0.25">
      <c r="A10">
        <v>7326</v>
      </c>
      <c r="B10">
        <v>174</v>
      </c>
      <c r="C10" t="s">
        <v>7</v>
      </c>
      <c r="D10" s="19">
        <f>D9/$E$4</f>
        <v>57.171150202977003</v>
      </c>
      <c r="E10" s="16"/>
      <c r="F10" s="8">
        <f>F9/F4</f>
        <v>59.67036133143516</v>
      </c>
      <c r="G10" s="11">
        <f>G9/G4</f>
        <v>54.6</v>
      </c>
      <c r="H10">
        <f>H9/I4</f>
        <v>466.72728304027225</v>
      </c>
    </row>
    <row r="11" spans="1:9" x14ac:dyDescent="0.25">
      <c r="A11">
        <v>56</v>
      </c>
      <c r="B11">
        <v>3695</v>
      </c>
      <c r="D11" s="14"/>
      <c r="E11" s="16"/>
    </row>
    <row r="12" spans="1:9" x14ac:dyDescent="0.25">
      <c r="B12" t="s">
        <v>13</v>
      </c>
      <c r="D12" s="14"/>
      <c r="E12" s="16"/>
    </row>
    <row r="13" spans="1:9" x14ac:dyDescent="0.25">
      <c r="C13" t="s">
        <v>10</v>
      </c>
      <c r="D13" s="20">
        <f>(D9-$H$9)/$H$9</f>
        <v>-0.6561194560483512</v>
      </c>
      <c r="E13" s="16"/>
      <c r="F13" s="6">
        <f>(F9-$H$9)/$H$9</f>
        <v>-0.6561194560483512</v>
      </c>
      <c r="G13" s="6">
        <f>(G9-$H$9)/$H$9</f>
        <v>-0.6561194560483512</v>
      </c>
    </row>
    <row r="14" spans="1:9" ht="15.75" thickBot="1" x14ac:dyDescent="0.3">
      <c r="C14" t="s">
        <v>11</v>
      </c>
      <c r="D14" s="21">
        <f>(D10-$H$10)/$H$10</f>
        <v>-0.87750630340150071</v>
      </c>
      <c r="E14" s="22"/>
      <c r="F14" s="6">
        <f>(F10-$H$10)/$H$10</f>
        <v>-0.87215154652468341</v>
      </c>
      <c r="G14" s="6">
        <f>(G10-$H$10)/$H$10</f>
        <v>-0.88301519541704443</v>
      </c>
    </row>
    <row r="16" spans="1:9" x14ac:dyDescent="0.25">
      <c r="B16">
        <f>B7*0.95</f>
        <v>0.90727578185577673</v>
      </c>
    </row>
    <row r="17" spans="2:2" x14ac:dyDescent="0.25">
      <c r="B17">
        <f>B7*1.05</f>
        <v>1.0027784957353323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7FA5-65EE-4FCF-878F-313A9C6AF513}">
  <dimension ref="A1:N32"/>
  <sheetViews>
    <sheetView showGridLines="0" tabSelected="1" topLeftCell="D1" zoomScale="85" zoomScaleNormal="85" workbookViewId="0">
      <selection activeCell="F18" sqref="F18"/>
    </sheetView>
  </sheetViews>
  <sheetFormatPr defaultRowHeight="15" x14ac:dyDescent="0.25"/>
  <cols>
    <col min="1" max="1" width="24.7109375" bestFit="1" customWidth="1"/>
    <col min="2" max="2" width="13.140625" bestFit="1" customWidth="1"/>
    <col min="3" max="3" width="24.5703125" bestFit="1" customWidth="1"/>
    <col min="4" max="4" width="15.85546875" bestFit="1" customWidth="1"/>
    <col min="5" max="5" width="15.5703125" bestFit="1" customWidth="1"/>
    <col min="6" max="6" width="14.5703125" customWidth="1"/>
    <col min="7" max="7" width="11.85546875" customWidth="1"/>
    <col min="8" max="8" width="16" bestFit="1" customWidth="1"/>
    <col min="9" max="9" width="14.7109375" bestFit="1" customWidth="1"/>
  </cols>
  <sheetData>
    <row r="1" spans="1:9" ht="15.75" thickBot="1" x14ac:dyDescent="0.3">
      <c r="A1" s="2" t="s">
        <v>0</v>
      </c>
      <c r="D1" s="2" t="s">
        <v>5</v>
      </c>
      <c r="F1" s="7">
        <v>-0.05</v>
      </c>
      <c r="G1" s="7">
        <v>0.05</v>
      </c>
      <c r="H1" s="2" t="s">
        <v>6</v>
      </c>
    </row>
    <row r="2" spans="1:9" x14ac:dyDescent="0.25">
      <c r="A2" t="s">
        <v>1</v>
      </c>
      <c r="B2">
        <f>SUM(A12:B13)</f>
        <v>11251</v>
      </c>
      <c r="D2" s="12" t="s">
        <v>1</v>
      </c>
      <c r="E2" s="13">
        <v>45211</v>
      </c>
      <c r="F2" s="24">
        <f>E2</f>
        <v>45211</v>
      </c>
      <c r="G2" s="24">
        <v>45211</v>
      </c>
      <c r="H2" s="12" t="s">
        <v>1</v>
      </c>
      <c r="I2" s="13">
        <v>45211</v>
      </c>
    </row>
    <row r="3" spans="1:9" x14ac:dyDescent="0.25">
      <c r="A3" t="s">
        <v>2</v>
      </c>
      <c r="B3">
        <f>B13+B12</f>
        <v>3874</v>
      </c>
      <c r="D3" s="14" t="s">
        <v>2</v>
      </c>
      <c r="E3" s="15">
        <f>B16+B17</f>
        <v>15567.275264420941</v>
      </c>
      <c r="F3" s="25">
        <f>F2*B6</f>
        <v>15567.275264420939</v>
      </c>
      <c r="G3" s="25">
        <f>G2*B6</f>
        <v>15567.275264420939</v>
      </c>
      <c r="H3" s="14" t="s">
        <v>2</v>
      </c>
      <c r="I3" s="16">
        <v>45211</v>
      </c>
    </row>
    <row r="4" spans="1:9" x14ac:dyDescent="0.25">
      <c r="A4" t="s">
        <v>3</v>
      </c>
      <c r="B4">
        <f>B13</f>
        <v>3695</v>
      </c>
      <c r="D4" s="14" t="s">
        <v>3</v>
      </c>
      <c r="E4" s="15">
        <f>E3*B7</f>
        <v>14847.981957159365</v>
      </c>
      <c r="F4" s="25">
        <f>F3*(B7-0.04)</f>
        <v>14225.290946582525</v>
      </c>
      <c r="G4" s="25">
        <f>G3*(B7+C7)</f>
        <v>15567.275264420939</v>
      </c>
      <c r="H4" s="14" t="s">
        <v>3</v>
      </c>
      <c r="I4" s="16">
        <v>5289</v>
      </c>
    </row>
    <row r="5" spans="1:9" x14ac:dyDescent="0.25">
      <c r="D5" s="14"/>
      <c r="E5" s="16"/>
      <c r="F5" s="26"/>
      <c r="G5" s="26"/>
      <c r="H5" s="14"/>
      <c r="I5" s="16"/>
    </row>
    <row r="6" spans="1:9" x14ac:dyDescent="0.25">
      <c r="A6" t="s">
        <v>4</v>
      </c>
      <c r="B6" s="3">
        <f>B3/B2</f>
        <v>0.34432494889343168</v>
      </c>
      <c r="D6" s="14"/>
      <c r="E6" s="16"/>
      <c r="F6" s="26"/>
      <c r="G6" s="26"/>
      <c r="H6" s="14"/>
      <c r="I6" s="16"/>
    </row>
    <row r="7" spans="1:9" x14ac:dyDescent="0.25">
      <c r="A7" t="s">
        <v>12</v>
      </c>
      <c r="B7" s="9">
        <f>B4/B3</f>
        <v>0.95379452762003103</v>
      </c>
      <c r="C7" s="10">
        <f>1-B7</f>
        <v>4.620547237996897E-2</v>
      </c>
      <c r="D7" s="14"/>
      <c r="E7" s="17"/>
      <c r="F7" s="27"/>
      <c r="G7" s="27"/>
      <c r="H7" s="14"/>
      <c r="I7" s="16"/>
    </row>
    <row r="8" spans="1:9" x14ac:dyDescent="0.25">
      <c r="C8" s="30" t="s">
        <v>14</v>
      </c>
      <c r="D8" s="31">
        <v>20</v>
      </c>
      <c r="E8" s="30"/>
      <c r="F8" s="30"/>
      <c r="G8" s="30"/>
      <c r="H8" s="31">
        <v>20</v>
      </c>
      <c r="I8" s="30"/>
    </row>
    <row r="9" spans="1:9" x14ac:dyDescent="0.25">
      <c r="C9" s="30" t="s">
        <v>15</v>
      </c>
      <c r="D9" s="35">
        <v>300</v>
      </c>
      <c r="E9" s="30"/>
      <c r="F9" s="30"/>
      <c r="G9" s="30"/>
      <c r="H9" s="30">
        <v>180</v>
      </c>
      <c r="I9" s="30" t="s">
        <v>17</v>
      </c>
    </row>
    <row r="10" spans="1:9" x14ac:dyDescent="0.25">
      <c r="C10" s="30" t="s">
        <v>16</v>
      </c>
      <c r="D10" s="35">
        <v>3</v>
      </c>
      <c r="E10" s="35"/>
      <c r="F10" s="35"/>
      <c r="G10" s="35"/>
      <c r="H10" s="35">
        <v>2</v>
      </c>
      <c r="I10" s="30" t="s">
        <v>17</v>
      </c>
    </row>
    <row r="11" spans="1:9" x14ac:dyDescent="0.25">
      <c r="A11" s="45" t="s">
        <v>32</v>
      </c>
      <c r="B11" s="46"/>
      <c r="C11" s="30" t="s">
        <v>9</v>
      </c>
      <c r="D11" s="32"/>
      <c r="E11" s="36">
        <f>E3*($D$9/3600)*$D$8*$D$10</f>
        <v>77836.376322104712</v>
      </c>
      <c r="F11" s="36">
        <f t="shared" ref="F11:G11" si="0">F3*($D$9/3600)*$D$8*$D$10</f>
        <v>77836.376322104683</v>
      </c>
      <c r="G11" s="36">
        <f t="shared" si="0"/>
        <v>77836.376322104683</v>
      </c>
      <c r="H11" s="36">
        <f>I3*(H9/3600)*H8*H10</f>
        <v>90422</v>
      </c>
      <c r="I11" s="30"/>
    </row>
    <row r="12" spans="1:9" x14ac:dyDescent="0.25">
      <c r="A12" s="28">
        <v>7321</v>
      </c>
      <c r="B12" s="29">
        <v>179</v>
      </c>
      <c r="C12" s="30" t="s">
        <v>7</v>
      </c>
      <c r="D12" s="33"/>
      <c r="E12" s="37">
        <f>E11/$E$4</f>
        <v>5.2422192151556155</v>
      </c>
      <c r="F12" s="37">
        <f>F11/F4</f>
        <v>5.471689585428412</v>
      </c>
      <c r="G12" s="37">
        <f>G11/G4</f>
        <v>4.9999999999999991</v>
      </c>
      <c r="H12" s="37">
        <f>H11/I4</f>
        <v>17.096237474002645</v>
      </c>
      <c r="I12" s="30"/>
    </row>
    <row r="13" spans="1:9" x14ac:dyDescent="0.25">
      <c r="A13" s="28">
        <v>56</v>
      </c>
      <c r="B13" s="28">
        <v>3695</v>
      </c>
      <c r="D13" s="14"/>
      <c r="E13" s="16"/>
      <c r="F13" s="26"/>
      <c r="G13" s="26"/>
      <c r="H13" s="14"/>
      <c r="I13" s="16"/>
    </row>
    <row r="14" spans="1:9" x14ac:dyDescent="0.25">
      <c r="D14" s="14"/>
      <c r="E14" s="16"/>
      <c r="F14" s="26"/>
      <c r="G14" s="26"/>
      <c r="H14" s="14"/>
      <c r="I14" s="16"/>
    </row>
    <row r="15" spans="1:9" x14ac:dyDescent="0.25">
      <c r="A15" s="45" t="s">
        <v>33</v>
      </c>
      <c r="B15" s="46"/>
      <c r="C15" s="30" t="s">
        <v>10</v>
      </c>
      <c r="D15" s="34"/>
      <c r="E15" s="34">
        <f>(E11-$H$11)/$H$11</f>
        <v>-0.13918762776642066</v>
      </c>
      <c r="F15" s="34">
        <f>(F11-$H$11)/$H$11</f>
        <v>-0.13918762776642096</v>
      </c>
      <c r="G15" s="34">
        <f>(G11-$H$11)/$H$11</f>
        <v>-0.13918762776642096</v>
      </c>
      <c r="H15" s="30"/>
      <c r="I15" s="30"/>
    </row>
    <row r="16" spans="1:9" x14ac:dyDescent="0.25">
      <c r="A16" s="44">
        <f>A12/SUM($A$12:$B$13)*$E$2</f>
        <v>29418.69442716203</v>
      </c>
      <c r="B16" s="44">
        <f>B12/SUM($A$12:$B$13)*$E$2</f>
        <v>719.29330726157673</v>
      </c>
      <c r="C16" s="30" t="s">
        <v>11</v>
      </c>
      <c r="D16" s="34"/>
      <c r="E16" s="34">
        <f>(E12-$H$12)/$H$12</f>
        <v>-0.69337000476700306</v>
      </c>
      <c r="F16" s="34">
        <f>(F12-$H$12)/$H$12</f>
        <v>-0.6799477315550323</v>
      </c>
      <c r="G16" s="34">
        <f>(G12-$H$12)/$H$12</f>
        <v>-0.7075379885426113</v>
      </c>
      <c r="H16" s="30"/>
      <c r="I16" s="30"/>
    </row>
    <row r="17" spans="1:14" x14ac:dyDescent="0.25">
      <c r="A17" s="44">
        <f>A13/SUM($A$12:$B$13)*$E$2</f>
        <v>225.0303084170296</v>
      </c>
      <c r="B17" s="44">
        <f>B13/SUM($A$12:$B$13)*$E$2</f>
        <v>14847.981957159365</v>
      </c>
      <c r="C17" s="30" t="s">
        <v>31</v>
      </c>
      <c r="D17" s="30"/>
      <c r="E17" s="34">
        <f>(E29-E11)/E11*100%</f>
        <v>0.80267165720185862</v>
      </c>
      <c r="F17" s="30"/>
      <c r="G17" s="30"/>
      <c r="H17" s="34">
        <f>(F29-H11)/H11*100%</f>
        <v>-0.44724679834553532</v>
      </c>
      <c r="I17" s="30"/>
    </row>
    <row r="19" spans="1:14" ht="18" hidden="1" customHeight="1" x14ac:dyDescent="0.3">
      <c r="B19">
        <f>B7*0.95</f>
        <v>0.90610480123902948</v>
      </c>
      <c r="C19" s="42" t="s">
        <v>18</v>
      </c>
      <c r="I19">
        <f>I4/I3</f>
        <v>0.11698480458295547</v>
      </c>
    </row>
    <row r="20" spans="1:14" hidden="1" x14ac:dyDescent="0.25">
      <c r="B20">
        <f>B7*1.05</f>
        <v>1.0014842540010327</v>
      </c>
      <c r="C20" s="38" t="s">
        <v>27</v>
      </c>
      <c r="I20">
        <f>E4/E3</f>
        <v>0.95379452762003103</v>
      </c>
    </row>
    <row r="21" spans="1:14" hidden="1" x14ac:dyDescent="0.25">
      <c r="C21" s="38" t="s">
        <v>19</v>
      </c>
      <c r="I21">
        <f>I20-I19</f>
        <v>0.83680972303707557</v>
      </c>
    </row>
    <row r="22" spans="1:14" hidden="1" x14ac:dyDescent="0.25">
      <c r="C22" s="38" t="s">
        <v>26</v>
      </c>
      <c r="I22" t="s">
        <v>28</v>
      </c>
      <c r="J22">
        <v>1</v>
      </c>
    </row>
    <row r="23" spans="1:14" x14ac:dyDescent="0.25">
      <c r="I23" t="s">
        <v>29</v>
      </c>
      <c r="J23">
        <v>15976</v>
      </c>
      <c r="K23" s="38" t="s">
        <v>30</v>
      </c>
    </row>
    <row r="24" spans="1:14" x14ac:dyDescent="0.25">
      <c r="C24" s="47" t="s">
        <v>37</v>
      </c>
      <c r="D24" s="48">
        <v>630</v>
      </c>
      <c r="E24" s="49" t="str">
        <f>_xlfn.CONCAT("(atau setara ",D24*J23," rupiah)")</f>
        <v>(atau setara 10064880 rupiah)</v>
      </c>
      <c r="F24" s="49"/>
    </row>
    <row r="25" spans="1:14" x14ac:dyDescent="0.25">
      <c r="C25" s="39" t="s">
        <v>34</v>
      </c>
      <c r="D25" s="41">
        <v>2.75E-2</v>
      </c>
    </row>
    <row r="26" spans="1:14" x14ac:dyDescent="0.25">
      <c r="C26" s="39" t="s">
        <v>35</v>
      </c>
      <c r="D26" s="41">
        <v>4.2500000000000003E-2</v>
      </c>
      <c r="H26" s="40">
        <f>H11-E11</f>
        <v>12585.623677895288</v>
      </c>
    </row>
    <row r="27" spans="1:14" x14ac:dyDescent="0.25">
      <c r="C27" t="s">
        <v>36</v>
      </c>
      <c r="D27" s="41">
        <f>D26-D25</f>
        <v>1.5000000000000003E-2</v>
      </c>
      <c r="H27">
        <f>95.3-11.7</f>
        <v>83.6</v>
      </c>
    </row>
    <row r="28" spans="1:14" x14ac:dyDescent="0.25">
      <c r="E28" t="s">
        <v>20</v>
      </c>
      <c r="F28" t="s">
        <v>6</v>
      </c>
      <c r="N28" t="s">
        <v>25</v>
      </c>
    </row>
    <row r="29" spans="1:14" x14ac:dyDescent="0.25">
      <c r="C29" t="s">
        <v>38</v>
      </c>
      <c r="E29" s="43">
        <f>$D$24*$D$27*E4</f>
        <v>140313.42949515602</v>
      </c>
      <c r="F29" s="40">
        <f>D24*D27*I4</f>
        <v>49981.05</v>
      </c>
    </row>
    <row r="31" spans="1:14" x14ac:dyDescent="0.25">
      <c r="C31" t="s">
        <v>21</v>
      </c>
      <c r="E31" s="40">
        <f>'Per Lead'!D9</f>
        <v>848876.20668385038</v>
      </c>
      <c r="F31" s="40">
        <f>'Per Lead'!H9</f>
        <v>2468520.6</v>
      </c>
      <c r="G31" s="38" t="s">
        <v>23</v>
      </c>
    </row>
    <row r="32" spans="1:14" x14ac:dyDescent="0.25">
      <c r="C32" t="s">
        <v>22</v>
      </c>
      <c r="E32" s="40">
        <f>E11</f>
        <v>77836.376322104712</v>
      </c>
      <c r="F32" s="40">
        <f>H11</f>
        <v>90422</v>
      </c>
      <c r="G32" s="38" t="s">
        <v>24</v>
      </c>
    </row>
  </sheetData>
  <mergeCells count="2">
    <mergeCell ref="A11:B11"/>
    <mergeCell ref="A15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Lead</vt:lpstr>
      <vt:lpstr>Per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BRC 106</cp:lastModifiedBy>
  <dcterms:created xsi:type="dcterms:W3CDTF">2022-03-27T04:29:15Z</dcterms:created>
  <dcterms:modified xsi:type="dcterms:W3CDTF">2022-04-01T13:14:01Z</dcterms:modified>
</cp:coreProperties>
</file>