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taketaxi_template\Êtude Financière\"/>
    </mc:Choice>
  </mc:AlternateContent>
  <xr:revisionPtr revIDLastSave="0" documentId="13_ncr:1_{401579F2-D05F-42F0-A2A0-A8C0E00B644B}" xr6:coauthVersionLast="40" xr6:coauthVersionMax="40" xr10:uidLastSave="{00000000-0000-0000-0000-000000000000}"/>
  <bookViews>
    <workbookView xWindow="0" yWindow="0" windowWidth="20490" windowHeight="8340" xr2:uid="{00000000-000D-0000-FFFF-FFFF00000000}"/>
  </bookViews>
  <sheets>
    <sheet name="Bilan 1ere Année" sheetId="1" r:id="rId1"/>
    <sheet name="CPC 1" sheetId="2" r:id="rId2"/>
    <sheet name="Bilan 2eme Année" sheetId="4" r:id="rId3"/>
    <sheet name="CPC2" sheetId="6" r:id="rId4"/>
    <sheet name="Bilan 3eme année" sheetId="5" r:id="rId5"/>
    <sheet name="CPC3" sheetId="7" r:id="rId6"/>
    <sheet name="Bilan Final" sheetId="3" r:id="rId7"/>
    <sheet name="Calcule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6" i="7" l="1"/>
  <c r="E14" i="7"/>
  <c r="E11" i="7"/>
  <c r="E9" i="7"/>
  <c r="E8" i="7"/>
  <c r="E4" i="7"/>
  <c r="E4" i="6"/>
  <c r="D4" i="5"/>
  <c r="D3" i="5" s="1"/>
  <c r="D8" i="5"/>
  <c r="D7" i="5"/>
  <c r="D8" i="4"/>
  <c r="D9" i="4"/>
  <c r="I10" i="5"/>
  <c r="D10" i="5"/>
  <c r="I6" i="5"/>
  <c r="D6" i="5"/>
  <c r="I3" i="5"/>
  <c r="I13" i="5" s="1"/>
  <c r="D8" i="1"/>
  <c r="D4" i="4"/>
  <c r="D3" i="4" s="1"/>
  <c r="I11" i="4"/>
  <c r="E7" i="7"/>
  <c r="E22" i="7"/>
  <c r="E21" i="7" s="1"/>
  <c r="E8" i="2"/>
  <c r="E7" i="2"/>
  <c r="E5" i="7"/>
  <c r="E3" i="7" s="1"/>
  <c r="E14" i="6"/>
  <c r="E8" i="6"/>
  <c r="E11" i="6"/>
  <c r="E5" i="2"/>
  <c r="D4" i="1"/>
  <c r="D3" i="1" s="1"/>
  <c r="E5" i="6"/>
  <c r="E18" i="7" l="1"/>
  <c r="E23" i="7"/>
  <c r="D13" i="5"/>
  <c r="E6" i="6"/>
  <c r="E16" i="6"/>
  <c r="E18" i="6" s="1"/>
  <c r="E4" i="2"/>
  <c r="D7" i="4"/>
  <c r="D11" i="4"/>
  <c r="I7" i="4"/>
  <c r="I3" i="4"/>
  <c r="I7" i="1"/>
  <c r="D7" i="1"/>
  <c r="I14" i="4" l="1"/>
  <c r="E3" i="6"/>
  <c r="E13" i="6" s="1"/>
  <c r="E19" i="6" s="1"/>
  <c r="E23" i="6" s="1"/>
  <c r="E24" i="6" s="1"/>
  <c r="D14" i="4"/>
  <c r="I6" i="3" l="1"/>
  <c r="I3" i="3"/>
  <c r="D10" i="3"/>
  <c r="D6" i="3"/>
  <c r="D11" i="1"/>
  <c r="D14" i="1" s="1"/>
  <c r="D13" i="3" l="1"/>
  <c r="I13" i="3"/>
  <c r="E16" i="2"/>
  <c r="E18" i="2" s="1"/>
  <c r="E6" i="2"/>
  <c r="I3" i="1"/>
  <c r="I14" i="1" s="1"/>
  <c r="E3" i="2" l="1"/>
  <c r="E13" i="2" l="1"/>
  <c r="E19" i="2" s="1"/>
  <c r="E23" i="2" s="1"/>
  <c r="E24" i="2" s="1"/>
  <c r="E6" i="7"/>
  <c r="E13" i="7" s="1"/>
  <c r="E19" i="7" s="1"/>
  <c r="E24" i="7" l="1"/>
  <c r="E25" i="7" s="1"/>
</calcChain>
</file>

<file path=xl/sharedStrings.xml><?xml version="1.0" encoding="utf-8"?>
<sst xmlns="http://schemas.openxmlformats.org/spreadsheetml/2006/main" count="327" uniqueCount="105">
  <si>
    <t>Active</t>
  </si>
  <si>
    <t>Passif</t>
  </si>
  <si>
    <t>Actif Circulant</t>
  </si>
  <si>
    <t>Passif Circulant</t>
  </si>
  <si>
    <t>Trésorie Passif</t>
  </si>
  <si>
    <t>Financement permanant</t>
  </si>
  <si>
    <t>Frais d'inscriptions</t>
  </si>
  <si>
    <t>Revenue Service</t>
  </si>
  <si>
    <t>Caisse</t>
  </si>
  <si>
    <t>Hébergement du service (Internet)</t>
  </si>
  <si>
    <t>Frais Telecommunication</t>
  </si>
  <si>
    <t>Total Actif</t>
  </si>
  <si>
    <t>Total Passif</t>
  </si>
  <si>
    <t>Montant Actif   (DH)</t>
  </si>
  <si>
    <t>Montant Passif   (DH)</t>
  </si>
  <si>
    <t>Frais CNSS</t>
  </si>
  <si>
    <t>CPC TakeTaxi 2018</t>
  </si>
  <si>
    <t>Montant</t>
  </si>
  <si>
    <t>Charges d'exploitation</t>
  </si>
  <si>
    <t>Produits d'exploitation</t>
  </si>
  <si>
    <t xml:space="preserve">      Frais inscription</t>
  </si>
  <si>
    <t xml:space="preserve">      Revenue du service</t>
  </si>
  <si>
    <t xml:space="preserve">      Achat Matériels</t>
  </si>
  <si>
    <t xml:space="preserve">      Location</t>
  </si>
  <si>
    <t xml:space="preserve">      Frais Hébergement sur serveur</t>
  </si>
  <si>
    <t>Résultat d'exploitation</t>
  </si>
  <si>
    <t>Produits financier</t>
  </si>
  <si>
    <t>Charges financier</t>
  </si>
  <si>
    <t>Résultat financier</t>
  </si>
  <si>
    <t>Résultat  courant</t>
  </si>
  <si>
    <t>Produits non-courant</t>
  </si>
  <si>
    <t>Résultat  non-courant</t>
  </si>
  <si>
    <t>Résultat  avant impôts</t>
  </si>
  <si>
    <t>Résultat  net</t>
  </si>
  <si>
    <t xml:space="preserve">      Discompte financier</t>
  </si>
  <si>
    <t>Mobilier de bureau                      (Ordinateurs, Imprimantes)</t>
  </si>
  <si>
    <t>Équipements de travail                     (Tablette, pièces GPS, Caméra, Scanner Code à barres ...)</t>
  </si>
  <si>
    <t xml:space="preserve">      Charges d'amortissement</t>
  </si>
  <si>
    <t xml:space="preserve">      Charges personnel</t>
  </si>
  <si>
    <t>Chargres non-courant</t>
  </si>
  <si>
    <t xml:space="preserve">      Frais télécommunication</t>
  </si>
  <si>
    <t>Banque</t>
  </si>
  <si>
    <t>Actif immobilisé</t>
  </si>
  <si>
    <t>Emp. auprès des E.C.</t>
  </si>
  <si>
    <t xml:space="preserve">      Intérêt sur emprunt</t>
  </si>
  <si>
    <t>N°</t>
  </si>
  <si>
    <t>I</t>
  </si>
  <si>
    <t>II</t>
  </si>
  <si>
    <t>IV</t>
  </si>
  <si>
    <t>V</t>
  </si>
  <si>
    <t>VIII</t>
  </si>
  <si>
    <t>IX</t>
  </si>
  <si>
    <t xml:space="preserve">Trésorerie Actif </t>
  </si>
  <si>
    <t>Trésorerie Passif</t>
  </si>
  <si>
    <t>Bilan TakeTaxi 31/12/2018</t>
  </si>
  <si>
    <t>VII = III+VI</t>
  </si>
  <si>
    <t>VI = IV - V</t>
  </si>
  <si>
    <t>III = I-II</t>
  </si>
  <si>
    <t>Capital</t>
  </si>
  <si>
    <t>X = VIII-IX</t>
  </si>
  <si>
    <t>XI = VII + X</t>
  </si>
  <si>
    <t>Frais Télécommunication</t>
  </si>
  <si>
    <t>Année</t>
  </si>
  <si>
    <t>Nombre de trajet Jr/Chauffeur</t>
  </si>
  <si>
    <t xml:space="preserve">                     Mobilier de bureau                      (Ordinateurs, Imprimantes)</t>
  </si>
  <si>
    <t xml:space="preserve">              Équipements de travail                     (Tablette, pièces GPS, Caméra, Scanner Code à barres ...)</t>
  </si>
  <si>
    <t>Bilan Initial TakeTaxi 30/03/2018</t>
  </si>
  <si>
    <t>Nombre de trajets nuit</t>
  </si>
  <si>
    <t>Nombre de Chauffeurs</t>
  </si>
  <si>
    <t>Nombre de Clts</t>
  </si>
  <si>
    <t>Frais d'inscription chauffeur</t>
  </si>
  <si>
    <t>Frais d'inscription client</t>
  </si>
  <si>
    <t xml:space="preserve">Tarifs ajouté de service jour </t>
  </si>
  <si>
    <t>Tarifs ajouté nuit</t>
  </si>
  <si>
    <t>Estimation = NbrChauffeur*FraisInscriptionChauff + NbrClt*FraisnscriptionClt</t>
  </si>
  <si>
    <t>Estimation = NbrTrajetsJr*NbrChauffeur*TarifTrajetJr + NbrTrajetNuit*NbrChauffeur*TarifTrajetNuit</t>
  </si>
  <si>
    <t>XII = XI - (XI*0%)</t>
  </si>
  <si>
    <t>Prix des équipement par taxi</t>
  </si>
  <si>
    <t>Fournisseur</t>
  </si>
  <si>
    <t>Salaires des 3 dirigeants</t>
  </si>
  <si>
    <t>Salaire de DG</t>
  </si>
  <si>
    <t>salaire ingénieur</t>
  </si>
  <si>
    <t>receptionniste</t>
  </si>
  <si>
    <t>Créances</t>
  </si>
  <si>
    <t>Fournisseurs</t>
  </si>
  <si>
    <t>Salaire 2 techniciens</t>
  </si>
  <si>
    <t>6000x2</t>
  </si>
  <si>
    <t>5000x2</t>
  </si>
  <si>
    <t>8000x3</t>
  </si>
  <si>
    <t>15 000x3</t>
  </si>
  <si>
    <t>CPC TakeTaxi 2020</t>
  </si>
  <si>
    <t>CPC TakeTaxi 2019</t>
  </si>
  <si>
    <t>Bilan TakeTaxi 31/12/2019</t>
  </si>
  <si>
    <t>Bilan TakeTaxi 31/12/2020</t>
  </si>
  <si>
    <t>6 000 x 2</t>
  </si>
  <si>
    <t>15 000 x 3</t>
  </si>
  <si>
    <t xml:space="preserve">      Créance Non-recouvrable</t>
  </si>
  <si>
    <t xml:space="preserve">  Fraude de 3 chauffeurs avec les revenues de service de 2 semaines + les équipements </t>
  </si>
  <si>
    <t>Ligne de crédit</t>
  </si>
  <si>
    <t>Nbr chauffeur fidèle</t>
  </si>
  <si>
    <t xml:space="preserve">              Frais de création</t>
  </si>
  <si>
    <t>Ratio d’indépendance financière = Capitaux propres / Capitaux permanents</t>
  </si>
  <si>
    <t>Ratio de liquidité générale = Actif circulant / Passif circulant</t>
  </si>
  <si>
    <t>Délai de paiement des clients = (Créances clients * 360) / ventes TTC</t>
  </si>
  <si>
    <t>Délai de paiement des fournisseurs = (Dettes fournisseurs * 360) / achats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</si>
</sst>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Mongolian Baiti"/>
      <family val="4"/>
    </font>
    <font>
      <sz val="11"/>
      <color theme="1"/>
      <name val="Mongolian Baiti"/>
      <family val="4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thick">
        <color theme="4"/>
      </top>
      <bottom style="double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1" fillId="0" borderId="3" applyNumberFormat="0" applyFill="0" applyAlignment="0" applyProtection="0"/>
    <xf numFmtId="0" fontId="8" fillId="0" borderId="5" applyNumberFormat="0" applyFill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6" fillId="0" borderId="3" xfId="3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/>
    <xf numFmtId="0" fontId="0" fillId="0" borderId="0" xfId="0" applyFill="1" applyAlignment="1">
      <alignment horizontal="right"/>
    </xf>
    <xf numFmtId="9" fontId="0" fillId="0" borderId="0" xfId="0" applyNumberFormat="1" applyFill="1"/>
    <xf numFmtId="3" fontId="5" fillId="0" borderId="2" xfId="2" applyNumberFormat="1" applyAlignment="1">
      <alignment horizontal="center" vertical="center" wrapText="1"/>
    </xf>
    <xf numFmtId="0" fontId="5" fillId="0" borderId="2" xfId="2" applyAlignment="1">
      <alignment horizontal="center" vertical="center" wrapText="1"/>
    </xf>
    <xf numFmtId="0" fontId="5" fillId="0" borderId="6" xfId="2" applyBorder="1" applyAlignment="1">
      <alignment horizontal="center" vertical="center" wrapText="1"/>
    </xf>
    <xf numFmtId="3" fontId="5" fillId="0" borderId="6" xfId="2" applyNumberFormat="1" applyBorder="1" applyAlignment="1">
      <alignment horizontal="center" vertical="center" wrapText="1"/>
    </xf>
    <xf numFmtId="0" fontId="4" fillId="0" borderId="1" xfId="1" applyAlignment="1">
      <alignment horizontal="center" vertical="center" wrapText="1"/>
    </xf>
    <xf numFmtId="0" fontId="8" fillId="0" borderId="5" xfId="4" applyAlignment="1">
      <alignment horizontal="center" vertical="center" wrapText="1"/>
    </xf>
    <xf numFmtId="0" fontId="1" fillId="0" borderId="4" xfId="3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4" xfId="3" applyBorder="1" applyAlignment="1">
      <alignment horizontal="left" vertical="center"/>
    </xf>
    <xf numFmtId="0" fontId="1" fillId="0" borderId="3" xfId="3" applyAlignment="1">
      <alignment horizontal="center"/>
    </xf>
    <xf numFmtId="3" fontId="1" fillId="0" borderId="3" xfId="3" applyNumberFormat="1" applyAlignment="1">
      <alignment horizontal="center" vertical="center" wrapText="1"/>
    </xf>
    <xf numFmtId="0" fontId="1" fillId="0" borderId="3" xfId="3" applyAlignment="1">
      <alignment horizontal="center" vertical="center" wrapText="1"/>
    </xf>
    <xf numFmtId="3" fontId="1" fillId="0" borderId="3" xfId="3" applyNumberFormat="1" applyAlignment="1">
      <alignment horizontal="center"/>
    </xf>
    <xf numFmtId="3" fontId="1" fillId="0" borderId="3" xfId="3" applyNumberFormat="1" applyAlignment="1">
      <alignment horizontal="center" vertical="center"/>
    </xf>
    <xf numFmtId="0" fontId="1" fillId="0" borderId="3" xfId="3" applyAlignment="1">
      <alignment horizontal="center" vertical="center"/>
    </xf>
    <xf numFmtId="0" fontId="1" fillId="0" borderId="4" xfId="3" applyBorder="1" applyAlignment="1">
      <alignment horizontal="left"/>
    </xf>
    <xf numFmtId="3" fontId="1" fillId="0" borderId="4" xfId="3" applyNumberFormat="1" applyBorder="1" applyAlignment="1">
      <alignment horizontal="center" vertical="center"/>
    </xf>
    <xf numFmtId="3" fontId="1" fillId="0" borderId="4" xfId="3" applyNumberFormat="1" applyBorder="1" applyAlignment="1">
      <alignment horizontal="center" vertical="center" wrapText="1"/>
    </xf>
    <xf numFmtId="3" fontId="1" fillId="0" borderId="4" xfId="3" applyNumberFormat="1" applyBorder="1" applyAlignment="1">
      <alignment horizontal="center"/>
    </xf>
    <xf numFmtId="0" fontId="1" fillId="0" borderId="7" xfId="3" applyBorder="1" applyAlignment="1">
      <alignment horizontal="center"/>
    </xf>
    <xf numFmtId="0" fontId="4" fillId="0" borderId="0" xfId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Heading 1" xfId="1" builtinId="16"/>
    <cellStyle name="Heading 2" xfId="4" builtinId="17"/>
    <cellStyle name="Heading 3" xfId="2" builtinId="18"/>
    <cellStyle name="Normal" xfId="0" builtinId="0"/>
    <cellStyle name="Total" xfId="3" builtinId="25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123824</xdr:rowOff>
    </xdr:from>
    <xdr:to>
      <xdr:col>9</xdr:col>
      <xdr:colOff>176925</xdr:colOff>
      <xdr:row>10</xdr:row>
      <xdr:rowOff>123824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296025" y="3371849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396000</xdr:colOff>
      <xdr:row>11</xdr:row>
      <xdr:rowOff>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429000" y="415290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09850" y="379095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20</xdr:row>
      <xdr:rowOff>104775</xdr:rowOff>
    </xdr:from>
    <xdr:to>
      <xdr:col>5</xdr:col>
      <xdr:colOff>438150</xdr:colOff>
      <xdr:row>20</xdr:row>
      <xdr:rowOff>104775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2619375" y="41814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21</xdr:row>
      <xdr:rowOff>95250</xdr:rowOff>
    </xdr:from>
    <xdr:to>
      <xdr:col>5</xdr:col>
      <xdr:colOff>438150</xdr:colOff>
      <xdr:row>21</xdr:row>
      <xdr:rowOff>95250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619375" y="42005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3848100" y="41624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104775</xdr:rowOff>
    </xdr:from>
    <xdr:to>
      <xdr:col>5</xdr:col>
      <xdr:colOff>419100</xdr:colOff>
      <xdr:row>20</xdr:row>
      <xdr:rowOff>104775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4029075" y="434340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428625</xdr:colOff>
      <xdr:row>21</xdr:row>
      <xdr:rowOff>123825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4038600" y="4572000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95250</xdr:rowOff>
    </xdr:from>
    <xdr:to>
      <xdr:col>5</xdr:col>
      <xdr:colOff>428625</xdr:colOff>
      <xdr:row>19</xdr:row>
      <xdr:rowOff>95250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4038600" y="412432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16</xdr:row>
      <xdr:rowOff>95250</xdr:rowOff>
    </xdr:from>
    <xdr:to>
      <xdr:col>5</xdr:col>
      <xdr:colOff>400050</xdr:colOff>
      <xdr:row>16</xdr:row>
      <xdr:rowOff>95250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>
          <a:off x="3981450" y="34956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16</xdr:row>
      <xdr:rowOff>95250</xdr:rowOff>
    </xdr:from>
    <xdr:to>
      <xdr:col>3</xdr:col>
      <xdr:colOff>47625</xdr:colOff>
      <xdr:row>16</xdr:row>
      <xdr:rowOff>95250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>
          <a:off x="2105025" y="3495675"/>
          <a:ext cx="866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8</xdr:col>
      <xdr:colOff>396000</xdr:colOff>
      <xdr:row>10</xdr:row>
      <xdr:rowOff>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5962650" y="386715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396000</xdr:colOff>
      <xdr:row>10</xdr:row>
      <xdr:rowOff>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3429000" y="3867150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9</xdr:row>
      <xdr:rowOff>104774</xdr:rowOff>
    </xdr:from>
    <xdr:to>
      <xdr:col>9</xdr:col>
      <xdr:colOff>272175</xdr:colOff>
      <xdr:row>9</xdr:row>
      <xdr:rowOff>104774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6553200" y="3362324"/>
          <a:ext cx="57697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396000</xdr:colOff>
      <xdr:row>10</xdr:row>
      <xdr:rowOff>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5962650" y="3838575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396000</xdr:colOff>
      <xdr:row>10</xdr:row>
      <xdr:rowOff>0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429000" y="3838575"/>
          <a:ext cx="396000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au37" displayName="Tableau37" ref="M2:N11" headerRowCount="0" totalsRowShown="0" headerRowCellStyle="Normal" dataCellStyle="Normal">
  <tableColumns count="2">
    <tableColumn id="1" xr3:uid="{00000000-0010-0000-0000-000001000000}" name="Colonne1" dataCellStyle="Normal"/>
    <tableColumn id="2" xr3:uid="{00000000-0010-0000-0000-000002000000}" name="Colonne2" dataCellStyle="Normal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au378" displayName="Tableau378" ref="H7:I20" headerRowCount="0" totalsRowShown="0" headerRowCellStyle="Normal" dataCellStyle="Normal">
  <tableColumns count="2">
    <tableColumn id="1" xr3:uid="{00000000-0010-0000-0100-000001000000}" name="Colonne1" dataCellStyle="Normal"/>
    <tableColumn id="2" xr3:uid="{00000000-0010-0000-0100-000002000000}" name="Colonne2" dataCellStyle="Normal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au379" displayName="Tableau379" ref="M2:N12" headerRowCount="0" totalsRowShown="0" headerRowCellStyle="Normal" dataCellStyle="Normal">
  <tableColumns count="2">
    <tableColumn id="1" xr3:uid="{00000000-0010-0000-0200-000001000000}" name="Colonne1" dataCellStyle="Normal"/>
    <tableColumn id="2" xr3:uid="{00000000-0010-0000-0200-000002000000}" name="Colonne2" dataDxfId="3" dataCellStyle="Normal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au37810" displayName="Tableau37810" ref="H7:J20" headerRowCount="0" totalsRowShown="0" headerRowCellStyle="Normal" dataCellStyle="Normal">
  <tableColumns count="3">
    <tableColumn id="1" xr3:uid="{00000000-0010-0000-0300-000001000000}" name="Colonne1" dataCellStyle="Normal"/>
    <tableColumn id="2" xr3:uid="{00000000-0010-0000-0300-000002000000}" name="Colonne2" dataCellStyle="Normal"/>
    <tableColumn id="3" xr3:uid="{00000000-0010-0000-0300-000003000000}" name="Colonne3" headerRowCellStyle="Normal" dataCellStyle="Normal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au37810512" displayName="Tableau37810512" ref="L3:N17" headerRowCount="0" totalsRowShown="0" headerRowCellStyle="Normal" dataCellStyle="Normal">
  <tableColumns count="3">
    <tableColumn id="1" xr3:uid="{00000000-0010-0000-0400-000001000000}" name="Colonne1" dataCellStyle="Normal"/>
    <tableColumn id="2" xr3:uid="{00000000-0010-0000-0400-000002000000}" name="Colonne2" dataCellStyle="Normal"/>
    <tableColumn id="3" xr3:uid="{00000000-0010-0000-0400-000003000000}" name="Colonne3" headerRowCellStyle="Normal" dataCellStyle="Normal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au378105" displayName="Tableau378105" ref="H7:J20" headerRowCount="0" totalsRowShown="0" headerRowCellStyle="Normal" dataCellStyle="Normal">
  <tableColumns count="3">
    <tableColumn id="1" xr3:uid="{00000000-0010-0000-0500-000001000000}" name="Colonne1" dataCellStyle="Normal"/>
    <tableColumn id="2" xr3:uid="{00000000-0010-0000-0500-000002000000}" name="Colonne2" dataCellStyle="Normal"/>
    <tableColumn id="3" xr3:uid="{00000000-0010-0000-0500-000003000000}" name="Colonne3" headerRowCellStyle="Normal" dataCellStyle="Normal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au3786" displayName="Tableau3786" ref="A1:D14" headerRowCount="0" totalsRowShown="0" headerRowCellStyle="Normal" dataCellStyle="Normal">
  <tableColumns count="4">
    <tableColumn id="1" xr3:uid="{00000000-0010-0000-0600-000001000000}" name="Colonne1" dataCellStyle="Normal"/>
    <tableColumn id="2" xr3:uid="{00000000-0010-0000-0600-000002000000}" name="Colonne2" dataDxfId="2" dataCellStyle="Normal"/>
    <tableColumn id="3" xr3:uid="{00000000-0010-0000-0600-000003000000}" name="Colonne3" dataDxfId="1" headerRowCellStyle="Normal" dataCellStyle="Normal"/>
    <tableColumn id="4" xr3:uid="{00000000-0010-0000-0600-000004000000}" name="Colonne4" dataDxfId="0" headerRowCellStyle="Normal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16" zoomScaleNormal="100" zoomScaleSheetLayoutView="124" workbookViewId="0">
      <selection activeCell="A24" sqref="A24:H24"/>
    </sheetView>
  </sheetViews>
  <sheetFormatPr defaultColWidth="11.42578125" defaultRowHeight="15" x14ac:dyDescent="0.25"/>
  <cols>
    <col min="1" max="1" width="11.7109375" customWidth="1"/>
    <col min="2" max="2" width="11.42578125" customWidth="1"/>
    <col min="3" max="3" width="10.85546875" customWidth="1"/>
    <col min="4" max="4" width="7.7109375" customWidth="1"/>
    <col min="5" max="5" width="9.7109375" customWidth="1"/>
    <col min="6" max="6" width="12.5703125" customWidth="1"/>
    <col min="7" max="7" width="11.85546875" customWidth="1"/>
    <col min="8" max="8" width="13.140625" customWidth="1"/>
    <col min="9" max="9" width="8.7109375" customWidth="1"/>
    <col min="10" max="10" width="9.140625" customWidth="1"/>
    <col min="13" max="13" width="29.7109375" customWidth="1"/>
  </cols>
  <sheetData>
    <row r="1" spans="1:14" ht="20.25" thickBot="1" x14ac:dyDescent="0.3">
      <c r="A1" s="18" t="s">
        <v>66</v>
      </c>
      <c r="B1" s="18"/>
      <c r="C1" s="18"/>
      <c r="D1" s="18"/>
      <c r="E1" s="18"/>
      <c r="F1" s="18"/>
      <c r="G1" s="18"/>
      <c r="H1" s="18"/>
      <c r="I1" s="18"/>
      <c r="J1" s="18"/>
    </row>
    <row r="2" spans="1:14" ht="39" customHeight="1" thickTop="1" thickBot="1" x14ac:dyDescent="0.3">
      <c r="A2" s="19" t="s">
        <v>0</v>
      </c>
      <c r="B2" s="19"/>
      <c r="C2" s="19"/>
      <c r="D2" s="19" t="s">
        <v>13</v>
      </c>
      <c r="E2" s="19"/>
      <c r="F2" s="19" t="s">
        <v>1</v>
      </c>
      <c r="G2" s="19"/>
      <c r="H2" s="19"/>
      <c r="I2" s="19" t="s">
        <v>14</v>
      </c>
      <c r="J2" s="19"/>
      <c r="M2" t="s">
        <v>62</v>
      </c>
      <c r="N2">
        <v>2018</v>
      </c>
    </row>
    <row r="3" spans="1:14" ht="24.75" customHeight="1" thickTop="1" thickBot="1" x14ac:dyDescent="0.3">
      <c r="A3" s="15" t="s">
        <v>42</v>
      </c>
      <c r="B3" s="15"/>
      <c r="C3" s="15"/>
      <c r="D3" s="14">
        <f>D4+D6+D5</f>
        <v>69500</v>
      </c>
      <c r="E3" s="15"/>
      <c r="F3" s="15" t="s">
        <v>5</v>
      </c>
      <c r="G3" s="15"/>
      <c r="H3" s="15"/>
      <c r="I3" s="14">
        <f>I4+I5</f>
        <v>90000</v>
      </c>
      <c r="J3" s="15"/>
      <c r="M3" t="s">
        <v>68</v>
      </c>
      <c r="N3">
        <v>50</v>
      </c>
    </row>
    <row r="4" spans="1:14" ht="49.5" customHeight="1" thickBot="1" x14ac:dyDescent="0.3">
      <c r="A4" s="15" t="s">
        <v>65</v>
      </c>
      <c r="B4" s="15"/>
      <c r="C4" s="15"/>
      <c r="D4" s="14">
        <f>N3*N11</f>
        <v>50000</v>
      </c>
      <c r="E4" s="15"/>
      <c r="F4" s="15" t="s">
        <v>58</v>
      </c>
      <c r="G4" s="15"/>
      <c r="H4" s="15"/>
      <c r="I4" s="14">
        <v>80000</v>
      </c>
      <c r="J4" s="15"/>
      <c r="M4" t="s">
        <v>69</v>
      </c>
      <c r="N4">
        <v>300</v>
      </c>
    </row>
    <row r="5" spans="1:14" ht="33.75" customHeight="1" thickBot="1" x14ac:dyDescent="0.3">
      <c r="A5" s="15" t="s">
        <v>100</v>
      </c>
      <c r="B5" s="15"/>
      <c r="C5" s="15"/>
      <c r="D5" s="14">
        <v>2000</v>
      </c>
      <c r="E5" s="15"/>
      <c r="F5" s="15" t="s">
        <v>43</v>
      </c>
      <c r="G5" s="15"/>
      <c r="H5" s="15"/>
      <c r="I5" s="14">
        <v>10000</v>
      </c>
      <c r="J5" s="15"/>
      <c r="M5" t="s">
        <v>70</v>
      </c>
      <c r="N5">
        <v>400</v>
      </c>
    </row>
    <row r="6" spans="1:14" ht="39.75" customHeight="1" thickBot="1" x14ac:dyDescent="0.3">
      <c r="A6" s="15" t="s">
        <v>64</v>
      </c>
      <c r="B6" s="15"/>
      <c r="C6" s="15"/>
      <c r="D6" s="14">
        <v>17500</v>
      </c>
      <c r="E6" s="15"/>
      <c r="F6" s="15"/>
      <c r="G6" s="15"/>
      <c r="H6" s="15"/>
      <c r="I6" s="14"/>
      <c r="J6" s="15"/>
      <c r="M6" t="s">
        <v>71</v>
      </c>
      <c r="N6">
        <v>50</v>
      </c>
    </row>
    <row r="7" spans="1:14" ht="18" customHeight="1" thickBot="1" x14ac:dyDescent="0.3">
      <c r="A7" s="15" t="s">
        <v>2</v>
      </c>
      <c r="B7" s="15"/>
      <c r="C7" s="15"/>
      <c r="D7" s="14">
        <f>D8</f>
        <v>35000</v>
      </c>
      <c r="E7" s="15"/>
      <c r="F7" s="15" t="s">
        <v>3</v>
      </c>
      <c r="G7" s="15"/>
      <c r="H7" s="15"/>
      <c r="I7" s="14">
        <f>I8+I9+I10</f>
        <v>31000</v>
      </c>
      <c r="J7" s="15"/>
      <c r="L7" s="8"/>
      <c r="M7" t="s">
        <v>63</v>
      </c>
      <c r="N7">
        <v>7</v>
      </c>
    </row>
    <row r="8" spans="1:14" ht="21" customHeight="1" thickBot="1" x14ac:dyDescent="0.3">
      <c r="A8" s="15" t="s">
        <v>6</v>
      </c>
      <c r="B8" s="15"/>
      <c r="C8" s="15"/>
      <c r="D8" s="14">
        <f>N3*N5+N4*N6</f>
        <v>35000</v>
      </c>
      <c r="E8" s="15"/>
      <c r="F8" s="15" t="s">
        <v>9</v>
      </c>
      <c r="G8" s="15"/>
      <c r="H8" s="15"/>
      <c r="I8" s="14">
        <v>5000</v>
      </c>
      <c r="J8" s="15"/>
      <c r="M8" t="s">
        <v>67</v>
      </c>
      <c r="N8">
        <v>4</v>
      </c>
    </row>
    <row r="9" spans="1:14" ht="24.75" customHeight="1" thickBot="1" x14ac:dyDescent="0.3">
      <c r="A9" s="15"/>
      <c r="B9" s="15"/>
      <c r="C9" s="15"/>
      <c r="D9" s="14"/>
      <c r="E9" s="15"/>
      <c r="F9" s="15" t="s">
        <v>10</v>
      </c>
      <c r="G9" s="15"/>
      <c r="H9" s="15"/>
      <c r="I9" s="14">
        <v>1000</v>
      </c>
      <c r="J9" s="14"/>
      <c r="M9" t="s">
        <v>72</v>
      </c>
      <c r="N9">
        <v>3</v>
      </c>
    </row>
    <row r="10" spans="1:14" ht="20.25" customHeight="1" thickBot="1" x14ac:dyDescent="0.3">
      <c r="A10" s="15"/>
      <c r="B10" s="15"/>
      <c r="C10" s="15"/>
      <c r="D10" s="14"/>
      <c r="E10" s="15"/>
      <c r="F10" s="15" t="s">
        <v>84</v>
      </c>
      <c r="G10" s="15"/>
      <c r="H10" s="15"/>
      <c r="I10" s="14">
        <v>25000</v>
      </c>
      <c r="J10" s="14"/>
      <c r="M10" t="s">
        <v>73</v>
      </c>
      <c r="N10">
        <v>5</v>
      </c>
    </row>
    <row r="11" spans="1:14" ht="24" customHeight="1" thickBot="1" x14ac:dyDescent="0.3">
      <c r="A11" s="15" t="s">
        <v>52</v>
      </c>
      <c r="B11" s="15"/>
      <c r="C11" s="15"/>
      <c r="D11" s="14">
        <f>SUM(D12:E13)</f>
        <v>16500</v>
      </c>
      <c r="E11" s="15"/>
      <c r="F11" s="15" t="s">
        <v>53</v>
      </c>
      <c r="G11" s="15"/>
      <c r="H11" s="15"/>
      <c r="I11" s="15"/>
      <c r="J11" s="15"/>
      <c r="M11" t="s">
        <v>77</v>
      </c>
      <c r="N11">
        <v>1000</v>
      </c>
    </row>
    <row r="12" spans="1:14" ht="23.25" customHeight="1" thickBot="1" x14ac:dyDescent="0.3">
      <c r="A12" s="16" t="s">
        <v>8</v>
      </c>
      <c r="B12" s="16"/>
      <c r="C12" s="16"/>
      <c r="D12" s="17">
        <v>5000</v>
      </c>
      <c r="E12" s="17"/>
      <c r="F12" s="16"/>
      <c r="G12" s="16"/>
      <c r="H12" s="16"/>
      <c r="I12" s="16"/>
      <c r="J12" s="16"/>
    </row>
    <row r="13" spans="1:14" ht="15.75" thickBot="1" x14ac:dyDescent="0.3">
      <c r="A13" s="16" t="s">
        <v>41</v>
      </c>
      <c r="B13" s="16"/>
      <c r="C13" s="16"/>
      <c r="D13" s="17">
        <v>11500</v>
      </c>
      <c r="E13" s="17"/>
      <c r="F13" s="16"/>
      <c r="G13" s="16"/>
      <c r="H13" s="16"/>
      <c r="I13" s="16"/>
      <c r="J13" s="16"/>
    </row>
    <row r="14" spans="1:14" ht="15" customHeight="1" thickBot="1" x14ac:dyDescent="0.3">
      <c r="A14" s="16" t="s">
        <v>11</v>
      </c>
      <c r="B14" s="16"/>
      <c r="C14" s="16"/>
      <c r="D14" s="17">
        <f>D11+D7+D3</f>
        <v>121000</v>
      </c>
      <c r="E14" s="17"/>
      <c r="F14" s="16" t="s">
        <v>12</v>
      </c>
      <c r="G14" s="16"/>
      <c r="H14" s="16"/>
      <c r="I14" s="17">
        <f>I3+I7</f>
        <v>121000</v>
      </c>
      <c r="J14" s="17"/>
    </row>
    <row r="15" spans="1:14" ht="30" customHeight="1" x14ac:dyDescent="0.25"/>
    <row r="20" spans="1:10" ht="19.5" x14ac:dyDescent="0.25">
      <c r="A20" s="34" t="s">
        <v>16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0" x14ac:dyDescent="0.25">
      <c r="A21" s="35" t="s">
        <v>101</v>
      </c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35" t="s">
        <v>102</v>
      </c>
      <c r="B22" s="35"/>
      <c r="C22" s="35"/>
      <c r="D22" s="35"/>
      <c r="E22" s="35"/>
      <c r="F22" s="35"/>
      <c r="G22" s="35"/>
      <c r="H22" s="35"/>
      <c r="I22" s="35"/>
      <c r="J22" s="35"/>
    </row>
    <row r="23" spans="1:10" x14ac:dyDescent="0.25">
      <c r="A23" s="35" t="s">
        <v>103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5">
      <c r="A24" s="35" t="s">
        <v>104</v>
      </c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0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0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0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72">
    <mergeCell ref="A29:H29"/>
    <mergeCell ref="I29:J29"/>
    <mergeCell ref="A26:H26"/>
    <mergeCell ref="I26:J26"/>
    <mergeCell ref="A27:H27"/>
    <mergeCell ref="I27:J27"/>
    <mergeCell ref="A28:H28"/>
    <mergeCell ref="I28:J28"/>
    <mergeCell ref="A23:H23"/>
    <mergeCell ref="I23:J23"/>
    <mergeCell ref="A24:H24"/>
    <mergeCell ref="I24:J24"/>
    <mergeCell ref="A25:H25"/>
    <mergeCell ref="I25:J25"/>
    <mergeCell ref="A20:J20"/>
    <mergeCell ref="A21:H21"/>
    <mergeCell ref="I21:J21"/>
    <mergeCell ref="A22:H22"/>
    <mergeCell ref="I22:J22"/>
    <mergeCell ref="F3:H3"/>
    <mergeCell ref="D11:E11"/>
    <mergeCell ref="F9:H9"/>
    <mergeCell ref="A8:C8"/>
    <mergeCell ref="A9:C9"/>
    <mergeCell ref="D9:E9"/>
    <mergeCell ref="D7:E7"/>
    <mergeCell ref="D8:E8"/>
    <mergeCell ref="A3:C3"/>
    <mergeCell ref="A4:C4"/>
    <mergeCell ref="A6:C6"/>
    <mergeCell ref="D3:E3"/>
    <mergeCell ref="D4:E4"/>
    <mergeCell ref="D6:E6"/>
    <mergeCell ref="A1:J1"/>
    <mergeCell ref="A2:C2"/>
    <mergeCell ref="D2:E2"/>
    <mergeCell ref="F2:H2"/>
    <mergeCell ref="I2:J2"/>
    <mergeCell ref="F14:H14"/>
    <mergeCell ref="A10:C10"/>
    <mergeCell ref="D10:E10"/>
    <mergeCell ref="F10:H10"/>
    <mergeCell ref="I12:J12"/>
    <mergeCell ref="I14:J14"/>
    <mergeCell ref="F13:H13"/>
    <mergeCell ref="I13:J13"/>
    <mergeCell ref="F12:H12"/>
    <mergeCell ref="F11:H11"/>
    <mergeCell ref="D12:E12"/>
    <mergeCell ref="D14:E14"/>
    <mergeCell ref="A14:C14"/>
    <mergeCell ref="A12:C12"/>
    <mergeCell ref="A13:C13"/>
    <mergeCell ref="D13:E13"/>
    <mergeCell ref="F4:H4"/>
    <mergeCell ref="F5:H5"/>
    <mergeCell ref="I7:J7"/>
    <mergeCell ref="F7:H7"/>
    <mergeCell ref="F8:H8"/>
    <mergeCell ref="I8:J8"/>
    <mergeCell ref="I11:J11"/>
    <mergeCell ref="I10:J10"/>
    <mergeCell ref="A5:C5"/>
    <mergeCell ref="D5:E5"/>
    <mergeCell ref="F6:H6"/>
    <mergeCell ref="A11:C11"/>
    <mergeCell ref="A7:C7"/>
    <mergeCell ref="I3:J3"/>
    <mergeCell ref="I4:J4"/>
    <mergeCell ref="I5:J5"/>
    <mergeCell ref="I9:J9"/>
    <mergeCell ref="I6:J6"/>
  </mergeCells>
  <conditionalFormatting sqref="A1:J14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opLeftCell="A22" workbookViewId="0">
      <selection activeCell="A28" sqref="A28:F28"/>
    </sheetView>
  </sheetViews>
  <sheetFormatPr defaultColWidth="11.42578125" defaultRowHeight="15" x14ac:dyDescent="0.25"/>
  <cols>
    <col min="1" max="1" width="18.5703125" style="7" customWidth="1"/>
    <col min="7" max="7" width="39" customWidth="1"/>
    <col min="8" max="8" width="31.42578125" customWidth="1"/>
    <col min="9" max="9" width="12.42578125" customWidth="1"/>
  </cols>
  <sheetData>
    <row r="1" spans="1:9" ht="23.25" customHeight="1" thickBot="1" x14ac:dyDescent="0.3">
      <c r="A1" s="21" t="s">
        <v>16</v>
      </c>
      <c r="B1" s="21"/>
      <c r="C1" s="21"/>
      <c r="D1" s="21"/>
      <c r="E1" s="21"/>
      <c r="F1" s="21"/>
    </row>
    <row r="2" spans="1:9" ht="16.5" thickTop="1" thickBot="1" x14ac:dyDescent="0.3">
      <c r="A2" s="6" t="s">
        <v>45</v>
      </c>
      <c r="B2" s="23"/>
      <c r="C2" s="23"/>
      <c r="D2" s="23"/>
      <c r="E2" s="23" t="s">
        <v>17</v>
      </c>
      <c r="F2" s="23"/>
    </row>
    <row r="3" spans="1:9" ht="16.5" thickTop="1" thickBot="1" x14ac:dyDescent="0.3">
      <c r="A3" s="6" t="s">
        <v>46</v>
      </c>
      <c r="B3" s="29" t="s">
        <v>19</v>
      </c>
      <c r="C3" s="29"/>
      <c r="D3" s="29"/>
      <c r="E3" s="26">
        <f>SUM(E5,E4)</f>
        <v>783250</v>
      </c>
      <c r="F3" s="23"/>
    </row>
    <row r="4" spans="1:9" ht="16.5" thickTop="1" thickBot="1" x14ac:dyDescent="0.3">
      <c r="A4" s="6"/>
      <c r="B4" s="22" t="s">
        <v>20</v>
      </c>
      <c r="C4" s="22"/>
      <c r="D4" s="22"/>
      <c r="E4" s="24">
        <f>I8*I10+I9*I11</f>
        <v>35000</v>
      </c>
      <c r="F4" s="25"/>
      <c r="G4" t="s">
        <v>74</v>
      </c>
    </row>
    <row r="5" spans="1:9" ht="16.5" thickTop="1" thickBot="1" x14ac:dyDescent="0.3">
      <c r="A5" s="6"/>
      <c r="B5" s="22" t="s">
        <v>21</v>
      </c>
      <c r="C5" s="22"/>
      <c r="D5" s="22"/>
      <c r="E5" s="24">
        <f>(I8*I12*I14+I8*I13*I15)*365</f>
        <v>748250</v>
      </c>
      <c r="F5" s="25"/>
      <c r="G5" t="s">
        <v>75</v>
      </c>
    </row>
    <row r="6" spans="1:9" ht="16.5" thickTop="1" thickBot="1" x14ac:dyDescent="0.3">
      <c r="A6" s="6" t="s">
        <v>47</v>
      </c>
      <c r="B6" s="22" t="s">
        <v>18</v>
      </c>
      <c r="C6" s="22"/>
      <c r="D6" s="22"/>
      <c r="E6" s="27">
        <f>SUM(E7:F12)</f>
        <v>788500</v>
      </c>
      <c r="F6" s="28"/>
    </row>
    <row r="7" spans="1:9" ht="16.5" thickTop="1" thickBot="1" x14ac:dyDescent="0.3">
      <c r="A7" s="6"/>
      <c r="B7" s="22" t="s">
        <v>22</v>
      </c>
      <c r="C7" s="22"/>
      <c r="D7" s="22"/>
      <c r="E7" s="27">
        <f>1000*50+17500</f>
        <v>67500</v>
      </c>
      <c r="F7" s="28"/>
      <c r="H7" t="s">
        <v>62</v>
      </c>
      <c r="I7">
        <v>2018</v>
      </c>
    </row>
    <row r="8" spans="1:9" ht="16.5" thickTop="1" thickBot="1" x14ac:dyDescent="0.3">
      <c r="A8" s="6"/>
      <c r="B8" s="22" t="s">
        <v>23</v>
      </c>
      <c r="C8" s="22"/>
      <c r="D8" s="22"/>
      <c r="E8" s="27">
        <f>4000*12</f>
        <v>48000</v>
      </c>
      <c r="F8" s="28"/>
      <c r="H8" t="s">
        <v>68</v>
      </c>
      <c r="I8">
        <v>50</v>
      </c>
    </row>
    <row r="9" spans="1:9" ht="16.5" thickTop="1" thickBot="1" x14ac:dyDescent="0.3">
      <c r="A9" s="6"/>
      <c r="B9" s="22" t="s">
        <v>40</v>
      </c>
      <c r="C9" s="22"/>
      <c r="D9" s="22"/>
      <c r="E9" s="27">
        <v>12000</v>
      </c>
      <c r="F9" s="27"/>
      <c r="H9" t="s">
        <v>69</v>
      </c>
      <c r="I9">
        <v>300</v>
      </c>
    </row>
    <row r="10" spans="1:9" ht="16.5" thickTop="1" thickBot="1" x14ac:dyDescent="0.3">
      <c r="A10" s="6"/>
      <c r="B10" s="29" t="s">
        <v>24</v>
      </c>
      <c r="C10" s="29"/>
      <c r="D10" s="29"/>
      <c r="E10" s="24">
        <v>6000</v>
      </c>
      <c r="F10" s="25"/>
      <c r="H10" t="s">
        <v>70</v>
      </c>
      <c r="I10">
        <v>400</v>
      </c>
    </row>
    <row r="11" spans="1:9" ht="16.5" thickTop="1" thickBot="1" x14ac:dyDescent="0.3">
      <c r="A11" s="6"/>
      <c r="B11" s="29" t="s">
        <v>38</v>
      </c>
      <c r="C11" s="29"/>
      <c r="D11" s="29"/>
      <c r="E11" s="26">
        <v>648000</v>
      </c>
      <c r="F11" s="23"/>
      <c r="H11" t="s">
        <v>71</v>
      </c>
      <c r="I11">
        <v>50</v>
      </c>
    </row>
    <row r="12" spans="1:9" ht="16.5" thickTop="1" thickBot="1" x14ac:dyDescent="0.3">
      <c r="A12" s="6"/>
      <c r="B12" s="29" t="s">
        <v>37</v>
      </c>
      <c r="C12" s="29"/>
      <c r="D12" s="29"/>
      <c r="E12" s="26">
        <v>7000</v>
      </c>
      <c r="F12" s="23"/>
      <c r="H12" t="s">
        <v>63</v>
      </c>
      <c r="I12">
        <v>7</v>
      </c>
    </row>
    <row r="13" spans="1:9" ht="16.5" thickTop="1" thickBot="1" x14ac:dyDescent="0.3">
      <c r="A13" s="6" t="s">
        <v>57</v>
      </c>
      <c r="B13" s="20" t="s">
        <v>25</v>
      </c>
      <c r="C13" s="20"/>
      <c r="D13" s="20"/>
      <c r="E13" s="27">
        <f>E3-E6</f>
        <v>-5250</v>
      </c>
      <c r="F13" s="28"/>
      <c r="H13" t="s">
        <v>67</v>
      </c>
      <c r="I13">
        <v>4</v>
      </c>
    </row>
    <row r="14" spans="1:9" ht="16.5" thickTop="1" thickBot="1" x14ac:dyDescent="0.3">
      <c r="A14" s="6" t="s">
        <v>48</v>
      </c>
      <c r="B14" s="29" t="s">
        <v>26</v>
      </c>
      <c r="C14" s="29"/>
      <c r="D14" s="29"/>
      <c r="E14" s="27">
        <f>E15</f>
        <v>10000</v>
      </c>
      <c r="F14" s="28"/>
      <c r="H14" t="s">
        <v>72</v>
      </c>
      <c r="I14">
        <v>3</v>
      </c>
    </row>
    <row r="15" spans="1:9" ht="16.5" thickTop="1" thickBot="1" x14ac:dyDescent="0.3">
      <c r="A15" s="6"/>
      <c r="B15" s="22" t="s">
        <v>34</v>
      </c>
      <c r="C15" s="22"/>
      <c r="D15" s="22"/>
      <c r="E15" s="24">
        <v>10000</v>
      </c>
      <c r="F15" s="25"/>
      <c r="H15" t="s">
        <v>73</v>
      </c>
      <c r="I15">
        <v>5</v>
      </c>
    </row>
    <row r="16" spans="1:9" ht="16.5" thickTop="1" thickBot="1" x14ac:dyDescent="0.3">
      <c r="A16" s="6" t="s">
        <v>49</v>
      </c>
      <c r="B16" s="22" t="s">
        <v>27</v>
      </c>
      <c r="C16" s="22"/>
      <c r="D16" s="22"/>
      <c r="E16" s="27">
        <f>E17</f>
        <v>500</v>
      </c>
      <c r="F16" s="28"/>
      <c r="H16" t="s">
        <v>79</v>
      </c>
      <c r="I16" s="9" t="s">
        <v>88</v>
      </c>
    </row>
    <row r="17" spans="1:13" ht="16.5" thickTop="1" thickBot="1" x14ac:dyDescent="0.3">
      <c r="A17" s="6"/>
      <c r="B17" s="22" t="s">
        <v>44</v>
      </c>
      <c r="C17" s="22"/>
      <c r="D17" s="22"/>
      <c r="E17" s="27">
        <v>500</v>
      </c>
      <c r="F17" s="28"/>
      <c r="H17" t="s">
        <v>80</v>
      </c>
      <c r="I17">
        <v>8000</v>
      </c>
    </row>
    <row r="18" spans="1:13" ht="16.5" thickTop="1" thickBot="1" x14ac:dyDescent="0.3">
      <c r="A18" s="6" t="s">
        <v>56</v>
      </c>
      <c r="B18" s="20" t="s">
        <v>28</v>
      </c>
      <c r="C18" s="20"/>
      <c r="D18" s="20"/>
      <c r="E18" s="27">
        <f>E14-E16</f>
        <v>9500</v>
      </c>
      <c r="F18" s="28"/>
      <c r="H18" t="s">
        <v>81</v>
      </c>
      <c r="I18">
        <v>8000</v>
      </c>
    </row>
    <row r="19" spans="1:13" ht="16.5" thickTop="1" thickBot="1" x14ac:dyDescent="0.3">
      <c r="A19" s="6" t="s">
        <v>55</v>
      </c>
      <c r="B19" s="20" t="s">
        <v>29</v>
      </c>
      <c r="C19" s="20"/>
      <c r="D19" s="20"/>
      <c r="E19" s="27">
        <f>E18+E13</f>
        <v>4250</v>
      </c>
      <c r="F19" s="28"/>
      <c r="H19" t="s">
        <v>85</v>
      </c>
      <c r="I19" s="9" t="s">
        <v>87</v>
      </c>
    </row>
    <row r="20" spans="1:13" ht="16.5" thickTop="1" thickBot="1" x14ac:dyDescent="0.3">
      <c r="A20" s="6" t="s">
        <v>50</v>
      </c>
      <c r="B20" s="22" t="s">
        <v>30</v>
      </c>
      <c r="C20" s="22"/>
      <c r="D20" s="22"/>
      <c r="E20" s="28"/>
      <c r="F20" s="28"/>
      <c r="H20" t="s">
        <v>82</v>
      </c>
      <c r="I20">
        <v>4000</v>
      </c>
    </row>
    <row r="21" spans="1:13" ht="16.5" thickTop="1" thickBot="1" x14ac:dyDescent="0.3">
      <c r="A21" s="6" t="s">
        <v>51</v>
      </c>
      <c r="B21" s="22" t="s">
        <v>39</v>
      </c>
      <c r="C21" s="22"/>
      <c r="D21" s="22"/>
      <c r="E21" s="28"/>
      <c r="F21" s="28"/>
    </row>
    <row r="22" spans="1:13" ht="16.5" thickTop="1" thickBot="1" x14ac:dyDescent="0.3">
      <c r="A22" s="6" t="s">
        <v>59</v>
      </c>
      <c r="B22" s="20" t="s">
        <v>31</v>
      </c>
      <c r="C22" s="20"/>
      <c r="D22" s="20"/>
      <c r="E22" s="28"/>
      <c r="F22" s="28"/>
    </row>
    <row r="23" spans="1:13" ht="16.5" thickTop="1" thickBot="1" x14ac:dyDescent="0.3">
      <c r="A23" s="6" t="s">
        <v>60</v>
      </c>
      <c r="B23" s="20" t="s">
        <v>32</v>
      </c>
      <c r="C23" s="20"/>
      <c r="D23" s="20"/>
      <c r="E23" s="27">
        <f>E19+E22</f>
        <v>4250</v>
      </c>
      <c r="F23" s="28"/>
    </row>
    <row r="24" spans="1:13" ht="16.5" thickTop="1" thickBot="1" x14ac:dyDescent="0.3">
      <c r="A24" s="6" t="s">
        <v>76</v>
      </c>
      <c r="B24" s="20" t="s">
        <v>33</v>
      </c>
      <c r="C24" s="20"/>
      <c r="D24" s="20"/>
      <c r="E24" s="28">
        <f>E23-E23*0%</f>
        <v>4250</v>
      </c>
      <c r="F24" s="28"/>
    </row>
    <row r="25" spans="1:13" ht="15.75" thickTop="1" x14ac:dyDescent="0.25">
      <c r="G25" s="3"/>
      <c r="J25" s="4"/>
      <c r="K25" s="4"/>
      <c r="L25" s="4"/>
      <c r="M25" s="4"/>
    </row>
    <row r="26" spans="1:13" x14ac:dyDescent="0.25">
      <c r="F26" s="5"/>
      <c r="G26" s="3"/>
      <c r="H26" s="3"/>
      <c r="I26" s="3"/>
    </row>
    <row r="27" spans="1:13" x14ac:dyDescent="0.25">
      <c r="F27" s="5"/>
      <c r="G27" s="2"/>
      <c r="H27" s="2"/>
      <c r="I27" s="2"/>
    </row>
    <row r="28" spans="1:13" x14ac:dyDescent="0.25">
      <c r="G28" s="3"/>
      <c r="H28" s="3"/>
      <c r="I28" s="3"/>
    </row>
    <row r="29" spans="1:13" x14ac:dyDescent="0.25">
      <c r="G29" s="1"/>
      <c r="H29" s="1"/>
      <c r="I29" s="1"/>
    </row>
  </sheetData>
  <mergeCells count="47">
    <mergeCell ref="B16:D16"/>
    <mergeCell ref="E9:F9"/>
    <mergeCell ref="E10:F10"/>
    <mergeCell ref="E13:F13"/>
    <mergeCell ref="E14:F14"/>
    <mergeCell ref="E15:F15"/>
    <mergeCell ref="E12:F12"/>
    <mergeCell ref="E16:F16"/>
    <mergeCell ref="B12:D12"/>
    <mergeCell ref="E24:F24"/>
    <mergeCell ref="E23:F23"/>
    <mergeCell ref="E18:F18"/>
    <mergeCell ref="E19:F19"/>
    <mergeCell ref="E20:F20"/>
    <mergeCell ref="E21:F21"/>
    <mergeCell ref="B23:D23"/>
    <mergeCell ref="B24:D24"/>
    <mergeCell ref="B20:D20"/>
    <mergeCell ref="B2:D2"/>
    <mergeCell ref="B5:D5"/>
    <mergeCell ref="B4:D4"/>
    <mergeCell ref="B3:D3"/>
    <mergeCell ref="B17:D17"/>
    <mergeCell ref="B7:D7"/>
    <mergeCell ref="B8:D8"/>
    <mergeCell ref="B9:D9"/>
    <mergeCell ref="B10:D10"/>
    <mergeCell ref="B13:D13"/>
    <mergeCell ref="B14:D14"/>
    <mergeCell ref="B6:D6"/>
    <mergeCell ref="B11:D11"/>
    <mergeCell ref="B19:D19"/>
    <mergeCell ref="B18:D18"/>
    <mergeCell ref="A1:F1"/>
    <mergeCell ref="B22:D22"/>
    <mergeCell ref="B21:D21"/>
    <mergeCell ref="E2:F2"/>
    <mergeCell ref="E4:F4"/>
    <mergeCell ref="E3:F3"/>
    <mergeCell ref="E17:F17"/>
    <mergeCell ref="E5:F5"/>
    <mergeCell ref="E6:F6"/>
    <mergeCell ref="E7:F7"/>
    <mergeCell ref="E8:F8"/>
    <mergeCell ref="E11:F11"/>
    <mergeCell ref="E22:F22"/>
    <mergeCell ref="B15:D1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I14" sqref="A1:J14"/>
    </sheetView>
  </sheetViews>
  <sheetFormatPr defaultColWidth="11.42578125" defaultRowHeight="15" x14ac:dyDescent="0.25"/>
  <cols>
    <col min="13" max="13" width="27.140625" customWidth="1"/>
  </cols>
  <sheetData>
    <row r="1" spans="1:14" ht="20.25" customHeight="1" thickBot="1" x14ac:dyDescent="0.3">
      <c r="A1" s="18" t="s">
        <v>92</v>
      </c>
      <c r="B1" s="18"/>
      <c r="C1" s="18"/>
      <c r="D1" s="18"/>
      <c r="E1" s="18"/>
      <c r="F1" s="18"/>
      <c r="G1" s="18"/>
      <c r="H1" s="18"/>
      <c r="I1" s="18"/>
      <c r="J1" s="18"/>
    </row>
    <row r="2" spans="1:14" ht="16.5" customHeight="1" thickTop="1" thickBot="1" x14ac:dyDescent="0.3">
      <c r="A2" s="19" t="s">
        <v>0</v>
      </c>
      <c r="B2" s="19"/>
      <c r="C2" s="19"/>
      <c r="D2" s="19" t="s">
        <v>13</v>
      </c>
      <c r="E2" s="19"/>
      <c r="F2" s="19" t="s">
        <v>1</v>
      </c>
      <c r="G2" s="19"/>
      <c r="H2" s="19"/>
      <c r="I2" s="19" t="s">
        <v>14</v>
      </c>
      <c r="J2" s="19"/>
      <c r="M2" t="s">
        <v>62</v>
      </c>
      <c r="N2" s="10">
        <v>2019</v>
      </c>
    </row>
    <row r="3" spans="1:14" ht="37.5" customHeight="1" thickTop="1" thickBot="1" x14ac:dyDescent="0.3">
      <c r="A3" s="15" t="s">
        <v>42</v>
      </c>
      <c r="B3" s="15"/>
      <c r="C3" s="15"/>
      <c r="D3" s="14">
        <f>D4+D5+D6</f>
        <v>27000</v>
      </c>
      <c r="E3" s="15"/>
      <c r="F3" s="15" t="s">
        <v>5</v>
      </c>
      <c r="G3" s="15"/>
      <c r="H3" s="15"/>
      <c r="I3" s="14">
        <f>I4+I5</f>
        <v>90000</v>
      </c>
      <c r="J3" s="15"/>
      <c r="M3" t="s">
        <v>68</v>
      </c>
      <c r="N3" s="10">
        <v>55</v>
      </c>
    </row>
    <row r="4" spans="1:14" ht="48.75" customHeight="1" thickBot="1" x14ac:dyDescent="0.3">
      <c r="A4" s="15" t="s">
        <v>65</v>
      </c>
      <c r="B4" s="15"/>
      <c r="C4" s="15"/>
      <c r="D4" s="14">
        <f>(N3-N12)*N11</f>
        <v>5000</v>
      </c>
      <c r="E4" s="15"/>
      <c r="F4" s="15" t="s">
        <v>58</v>
      </c>
      <c r="G4" s="15"/>
      <c r="H4" s="15"/>
      <c r="I4" s="14">
        <v>80000</v>
      </c>
      <c r="J4" s="15"/>
      <c r="M4" t="s">
        <v>69</v>
      </c>
      <c r="N4" s="10">
        <v>330</v>
      </c>
    </row>
    <row r="5" spans="1:14" ht="31.5" customHeight="1" thickBot="1" x14ac:dyDescent="0.3">
      <c r="A5" s="15" t="s">
        <v>64</v>
      </c>
      <c r="B5" s="15"/>
      <c r="C5" s="15"/>
      <c r="D5" s="14">
        <v>20000</v>
      </c>
      <c r="E5" s="15"/>
      <c r="F5" s="15" t="s">
        <v>43</v>
      </c>
      <c r="G5" s="15"/>
      <c r="H5" s="15"/>
      <c r="I5" s="14">
        <v>10000</v>
      </c>
      <c r="J5" s="15"/>
      <c r="M5" t="s">
        <v>70</v>
      </c>
      <c r="N5" s="10">
        <v>400</v>
      </c>
    </row>
    <row r="6" spans="1:14" ht="30.75" customHeight="1" thickBot="1" x14ac:dyDescent="0.3">
      <c r="A6" s="15" t="s">
        <v>100</v>
      </c>
      <c r="B6" s="15"/>
      <c r="C6" s="15"/>
      <c r="D6" s="14">
        <v>2000</v>
      </c>
      <c r="E6" s="15"/>
      <c r="F6" s="15"/>
      <c r="G6" s="15"/>
      <c r="H6" s="15"/>
      <c r="I6" s="14"/>
      <c r="J6" s="15"/>
      <c r="M6" t="s">
        <v>71</v>
      </c>
      <c r="N6" s="10">
        <v>50</v>
      </c>
    </row>
    <row r="7" spans="1:14" ht="15.75" customHeight="1" thickBot="1" x14ac:dyDescent="0.3">
      <c r="A7" s="15" t="s">
        <v>2</v>
      </c>
      <c r="B7" s="15"/>
      <c r="C7" s="15"/>
      <c r="D7" s="14">
        <f>D8+D9</f>
        <v>56980</v>
      </c>
      <c r="E7" s="14"/>
      <c r="F7" s="15" t="s">
        <v>3</v>
      </c>
      <c r="G7" s="15"/>
      <c r="H7" s="15"/>
      <c r="I7" s="14">
        <f>I8+I9+I10</f>
        <v>42000</v>
      </c>
      <c r="J7" s="14"/>
      <c r="L7" s="8"/>
      <c r="M7" t="s">
        <v>63</v>
      </c>
      <c r="N7" s="10">
        <v>11</v>
      </c>
    </row>
    <row r="8" spans="1:14" ht="15.75" customHeight="1" thickBot="1" x14ac:dyDescent="0.3">
      <c r="A8" s="15" t="s">
        <v>6</v>
      </c>
      <c r="B8" s="15"/>
      <c r="C8" s="15"/>
      <c r="D8" s="14">
        <f>N3*N5+N4*N6</f>
        <v>38500</v>
      </c>
      <c r="E8" s="15"/>
      <c r="F8" s="15" t="s">
        <v>9</v>
      </c>
      <c r="G8" s="15"/>
      <c r="H8" s="15"/>
      <c r="I8" s="14">
        <v>6000</v>
      </c>
      <c r="J8" s="15"/>
      <c r="M8" t="s">
        <v>67</v>
      </c>
      <c r="N8" s="10">
        <v>7</v>
      </c>
    </row>
    <row r="9" spans="1:14" ht="15.75" customHeight="1" thickBot="1" x14ac:dyDescent="0.3">
      <c r="A9" s="15" t="s">
        <v>83</v>
      </c>
      <c r="B9" s="15"/>
      <c r="C9" s="15"/>
      <c r="D9" s="14">
        <f>N3*(N7*N9+Tableau379[[#This Row],[Colonne2]]*N10)*7</f>
        <v>18480</v>
      </c>
      <c r="E9" s="15"/>
      <c r="F9" s="15" t="s">
        <v>10</v>
      </c>
      <c r="G9" s="15"/>
      <c r="H9" s="15"/>
      <c r="I9" s="14">
        <v>1000</v>
      </c>
      <c r="J9" s="14"/>
      <c r="M9" t="s">
        <v>72</v>
      </c>
      <c r="N9" s="10">
        <v>3</v>
      </c>
    </row>
    <row r="10" spans="1:14" ht="27" customHeight="1" thickBot="1" x14ac:dyDescent="0.3">
      <c r="A10" s="15"/>
      <c r="B10" s="15"/>
      <c r="C10" s="15"/>
      <c r="D10" s="14"/>
      <c r="E10" s="15"/>
      <c r="F10" s="15" t="s">
        <v>78</v>
      </c>
      <c r="G10" s="15"/>
      <c r="H10" s="15"/>
      <c r="I10" s="14">
        <v>35000</v>
      </c>
      <c r="J10" s="14"/>
      <c r="M10" t="s">
        <v>73</v>
      </c>
      <c r="N10" s="10">
        <v>5</v>
      </c>
    </row>
    <row r="11" spans="1:14" ht="15.75" thickBot="1" x14ac:dyDescent="0.3">
      <c r="A11" s="15" t="s">
        <v>52</v>
      </c>
      <c r="B11" s="15"/>
      <c r="C11" s="15"/>
      <c r="D11" s="14">
        <f>SUM(D12:E13)</f>
        <v>63020</v>
      </c>
      <c r="E11" s="15"/>
      <c r="F11" s="15" t="s">
        <v>53</v>
      </c>
      <c r="G11" s="15"/>
      <c r="H11" s="15"/>
      <c r="I11" s="14">
        <f>I12</f>
        <v>15000</v>
      </c>
      <c r="J11" s="15"/>
      <c r="M11" t="s">
        <v>77</v>
      </c>
      <c r="N11" s="9">
        <v>1000</v>
      </c>
    </row>
    <row r="12" spans="1:14" ht="15.75" thickBot="1" x14ac:dyDescent="0.3">
      <c r="A12" s="16" t="s">
        <v>8</v>
      </c>
      <c r="B12" s="16"/>
      <c r="C12" s="16"/>
      <c r="D12" s="17">
        <v>7020</v>
      </c>
      <c r="E12" s="17"/>
      <c r="F12" s="16" t="s">
        <v>98</v>
      </c>
      <c r="G12" s="16"/>
      <c r="H12" s="16"/>
      <c r="I12" s="17">
        <v>15000</v>
      </c>
      <c r="J12" s="16"/>
      <c r="M12" s="10" t="s">
        <v>99</v>
      </c>
      <c r="N12" s="11">
        <v>50</v>
      </c>
    </row>
    <row r="13" spans="1:14" ht="15.75" thickBot="1" x14ac:dyDescent="0.3">
      <c r="A13" s="16" t="s">
        <v>41</v>
      </c>
      <c r="B13" s="16"/>
      <c r="C13" s="16"/>
      <c r="D13" s="17">
        <v>56000</v>
      </c>
      <c r="E13" s="17"/>
      <c r="F13" s="16"/>
      <c r="G13" s="16"/>
      <c r="H13" s="16"/>
      <c r="I13" s="16"/>
      <c r="J13" s="16"/>
    </row>
    <row r="14" spans="1:14" ht="15.75" customHeight="1" thickBot="1" x14ac:dyDescent="0.3">
      <c r="A14" s="16" t="s">
        <v>11</v>
      </c>
      <c r="B14" s="16"/>
      <c r="C14" s="16"/>
      <c r="D14" s="17">
        <f>D11+D7+D3</f>
        <v>147000</v>
      </c>
      <c r="E14" s="17"/>
      <c r="F14" s="16" t="s">
        <v>12</v>
      </c>
      <c r="G14" s="16"/>
      <c r="H14" s="16"/>
      <c r="I14" s="17">
        <f>I3+I7+I11</f>
        <v>147000</v>
      </c>
      <c r="J14" s="17"/>
    </row>
  </sheetData>
  <mergeCells count="53">
    <mergeCell ref="A3:C3"/>
    <mergeCell ref="D3:E3"/>
    <mergeCell ref="F3:H3"/>
    <mergeCell ref="I3:J3"/>
    <mergeCell ref="A14:C14"/>
    <mergeCell ref="D14:E14"/>
    <mergeCell ref="F14:H14"/>
    <mergeCell ref="I14:J14"/>
    <mergeCell ref="A4:C4"/>
    <mergeCell ref="D4:E4"/>
    <mergeCell ref="F4:H4"/>
    <mergeCell ref="I4:J4"/>
    <mergeCell ref="A5:C5"/>
    <mergeCell ref="D5:E5"/>
    <mergeCell ref="F5:H5"/>
    <mergeCell ref="I5:J5"/>
    <mergeCell ref="A1:J1"/>
    <mergeCell ref="A2:C2"/>
    <mergeCell ref="D2:E2"/>
    <mergeCell ref="F2:H2"/>
    <mergeCell ref="I2:J2"/>
    <mergeCell ref="A7:C7"/>
    <mergeCell ref="D7:E7"/>
    <mergeCell ref="F7:H7"/>
    <mergeCell ref="I7:J7"/>
    <mergeCell ref="A8:C8"/>
    <mergeCell ref="D8:E8"/>
    <mergeCell ref="F8:H8"/>
    <mergeCell ref="I8:J8"/>
    <mergeCell ref="A9:C9"/>
    <mergeCell ref="D9:E9"/>
    <mergeCell ref="F9:H9"/>
    <mergeCell ref="I9:J9"/>
    <mergeCell ref="A10:C10"/>
    <mergeCell ref="D10:E10"/>
    <mergeCell ref="F10:H10"/>
    <mergeCell ref="I10:J10"/>
    <mergeCell ref="A6:C6"/>
    <mergeCell ref="D6:E6"/>
    <mergeCell ref="F6:H6"/>
    <mergeCell ref="I6:J6"/>
    <mergeCell ref="A13:C13"/>
    <mergeCell ref="D13:E13"/>
    <mergeCell ref="F13:H13"/>
    <mergeCell ref="I13:J13"/>
    <mergeCell ref="A11:C11"/>
    <mergeCell ref="D11:E11"/>
    <mergeCell ref="F11:H11"/>
    <mergeCell ref="I11:J11"/>
    <mergeCell ref="A12:C12"/>
    <mergeCell ref="D12:E12"/>
    <mergeCell ref="F12:H12"/>
    <mergeCell ref="I12:J12"/>
  </mergeCells>
  <conditionalFormatting sqref="A7:J14 A1:J5">
    <cfRule type="colorScale" priority="9">
      <colorScale>
        <cfvo type="min"/>
        <cfvo type="max"/>
        <color rgb="FFFCFCFF"/>
        <color rgb="FF63BE7B"/>
      </colorScale>
    </cfRule>
  </conditionalFormatting>
  <conditionalFormatting sqref="A6:J6">
    <cfRule type="colorScale" priority="3">
      <colorScale>
        <cfvo type="min"/>
        <cfvo type="max"/>
        <color rgb="FFFCFCFF"/>
        <color rgb="FF63BE7B"/>
      </colorScale>
    </cfRule>
  </conditionalFormatting>
  <conditionalFormatting sqref="A6:J6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J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topLeftCell="A3" workbookViewId="0">
      <selection activeCell="G24" sqref="G24"/>
    </sheetView>
  </sheetViews>
  <sheetFormatPr defaultColWidth="11.42578125" defaultRowHeight="15" x14ac:dyDescent="0.25"/>
  <cols>
    <col min="1" max="1" width="17" customWidth="1"/>
    <col min="8" max="8" width="33" customWidth="1"/>
  </cols>
  <sheetData>
    <row r="1" spans="1:10" ht="20.25" thickBot="1" x14ac:dyDescent="0.3">
      <c r="A1" s="21" t="s">
        <v>91</v>
      </c>
      <c r="B1" s="21"/>
      <c r="C1" s="21"/>
      <c r="D1" s="21"/>
      <c r="E1" s="21"/>
      <c r="F1" s="21"/>
    </row>
    <row r="2" spans="1:10" ht="16.5" thickTop="1" thickBot="1" x14ac:dyDescent="0.3">
      <c r="A2" s="6" t="s">
        <v>45</v>
      </c>
      <c r="B2" s="23"/>
      <c r="C2" s="23"/>
      <c r="D2" s="23"/>
      <c r="E2" s="23" t="s">
        <v>17</v>
      </c>
      <c r="F2" s="23"/>
    </row>
    <row r="3" spans="1:10" ht="16.5" thickTop="1" thickBot="1" x14ac:dyDescent="0.3">
      <c r="A3" s="6" t="s">
        <v>46</v>
      </c>
      <c r="B3" s="29" t="s">
        <v>19</v>
      </c>
      <c r="C3" s="29"/>
      <c r="D3" s="29"/>
      <c r="E3" s="26">
        <f>SUM(E5,E4)</f>
        <v>1403600</v>
      </c>
      <c r="F3" s="23"/>
    </row>
    <row r="4" spans="1:10" ht="16.5" thickTop="1" thickBot="1" x14ac:dyDescent="0.3">
      <c r="A4" s="6"/>
      <c r="B4" s="22" t="s">
        <v>20</v>
      </c>
      <c r="C4" s="22"/>
      <c r="D4" s="22"/>
      <c r="E4" s="24">
        <f>I8*I10+I9*I11</f>
        <v>38500</v>
      </c>
      <c r="F4" s="25"/>
      <c r="G4" t="s">
        <v>74</v>
      </c>
    </row>
    <row r="5" spans="1:10" ht="16.5" thickTop="1" thickBot="1" x14ac:dyDescent="0.3">
      <c r="A5" s="6"/>
      <c r="B5" s="22" t="s">
        <v>21</v>
      </c>
      <c r="C5" s="22"/>
      <c r="D5" s="22"/>
      <c r="E5" s="24">
        <f>((I8*I12*I14)+(I8*I13*I15))*365</f>
        <v>1365100</v>
      </c>
      <c r="F5" s="25"/>
      <c r="G5" t="s">
        <v>75</v>
      </c>
    </row>
    <row r="6" spans="1:10" ht="16.5" thickTop="1" thickBot="1" x14ac:dyDescent="0.3">
      <c r="A6" s="6" t="s">
        <v>47</v>
      </c>
      <c r="B6" s="22" t="s">
        <v>18</v>
      </c>
      <c r="C6" s="22"/>
      <c r="D6" s="22"/>
      <c r="E6" s="27">
        <f>SUM(E7:F12)</f>
        <v>1401500</v>
      </c>
      <c r="F6" s="28"/>
    </row>
    <row r="7" spans="1:10" ht="16.5" thickTop="1" thickBot="1" x14ac:dyDescent="0.3">
      <c r="A7" s="6"/>
      <c r="B7" s="22" t="s">
        <v>22</v>
      </c>
      <c r="C7" s="22"/>
      <c r="D7" s="22"/>
      <c r="E7" s="27">
        <v>97500</v>
      </c>
      <c r="F7" s="28"/>
      <c r="H7" t="s">
        <v>62</v>
      </c>
      <c r="I7" s="10">
        <v>2019</v>
      </c>
      <c r="J7" s="10"/>
    </row>
    <row r="8" spans="1:10" ht="16.5" thickTop="1" thickBot="1" x14ac:dyDescent="0.3">
      <c r="A8" s="6"/>
      <c r="B8" s="22" t="s">
        <v>23</v>
      </c>
      <c r="C8" s="22"/>
      <c r="D8" s="22"/>
      <c r="E8" s="27">
        <f>15000*12</f>
        <v>180000</v>
      </c>
      <c r="F8" s="28"/>
      <c r="H8" t="s">
        <v>68</v>
      </c>
      <c r="I8" s="10">
        <v>55</v>
      </c>
      <c r="J8" s="13">
        <v>0.1</v>
      </c>
    </row>
    <row r="9" spans="1:10" ht="16.5" thickTop="1" thickBot="1" x14ac:dyDescent="0.3">
      <c r="A9" s="6"/>
      <c r="B9" s="22" t="s">
        <v>40</v>
      </c>
      <c r="C9" s="22"/>
      <c r="D9" s="22"/>
      <c r="E9" s="27">
        <v>12000</v>
      </c>
      <c r="F9" s="27"/>
      <c r="H9" t="s">
        <v>69</v>
      </c>
      <c r="I9" s="10">
        <v>330</v>
      </c>
      <c r="J9" s="13">
        <v>0.1</v>
      </c>
    </row>
    <row r="10" spans="1:10" ht="16.5" thickTop="1" thickBot="1" x14ac:dyDescent="0.3">
      <c r="A10" s="6"/>
      <c r="B10" s="29" t="s">
        <v>24</v>
      </c>
      <c r="C10" s="29"/>
      <c r="D10" s="29"/>
      <c r="E10" s="24">
        <v>6000</v>
      </c>
      <c r="F10" s="25"/>
      <c r="H10" t="s">
        <v>70</v>
      </c>
      <c r="I10" s="10">
        <v>400</v>
      </c>
      <c r="J10" s="10"/>
    </row>
    <row r="11" spans="1:10" ht="16.5" thickTop="1" thickBot="1" x14ac:dyDescent="0.3">
      <c r="A11" s="6"/>
      <c r="B11" s="29" t="s">
        <v>38</v>
      </c>
      <c r="C11" s="29"/>
      <c r="D11" s="29"/>
      <c r="E11" s="26">
        <f>(20000+15000*3+10000+6000*2+4000)*12</f>
        <v>1092000</v>
      </c>
      <c r="F11" s="23"/>
      <c r="H11" t="s">
        <v>71</v>
      </c>
      <c r="I11" s="10">
        <v>50</v>
      </c>
      <c r="J11" s="10"/>
    </row>
    <row r="12" spans="1:10" ht="16.5" thickTop="1" thickBot="1" x14ac:dyDescent="0.3">
      <c r="A12" s="6"/>
      <c r="B12" s="29" t="s">
        <v>37</v>
      </c>
      <c r="C12" s="29"/>
      <c r="D12" s="29"/>
      <c r="E12" s="26">
        <v>14000</v>
      </c>
      <c r="F12" s="23"/>
      <c r="H12" t="s">
        <v>63</v>
      </c>
      <c r="I12" s="10">
        <v>11</v>
      </c>
      <c r="J12" s="10"/>
    </row>
    <row r="13" spans="1:10" ht="16.5" thickTop="1" thickBot="1" x14ac:dyDescent="0.3">
      <c r="A13" s="6" t="s">
        <v>57</v>
      </c>
      <c r="B13" s="20" t="s">
        <v>25</v>
      </c>
      <c r="C13" s="20"/>
      <c r="D13" s="20"/>
      <c r="E13" s="27">
        <f>E3-E6</f>
        <v>2100</v>
      </c>
      <c r="F13" s="28"/>
      <c r="H13" t="s">
        <v>67</v>
      </c>
      <c r="I13" s="10">
        <v>7</v>
      </c>
      <c r="J13" s="10"/>
    </row>
    <row r="14" spans="1:10" ht="16.5" thickTop="1" thickBot="1" x14ac:dyDescent="0.3">
      <c r="A14" s="6" t="s">
        <v>48</v>
      </c>
      <c r="B14" s="29" t="s">
        <v>26</v>
      </c>
      <c r="C14" s="29"/>
      <c r="D14" s="29"/>
      <c r="E14" s="27">
        <f>E15</f>
        <v>10000</v>
      </c>
      <c r="F14" s="28"/>
      <c r="H14" t="s">
        <v>72</v>
      </c>
      <c r="I14" s="10">
        <v>3</v>
      </c>
      <c r="J14" s="10"/>
    </row>
    <row r="15" spans="1:10" ht="16.5" thickTop="1" thickBot="1" x14ac:dyDescent="0.3">
      <c r="A15" s="6"/>
      <c r="B15" s="22" t="s">
        <v>34</v>
      </c>
      <c r="C15" s="22"/>
      <c r="D15" s="22"/>
      <c r="E15" s="24">
        <v>10000</v>
      </c>
      <c r="F15" s="25"/>
      <c r="H15" t="s">
        <v>73</v>
      </c>
      <c r="I15" s="10">
        <v>5</v>
      </c>
      <c r="J15" s="10"/>
    </row>
    <row r="16" spans="1:10" ht="16.5" thickTop="1" thickBot="1" x14ac:dyDescent="0.3">
      <c r="A16" s="6" t="s">
        <v>49</v>
      </c>
      <c r="B16" s="22" t="s">
        <v>27</v>
      </c>
      <c r="C16" s="22"/>
      <c r="D16" s="22"/>
      <c r="E16" s="27">
        <f>E17</f>
        <v>2000</v>
      </c>
      <c r="F16" s="28"/>
      <c r="H16" t="s">
        <v>79</v>
      </c>
      <c r="I16" s="9" t="s">
        <v>95</v>
      </c>
      <c r="J16" s="10"/>
    </row>
    <row r="17" spans="1:10" ht="16.5" thickTop="1" thickBot="1" x14ac:dyDescent="0.3">
      <c r="A17" s="6"/>
      <c r="B17" s="22" t="s">
        <v>44</v>
      </c>
      <c r="C17" s="22"/>
      <c r="D17" s="22"/>
      <c r="E17" s="27">
        <v>2000</v>
      </c>
      <c r="F17" s="28"/>
      <c r="H17" t="s">
        <v>80</v>
      </c>
      <c r="I17" s="11">
        <v>20000</v>
      </c>
      <c r="J17" s="10"/>
    </row>
    <row r="18" spans="1:10" ht="16.5" thickTop="1" thickBot="1" x14ac:dyDescent="0.3">
      <c r="A18" s="6" t="s">
        <v>56</v>
      </c>
      <c r="B18" s="20" t="s">
        <v>28</v>
      </c>
      <c r="C18" s="20"/>
      <c r="D18" s="20"/>
      <c r="E18" s="27">
        <f>E14-E16</f>
        <v>8000</v>
      </c>
      <c r="F18" s="28"/>
      <c r="H18" t="s">
        <v>81</v>
      </c>
      <c r="I18" s="11">
        <v>10000</v>
      </c>
      <c r="J18" s="10"/>
    </row>
    <row r="19" spans="1:10" ht="16.5" thickTop="1" thickBot="1" x14ac:dyDescent="0.3">
      <c r="A19" s="6" t="s">
        <v>55</v>
      </c>
      <c r="B19" s="20" t="s">
        <v>29</v>
      </c>
      <c r="C19" s="20"/>
      <c r="D19" s="20"/>
      <c r="E19" s="27">
        <f>E18+E13</f>
        <v>10100</v>
      </c>
      <c r="F19" s="28"/>
      <c r="H19" t="s">
        <v>85</v>
      </c>
      <c r="I19" s="9" t="s">
        <v>94</v>
      </c>
      <c r="J19" s="10"/>
    </row>
    <row r="20" spans="1:10" ht="16.5" thickTop="1" thickBot="1" x14ac:dyDescent="0.3">
      <c r="A20" s="6" t="s">
        <v>50</v>
      </c>
      <c r="B20" s="22" t="s">
        <v>30</v>
      </c>
      <c r="C20" s="22"/>
      <c r="D20" s="22"/>
      <c r="E20" s="28"/>
      <c r="F20" s="28"/>
      <c r="H20" t="s">
        <v>82</v>
      </c>
      <c r="I20">
        <v>4000</v>
      </c>
      <c r="J20" s="10"/>
    </row>
    <row r="21" spans="1:10" ht="16.5" thickTop="1" thickBot="1" x14ac:dyDescent="0.3">
      <c r="A21" s="6" t="s">
        <v>51</v>
      </c>
      <c r="B21" s="22" t="s">
        <v>39</v>
      </c>
      <c r="C21" s="22"/>
      <c r="D21" s="22"/>
      <c r="E21" s="28"/>
      <c r="F21" s="28"/>
    </row>
    <row r="22" spans="1:10" ht="16.5" thickTop="1" thickBot="1" x14ac:dyDescent="0.3">
      <c r="A22" s="6" t="s">
        <v>59</v>
      </c>
      <c r="B22" s="20" t="s">
        <v>31</v>
      </c>
      <c r="C22" s="20"/>
      <c r="D22" s="20"/>
      <c r="E22" s="28"/>
      <c r="F22" s="28"/>
    </row>
    <row r="23" spans="1:10" ht="16.5" thickTop="1" thickBot="1" x14ac:dyDescent="0.3">
      <c r="A23" s="6" t="s">
        <v>60</v>
      </c>
      <c r="B23" s="20" t="s">
        <v>32</v>
      </c>
      <c r="C23" s="20"/>
      <c r="D23" s="20"/>
      <c r="E23" s="27">
        <f>E19+E22</f>
        <v>10100</v>
      </c>
      <c r="F23" s="28"/>
    </row>
    <row r="24" spans="1:10" ht="16.5" thickTop="1" thickBot="1" x14ac:dyDescent="0.3">
      <c r="A24" s="6" t="s">
        <v>76</v>
      </c>
      <c r="B24" s="20" t="s">
        <v>33</v>
      </c>
      <c r="C24" s="20"/>
      <c r="D24" s="20"/>
      <c r="E24" s="28">
        <f>E23-E23*0%</f>
        <v>10100</v>
      </c>
      <c r="F24" s="28"/>
    </row>
    <row r="25" spans="1:10" ht="15.75" thickTop="1" x14ac:dyDescent="0.25"/>
  </sheetData>
  <mergeCells count="47"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4:D4"/>
    <mergeCell ref="E4:F4"/>
    <mergeCell ref="A1:F1"/>
    <mergeCell ref="B2:D2"/>
    <mergeCell ref="E2:F2"/>
    <mergeCell ref="B3:D3"/>
    <mergeCell ref="E3:F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12" zoomScaleNormal="112" workbookViewId="0">
      <selection sqref="A1:J13"/>
    </sheetView>
  </sheetViews>
  <sheetFormatPr defaultColWidth="11.42578125" defaultRowHeight="15" x14ac:dyDescent="0.25"/>
  <cols>
    <col min="3" max="3" width="14.42578125" customWidth="1"/>
    <col min="12" max="12" width="30.140625" customWidth="1"/>
  </cols>
  <sheetData>
    <row r="1" spans="1:14" ht="20.25" customHeight="1" thickBot="1" x14ac:dyDescent="0.3">
      <c r="A1" s="18" t="s">
        <v>93</v>
      </c>
      <c r="B1" s="18"/>
      <c r="C1" s="18"/>
      <c r="D1" s="18"/>
      <c r="E1" s="18"/>
      <c r="F1" s="18"/>
      <c r="G1" s="18"/>
      <c r="H1" s="18"/>
      <c r="I1" s="18"/>
      <c r="J1" s="18"/>
    </row>
    <row r="2" spans="1:14" ht="16.5" customHeight="1" thickTop="1" thickBot="1" x14ac:dyDescent="0.3">
      <c r="A2" s="19" t="s">
        <v>0</v>
      </c>
      <c r="B2" s="19"/>
      <c r="C2" s="19"/>
      <c r="D2" s="19" t="s">
        <v>13</v>
      </c>
      <c r="E2" s="19"/>
      <c r="F2" s="19" t="s">
        <v>1</v>
      </c>
      <c r="G2" s="19"/>
      <c r="H2" s="19"/>
      <c r="I2" s="19" t="s">
        <v>14</v>
      </c>
      <c r="J2" s="19"/>
    </row>
    <row r="3" spans="1:14" ht="37.5" customHeight="1" thickTop="1" thickBot="1" x14ac:dyDescent="0.3">
      <c r="A3" s="15" t="s">
        <v>42</v>
      </c>
      <c r="B3" s="15"/>
      <c r="C3" s="15"/>
      <c r="D3" s="14">
        <f>D4+D5</f>
        <v>27500</v>
      </c>
      <c r="E3" s="15"/>
      <c r="F3" s="15" t="s">
        <v>5</v>
      </c>
      <c r="G3" s="15"/>
      <c r="H3" s="15"/>
      <c r="I3" s="14">
        <f>I4+I5</f>
        <v>80000</v>
      </c>
      <c r="J3" s="15"/>
      <c r="L3" t="s">
        <v>62</v>
      </c>
      <c r="M3" s="10">
        <v>2020</v>
      </c>
      <c r="N3" s="10"/>
    </row>
    <row r="4" spans="1:14" ht="47.25" customHeight="1" thickBot="1" x14ac:dyDescent="0.3">
      <c r="A4" s="15" t="s">
        <v>65</v>
      </c>
      <c r="B4" s="15"/>
      <c r="C4" s="15"/>
      <c r="D4" s="14">
        <f>(Tableau37810512[[#This Row],[Colonne2]]-M17)*1000</f>
        <v>10000</v>
      </c>
      <c r="E4" s="15"/>
      <c r="F4" s="15" t="s">
        <v>58</v>
      </c>
      <c r="G4" s="15"/>
      <c r="H4" s="15"/>
      <c r="I4" s="14">
        <v>80000</v>
      </c>
      <c r="J4" s="15"/>
      <c r="L4" t="s">
        <v>68</v>
      </c>
      <c r="M4" s="10">
        <v>60</v>
      </c>
      <c r="N4" s="13">
        <v>0.1</v>
      </c>
    </row>
    <row r="5" spans="1:14" ht="39" customHeight="1" thickBot="1" x14ac:dyDescent="0.3">
      <c r="A5" s="15" t="s">
        <v>64</v>
      </c>
      <c r="B5" s="15"/>
      <c r="C5" s="15"/>
      <c r="D5" s="14">
        <v>17500</v>
      </c>
      <c r="E5" s="15"/>
      <c r="F5" s="15"/>
      <c r="G5" s="15"/>
      <c r="H5" s="15"/>
      <c r="I5" s="14"/>
      <c r="J5" s="15"/>
      <c r="L5" t="s">
        <v>69</v>
      </c>
      <c r="M5" s="10">
        <v>363</v>
      </c>
      <c r="N5" s="13">
        <v>0.1</v>
      </c>
    </row>
    <row r="6" spans="1:14" ht="15.75" customHeight="1" thickBot="1" x14ac:dyDescent="0.3">
      <c r="A6" s="15" t="s">
        <v>2</v>
      </c>
      <c r="B6" s="15"/>
      <c r="C6" s="15"/>
      <c r="D6" s="14">
        <f>D7+D8</f>
        <v>69450</v>
      </c>
      <c r="E6" s="15"/>
      <c r="F6" s="15" t="s">
        <v>3</v>
      </c>
      <c r="G6" s="15"/>
      <c r="H6" s="15"/>
      <c r="I6" s="14">
        <f>I7+I8+I9</f>
        <v>42000</v>
      </c>
      <c r="J6" s="15"/>
      <c r="L6" t="s">
        <v>70</v>
      </c>
      <c r="M6" s="10">
        <v>400</v>
      </c>
      <c r="N6" s="10"/>
    </row>
    <row r="7" spans="1:14" ht="15.75" customHeight="1" thickBot="1" x14ac:dyDescent="0.3">
      <c r="A7" s="15" t="s">
        <v>6</v>
      </c>
      <c r="B7" s="15"/>
      <c r="C7" s="15"/>
      <c r="D7" s="14">
        <f>M4*M6+M5*Tableau37810512[[#This Row],[Colonne2]]</f>
        <v>42150</v>
      </c>
      <c r="E7" s="15"/>
      <c r="F7" s="15" t="s">
        <v>9</v>
      </c>
      <c r="G7" s="15"/>
      <c r="H7" s="15"/>
      <c r="I7" s="14">
        <v>6000</v>
      </c>
      <c r="J7" s="15"/>
      <c r="L7" t="s">
        <v>71</v>
      </c>
      <c r="M7" s="10">
        <v>50</v>
      </c>
      <c r="N7" s="10"/>
    </row>
    <row r="8" spans="1:14" ht="15.75" customHeight="1" thickBot="1" x14ac:dyDescent="0.3">
      <c r="A8" s="15" t="s">
        <v>83</v>
      </c>
      <c r="B8" s="15"/>
      <c r="C8" s="15"/>
      <c r="D8" s="14">
        <f>M4*(Tableau37810512[[#This Row],[Colonne2]]*M10+M9*M11)*7</f>
        <v>27300</v>
      </c>
      <c r="E8" s="15"/>
      <c r="F8" s="15" t="s">
        <v>10</v>
      </c>
      <c r="G8" s="15"/>
      <c r="H8" s="15"/>
      <c r="I8" s="14">
        <v>1000</v>
      </c>
      <c r="J8" s="14"/>
      <c r="L8" t="s">
        <v>63</v>
      </c>
      <c r="M8" s="10">
        <v>10</v>
      </c>
      <c r="N8" s="10"/>
    </row>
    <row r="9" spans="1:14" ht="15.75" customHeight="1" thickBot="1" x14ac:dyDescent="0.3">
      <c r="A9" s="15"/>
      <c r="B9" s="15"/>
      <c r="C9" s="15"/>
      <c r="D9" s="14"/>
      <c r="E9" s="15"/>
      <c r="F9" s="15" t="s">
        <v>78</v>
      </c>
      <c r="G9" s="15"/>
      <c r="H9" s="15"/>
      <c r="I9" s="14">
        <v>35000</v>
      </c>
      <c r="J9" s="14"/>
      <c r="L9" t="s">
        <v>67</v>
      </c>
      <c r="M9" s="10">
        <v>7</v>
      </c>
      <c r="N9" s="10"/>
    </row>
    <row r="10" spans="1:14" ht="15.75" thickBot="1" x14ac:dyDescent="0.3">
      <c r="A10" s="15" t="s">
        <v>52</v>
      </c>
      <c r="B10" s="15"/>
      <c r="C10" s="15"/>
      <c r="D10" s="14">
        <f>SUM(D11:E12)</f>
        <v>40050</v>
      </c>
      <c r="E10" s="15"/>
      <c r="F10" s="15" t="s">
        <v>53</v>
      </c>
      <c r="G10" s="15"/>
      <c r="H10" s="15"/>
      <c r="I10" s="14">
        <f>I11</f>
        <v>15000</v>
      </c>
      <c r="J10" s="15"/>
      <c r="L10" t="s">
        <v>72</v>
      </c>
      <c r="M10" s="10">
        <v>3</v>
      </c>
      <c r="N10" s="10"/>
    </row>
    <row r="11" spans="1:14" ht="15.75" thickBot="1" x14ac:dyDescent="0.3">
      <c r="A11" s="16" t="s">
        <v>8</v>
      </c>
      <c r="B11" s="16"/>
      <c r="C11" s="16"/>
      <c r="D11" s="17">
        <v>6050</v>
      </c>
      <c r="E11" s="17"/>
      <c r="F11" s="16" t="s">
        <v>98</v>
      </c>
      <c r="G11" s="16"/>
      <c r="H11" s="16"/>
      <c r="I11" s="17">
        <v>15000</v>
      </c>
      <c r="J11" s="16"/>
      <c r="L11" t="s">
        <v>73</v>
      </c>
      <c r="M11" s="10">
        <v>5</v>
      </c>
      <c r="N11" s="10"/>
    </row>
    <row r="12" spans="1:14" ht="15.75" thickBot="1" x14ac:dyDescent="0.3">
      <c r="A12" s="16" t="s">
        <v>41</v>
      </c>
      <c r="B12" s="16"/>
      <c r="C12" s="16"/>
      <c r="D12" s="17">
        <v>34000</v>
      </c>
      <c r="E12" s="17"/>
      <c r="F12" s="16"/>
      <c r="G12" s="16"/>
      <c r="H12" s="16"/>
      <c r="I12" s="16"/>
      <c r="J12" s="16"/>
      <c r="L12" t="s">
        <v>79</v>
      </c>
      <c r="M12" s="9" t="s">
        <v>89</v>
      </c>
      <c r="N12" s="10"/>
    </row>
    <row r="13" spans="1:14" ht="15.75" thickBot="1" x14ac:dyDescent="0.3">
      <c r="A13" s="16" t="s">
        <v>11</v>
      </c>
      <c r="B13" s="16"/>
      <c r="C13" s="16"/>
      <c r="D13" s="17">
        <f>D10+D6+D3</f>
        <v>137000</v>
      </c>
      <c r="E13" s="17"/>
      <c r="F13" s="16" t="s">
        <v>12</v>
      </c>
      <c r="G13" s="16"/>
      <c r="H13" s="16"/>
      <c r="I13" s="17">
        <f>I3+I6+I10</f>
        <v>137000</v>
      </c>
      <c r="J13" s="17"/>
      <c r="L13" t="s">
        <v>80</v>
      </c>
      <c r="M13" s="11">
        <v>20000</v>
      </c>
      <c r="N13" s="10"/>
    </row>
    <row r="14" spans="1:14" x14ac:dyDescent="0.25">
      <c r="L14" t="s">
        <v>81</v>
      </c>
      <c r="M14" s="11">
        <v>10000</v>
      </c>
      <c r="N14" s="10"/>
    </row>
    <row r="15" spans="1:14" x14ac:dyDescent="0.25">
      <c r="L15" t="s">
        <v>85</v>
      </c>
      <c r="M15" s="9" t="s">
        <v>86</v>
      </c>
      <c r="N15" s="10"/>
    </row>
    <row r="16" spans="1:14" x14ac:dyDescent="0.25">
      <c r="L16" t="s">
        <v>82</v>
      </c>
      <c r="M16">
        <v>4000</v>
      </c>
      <c r="N16" s="10"/>
    </row>
    <row r="17" spans="12:14" x14ac:dyDescent="0.25">
      <c r="L17" s="10" t="s">
        <v>99</v>
      </c>
      <c r="M17" s="10">
        <v>50</v>
      </c>
      <c r="N17" s="10"/>
    </row>
  </sheetData>
  <mergeCells count="49">
    <mergeCell ref="A3:C3"/>
    <mergeCell ref="D3:E3"/>
    <mergeCell ref="F3:H3"/>
    <mergeCell ref="I3:J3"/>
    <mergeCell ref="A1:J1"/>
    <mergeCell ref="A2:C2"/>
    <mergeCell ref="D2:E2"/>
    <mergeCell ref="F2:H2"/>
    <mergeCell ref="I2:J2"/>
    <mergeCell ref="A4:C4"/>
    <mergeCell ref="D4:E4"/>
    <mergeCell ref="F4:H4"/>
    <mergeCell ref="I4:J4"/>
    <mergeCell ref="A5:C5"/>
    <mergeCell ref="D5:E5"/>
    <mergeCell ref="F5:H5"/>
    <mergeCell ref="I5:J5"/>
    <mergeCell ref="A6:C6"/>
    <mergeCell ref="D6:E6"/>
    <mergeCell ref="F6:H6"/>
    <mergeCell ref="I6:J6"/>
    <mergeCell ref="A7:C7"/>
    <mergeCell ref="D7:E7"/>
    <mergeCell ref="F7:H7"/>
    <mergeCell ref="I7:J7"/>
    <mergeCell ref="A8:C8"/>
    <mergeCell ref="D8:E8"/>
    <mergeCell ref="F8:H8"/>
    <mergeCell ref="I8:J8"/>
    <mergeCell ref="A9:C9"/>
    <mergeCell ref="D9:E9"/>
    <mergeCell ref="F9:H9"/>
    <mergeCell ref="I9:J9"/>
    <mergeCell ref="A10:C10"/>
    <mergeCell ref="D10:E10"/>
    <mergeCell ref="F10:H10"/>
    <mergeCell ref="I10:J10"/>
    <mergeCell ref="A11:C11"/>
    <mergeCell ref="D11:E11"/>
    <mergeCell ref="F11:H11"/>
    <mergeCell ref="I11:J11"/>
    <mergeCell ref="A13:C13"/>
    <mergeCell ref="D13:E13"/>
    <mergeCell ref="F13:H13"/>
    <mergeCell ref="I13:J13"/>
    <mergeCell ref="A12:C12"/>
    <mergeCell ref="D12:E12"/>
    <mergeCell ref="F12:H12"/>
    <mergeCell ref="I12:J12"/>
  </mergeCells>
  <conditionalFormatting sqref="A1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topLeftCell="A4" workbookViewId="0">
      <selection sqref="A1:F25"/>
    </sheetView>
  </sheetViews>
  <sheetFormatPr defaultColWidth="11.42578125" defaultRowHeight="15" x14ac:dyDescent="0.25"/>
  <cols>
    <col min="1" max="1" width="21" customWidth="1"/>
    <col min="8" max="8" width="30.5703125" customWidth="1"/>
  </cols>
  <sheetData>
    <row r="1" spans="1:10" ht="20.25" thickBot="1" x14ac:dyDescent="0.3">
      <c r="A1" s="21" t="s">
        <v>90</v>
      </c>
      <c r="B1" s="21"/>
      <c r="C1" s="21"/>
      <c r="D1" s="21"/>
      <c r="E1" s="21"/>
      <c r="F1" s="21"/>
    </row>
    <row r="2" spans="1:10" ht="16.5" thickTop="1" thickBot="1" x14ac:dyDescent="0.3">
      <c r="A2" s="6" t="s">
        <v>45</v>
      </c>
      <c r="B2" s="33"/>
      <c r="C2" s="33"/>
      <c r="D2" s="33"/>
      <c r="E2" s="33" t="s">
        <v>17</v>
      </c>
      <c r="F2" s="33"/>
    </row>
    <row r="3" spans="1:10" ht="16.5" thickTop="1" thickBot="1" x14ac:dyDescent="0.3">
      <c r="A3" s="6" t="s">
        <v>46</v>
      </c>
      <c r="B3" s="29" t="s">
        <v>19</v>
      </c>
      <c r="C3" s="29"/>
      <c r="D3" s="29"/>
      <c r="E3" s="32">
        <f>SUM(E5,E4)</f>
        <v>1465650</v>
      </c>
      <c r="F3" s="32"/>
    </row>
    <row r="4" spans="1:10" ht="16.5" thickTop="1" thickBot="1" x14ac:dyDescent="0.3">
      <c r="A4" s="6"/>
      <c r="B4" s="22" t="s">
        <v>20</v>
      </c>
      <c r="C4" s="22"/>
      <c r="D4" s="22"/>
      <c r="E4" s="31">
        <f>I8*I10+I9*I11</f>
        <v>42150</v>
      </c>
      <c r="F4" s="31"/>
      <c r="G4" t="s">
        <v>74</v>
      </c>
    </row>
    <row r="5" spans="1:10" ht="16.5" thickTop="1" thickBot="1" x14ac:dyDescent="0.3">
      <c r="A5" s="6"/>
      <c r="B5" s="22" t="s">
        <v>21</v>
      </c>
      <c r="C5" s="22"/>
      <c r="D5" s="22"/>
      <c r="E5" s="31">
        <f>((I8*I12*I14)+(I8*I13*I15))*365</f>
        <v>1423500</v>
      </c>
      <c r="F5" s="31"/>
      <c r="G5" t="s">
        <v>75</v>
      </c>
    </row>
    <row r="6" spans="1:10" ht="16.5" thickTop="1" thickBot="1" x14ac:dyDescent="0.3">
      <c r="A6" s="6" t="s">
        <v>47</v>
      </c>
      <c r="B6" s="22" t="s">
        <v>18</v>
      </c>
      <c r="C6" s="22"/>
      <c r="D6" s="22"/>
      <c r="E6" s="30">
        <f>SUM(E7:F12)</f>
        <v>1400500</v>
      </c>
      <c r="F6" s="30"/>
    </row>
    <row r="7" spans="1:10" ht="16.5" thickTop="1" thickBot="1" x14ac:dyDescent="0.3">
      <c r="A7" s="6"/>
      <c r="B7" s="22" t="s">
        <v>22</v>
      </c>
      <c r="C7" s="22"/>
      <c r="D7" s="22"/>
      <c r="E7" s="30">
        <f>1000*60+20500</f>
        <v>80500</v>
      </c>
      <c r="F7" s="30"/>
      <c r="H7" t="s">
        <v>62</v>
      </c>
      <c r="I7" s="10">
        <v>2020</v>
      </c>
      <c r="J7" s="10"/>
    </row>
    <row r="8" spans="1:10" ht="16.5" thickTop="1" thickBot="1" x14ac:dyDescent="0.3">
      <c r="A8" s="6"/>
      <c r="B8" s="22" t="s">
        <v>23</v>
      </c>
      <c r="C8" s="22"/>
      <c r="D8" s="22"/>
      <c r="E8" s="30">
        <f>15000*12</f>
        <v>180000</v>
      </c>
      <c r="F8" s="30"/>
      <c r="H8" t="s">
        <v>68</v>
      </c>
      <c r="I8" s="10">
        <v>60</v>
      </c>
      <c r="J8" s="13">
        <v>0.1</v>
      </c>
    </row>
    <row r="9" spans="1:10" ht="16.5" thickTop="1" thickBot="1" x14ac:dyDescent="0.3">
      <c r="A9" s="6"/>
      <c r="B9" s="22" t="s">
        <v>40</v>
      </c>
      <c r="C9" s="22"/>
      <c r="D9" s="22"/>
      <c r="E9" s="30">
        <f>1000*12</f>
        <v>12000</v>
      </c>
      <c r="F9" s="30"/>
      <c r="H9" t="s">
        <v>69</v>
      </c>
      <c r="I9" s="10">
        <v>363</v>
      </c>
      <c r="J9" s="13">
        <v>0.1</v>
      </c>
    </row>
    <row r="10" spans="1:10" ht="16.5" thickTop="1" thickBot="1" x14ac:dyDescent="0.3">
      <c r="A10" s="6"/>
      <c r="B10" s="29" t="s">
        <v>24</v>
      </c>
      <c r="C10" s="29"/>
      <c r="D10" s="29"/>
      <c r="E10" s="31">
        <v>6000</v>
      </c>
      <c r="F10" s="31"/>
      <c r="H10" t="s">
        <v>70</v>
      </c>
      <c r="I10" s="10">
        <v>400</v>
      </c>
      <c r="J10" s="10"/>
    </row>
    <row r="11" spans="1:10" ht="16.5" thickTop="1" thickBot="1" x14ac:dyDescent="0.3">
      <c r="A11" s="6"/>
      <c r="B11" s="29" t="s">
        <v>38</v>
      </c>
      <c r="C11" s="29"/>
      <c r="D11" s="29"/>
      <c r="E11" s="32">
        <f>(15000*3+20000+10000+6000*2+4000)*12</f>
        <v>1092000</v>
      </c>
      <c r="F11" s="32"/>
      <c r="H11" t="s">
        <v>71</v>
      </c>
      <c r="I11" s="10">
        <v>50</v>
      </c>
      <c r="J11" s="10"/>
    </row>
    <row r="12" spans="1:10" ht="16.5" thickTop="1" thickBot="1" x14ac:dyDescent="0.3">
      <c r="A12" s="6"/>
      <c r="B12" s="29" t="s">
        <v>37</v>
      </c>
      <c r="C12" s="29"/>
      <c r="D12" s="29"/>
      <c r="E12" s="32">
        <v>30000</v>
      </c>
      <c r="F12" s="32"/>
      <c r="H12" t="s">
        <v>63</v>
      </c>
      <c r="I12" s="10">
        <v>10</v>
      </c>
      <c r="J12" s="10"/>
    </row>
    <row r="13" spans="1:10" ht="16.5" thickTop="1" thickBot="1" x14ac:dyDescent="0.3">
      <c r="A13" s="6" t="s">
        <v>57</v>
      </c>
      <c r="B13" s="20" t="s">
        <v>25</v>
      </c>
      <c r="C13" s="20"/>
      <c r="D13" s="20"/>
      <c r="E13" s="30">
        <f>E3-E6</f>
        <v>65150</v>
      </c>
      <c r="F13" s="30"/>
      <c r="H13" t="s">
        <v>67</v>
      </c>
      <c r="I13" s="10">
        <v>7</v>
      </c>
      <c r="J13" s="10"/>
    </row>
    <row r="14" spans="1:10" ht="16.5" thickTop="1" thickBot="1" x14ac:dyDescent="0.3">
      <c r="A14" s="6" t="s">
        <v>48</v>
      </c>
      <c r="B14" s="29" t="s">
        <v>26</v>
      </c>
      <c r="C14" s="29"/>
      <c r="D14" s="29"/>
      <c r="E14" s="30">
        <f>E15</f>
        <v>7000</v>
      </c>
      <c r="F14" s="30"/>
      <c r="H14" t="s">
        <v>72</v>
      </c>
      <c r="I14" s="10">
        <v>3</v>
      </c>
      <c r="J14" s="10"/>
    </row>
    <row r="15" spans="1:10" ht="16.5" thickTop="1" thickBot="1" x14ac:dyDescent="0.3">
      <c r="A15" s="6"/>
      <c r="B15" s="22" t="s">
        <v>34</v>
      </c>
      <c r="C15" s="22"/>
      <c r="D15" s="22"/>
      <c r="E15" s="31">
        <v>7000</v>
      </c>
      <c r="F15" s="31"/>
      <c r="H15" t="s">
        <v>73</v>
      </c>
      <c r="I15" s="10">
        <v>5</v>
      </c>
      <c r="J15" s="10"/>
    </row>
    <row r="16" spans="1:10" ht="16.5" thickTop="1" thickBot="1" x14ac:dyDescent="0.3">
      <c r="A16" s="6" t="s">
        <v>49</v>
      </c>
      <c r="B16" s="22" t="s">
        <v>27</v>
      </c>
      <c r="C16" s="22"/>
      <c r="D16" s="22"/>
      <c r="E16" s="30">
        <f>E17</f>
        <v>0</v>
      </c>
      <c r="F16" s="30"/>
      <c r="H16" t="s">
        <v>79</v>
      </c>
      <c r="I16" s="9" t="s">
        <v>89</v>
      </c>
      <c r="J16" s="10"/>
    </row>
    <row r="17" spans="1:10" ht="16.5" thickTop="1" thickBot="1" x14ac:dyDescent="0.3">
      <c r="A17" s="6"/>
      <c r="B17" s="22"/>
      <c r="C17" s="22"/>
      <c r="D17" s="22"/>
      <c r="E17" s="30"/>
      <c r="F17" s="30"/>
      <c r="H17" t="s">
        <v>80</v>
      </c>
      <c r="I17" s="11">
        <v>20000</v>
      </c>
      <c r="J17" s="10"/>
    </row>
    <row r="18" spans="1:10" ht="16.5" thickTop="1" thickBot="1" x14ac:dyDescent="0.3">
      <c r="A18" s="6" t="s">
        <v>56</v>
      </c>
      <c r="B18" s="20" t="s">
        <v>28</v>
      </c>
      <c r="C18" s="20"/>
      <c r="D18" s="20"/>
      <c r="E18" s="30">
        <f>E14-E16</f>
        <v>7000</v>
      </c>
      <c r="F18" s="30"/>
      <c r="H18" t="s">
        <v>81</v>
      </c>
      <c r="I18" s="11">
        <v>10000</v>
      </c>
      <c r="J18" s="10"/>
    </row>
    <row r="19" spans="1:10" ht="16.5" thickTop="1" thickBot="1" x14ac:dyDescent="0.3">
      <c r="A19" s="6" t="s">
        <v>55</v>
      </c>
      <c r="B19" s="20" t="s">
        <v>29</v>
      </c>
      <c r="C19" s="20"/>
      <c r="D19" s="20"/>
      <c r="E19" s="30">
        <f>E18+E13</f>
        <v>72150</v>
      </c>
      <c r="F19" s="30"/>
      <c r="H19" t="s">
        <v>85</v>
      </c>
      <c r="I19" s="9" t="s">
        <v>86</v>
      </c>
      <c r="J19" s="10"/>
    </row>
    <row r="20" spans="1:10" ht="16.5" thickTop="1" thickBot="1" x14ac:dyDescent="0.3">
      <c r="A20" s="6" t="s">
        <v>50</v>
      </c>
      <c r="B20" s="22" t="s">
        <v>30</v>
      </c>
      <c r="C20" s="22"/>
      <c r="D20" s="22"/>
      <c r="E20" s="20"/>
      <c r="F20" s="20"/>
      <c r="H20" t="s">
        <v>82</v>
      </c>
      <c r="I20">
        <v>4000</v>
      </c>
      <c r="J20" s="10"/>
    </row>
    <row r="21" spans="1:10" ht="16.5" thickTop="1" thickBot="1" x14ac:dyDescent="0.3">
      <c r="A21" s="6" t="s">
        <v>51</v>
      </c>
      <c r="B21" s="22" t="s">
        <v>39</v>
      </c>
      <c r="C21" s="22"/>
      <c r="D21" s="22"/>
      <c r="E21" s="20">
        <f>E22</f>
        <v>5925</v>
      </c>
      <c r="F21" s="20"/>
    </row>
    <row r="22" spans="1:10" ht="16.5" thickTop="1" thickBot="1" x14ac:dyDescent="0.3">
      <c r="A22" s="6"/>
      <c r="B22" s="22" t="s">
        <v>96</v>
      </c>
      <c r="C22" s="22"/>
      <c r="D22" s="22"/>
      <c r="E22" s="20">
        <f>(10*3+7*5)*3*15+3*1000</f>
        <v>5925</v>
      </c>
      <c r="F22" s="20"/>
      <c r="G22" t="s">
        <v>97</v>
      </c>
    </row>
    <row r="23" spans="1:10" ht="16.5" thickTop="1" thickBot="1" x14ac:dyDescent="0.3">
      <c r="A23" s="6" t="s">
        <v>59</v>
      </c>
      <c r="B23" s="20" t="s">
        <v>31</v>
      </c>
      <c r="C23" s="20"/>
      <c r="D23" s="20"/>
      <c r="E23" s="20">
        <f>-E22</f>
        <v>-5925</v>
      </c>
      <c r="F23" s="20"/>
    </row>
    <row r="24" spans="1:10" ht="16.5" thickTop="1" thickBot="1" x14ac:dyDescent="0.3">
      <c r="A24" s="6" t="s">
        <v>60</v>
      </c>
      <c r="B24" s="20" t="s">
        <v>32</v>
      </c>
      <c r="C24" s="20"/>
      <c r="D24" s="20"/>
      <c r="E24" s="30">
        <f>E19+E23</f>
        <v>66225</v>
      </c>
      <c r="F24" s="30"/>
    </row>
    <row r="25" spans="1:10" ht="16.5" thickTop="1" thickBot="1" x14ac:dyDescent="0.3">
      <c r="A25" s="6" t="s">
        <v>76</v>
      </c>
      <c r="B25" s="20" t="s">
        <v>33</v>
      </c>
      <c r="C25" s="20"/>
      <c r="D25" s="20"/>
      <c r="E25" s="28">
        <f>E24-E24*0%</f>
        <v>66225</v>
      </c>
      <c r="F25" s="28"/>
    </row>
    <row r="26" spans="1:10" ht="15.75" thickTop="1" x14ac:dyDescent="0.25"/>
  </sheetData>
  <mergeCells count="49">
    <mergeCell ref="B2:D2"/>
    <mergeCell ref="E2:F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9:D9"/>
    <mergeCell ref="E9:F9"/>
    <mergeCell ref="E15:F15"/>
    <mergeCell ref="B10:D10"/>
    <mergeCell ref="E10:F10"/>
    <mergeCell ref="B11:D11"/>
    <mergeCell ref="E11:F11"/>
    <mergeCell ref="B12:D12"/>
    <mergeCell ref="E12:F12"/>
    <mergeCell ref="B25:D25"/>
    <mergeCell ref="E25:F25"/>
    <mergeCell ref="B22:D22"/>
    <mergeCell ref="E22:F22"/>
    <mergeCell ref="B19:D19"/>
    <mergeCell ref="E19:F19"/>
    <mergeCell ref="B20:D20"/>
    <mergeCell ref="E20:F20"/>
    <mergeCell ref="B21:D21"/>
    <mergeCell ref="E21:F21"/>
    <mergeCell ref="B23:D23"/>
    <mergeCell ref="E23:F23"/>
    <mergeCell ref="A1:F1"/>
    <mergeCell ref="B24:D24"/>
    <mergeCell ref="E24:F24"/>
    <mergeCell ref="B16:D16"/>
    <mergeCell ref="E16:F16"/>
    <mergeCell ref="B17:D17"/>
    <mergeCell ref="E17:F17"/>
    <mergeCell ref="B18:D18"/>
    <mergeCell ref="E18:F18"/>
    <mergeCell ref="B13:D13"/>
    <mergeCell ref="E13:F13"/>
    <mergeCell ref="B14:D14"/>
    <mergeCell ref="E14:F14"/>
    <mergeCell ref="B15:D15"/>
    <mergeCell ref="B8:D8"/>
    <mergeCell ref="E8:F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E16" sqref="E16"/>
    </sheetView>
  </sheetViews>
  <sheetFormatPr defaultColWidth="11.42578125" defaultRowHeight="15" x14ac:dyDescent="0.25"/>
  <sheetData>
    <row r="1" spans="1:10" ht="20.25" customHeight="1" thickBot="1" x14ac:dyDescent="0.3">
      <c r="A1" s="18" t="s">
        <v>54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33" customHeight="1" thickTop="1" thickBot="1" x14ac:dyDescent="0.3">
      <c r="A2" s="15" t="s">
        <v>0</v>
      </c>
      <c r="B2" s="15"/>
      <c r="C2" s="15"/>
      <c r="D2" s="15" t="s">
        <v>13</v>
      </c>
      <c r="E2" s="15"/>
      <c r="F2" s="15" t="s">
        <v>1</v>
      </c>
      <c r="G2" s="15"/>
      <c r="H2" s="15"/>
      <c r="I2" s="15" t="s">
        <v>14</v>
      </c>
      <c r="J2" s="15"/>
    </row>
    <row r="3" spans="1:10" ht="15.75" customHeight="1" thickBot="1" x14ac:dyDescent="0.3">
      <c r="A3" s="15" t="s">
        <v>42</v>
      </c>
      <c r="B3" s="15"/>
      <c r="C3" s="15"/>
      <c r="D3" s="14">
        <v>27500</v>
      </c>
      <c r="E3" s="15"/>
      <c r="F3" s="15" t="s">
        <v>5</v>
      </c>
      <c r="G3" s="15"/>
      <c r="H3" s="15"/>
      <c r="I3" s="14">
        <f>I4+I5</f>
        <v>90000</v>
      </c>
      <c r="J3" s="15"/>
    </row>
    <row r="4" spans="1:10" ht="54" customHeight="1" thickBot="1" x14ac:dyDescent="0.3">
      <c r="A4" s="15" t="s">
        <v>36</v>
      </c>
      <c r="B4" s="15"/>
      <c r="C4" s="15"/>
      <c r="D4" s="14">
        <v>20000</v>
      </c>
      <c r="E4" s="15"/>
      <c r="F4" s="15" t="s">
        <v>58</v>
      </c>
      <c r="G4" s="15"/>
      <c r="H4" s="15"/>
      <c r="I4" s="14">
        <v>80000</v>
      </c>
      <c r="J4" s="15"/>
    </row>
    <row r="5" spans="1:10" ht="33.75" customHeight="1" thickBot="1" x14ac:dyDescent="0.3">
      <c r="A5" s="15" t="s">
        <v>35</v>
      </c>
      <c r="B5" s="15"/>
      <c r="C5" s="15"/>
      <c r="D5" s="14">
        <v>7500</v>
      </c>
      <c r="E5" s="15"/>
      <c r="F5" s="15" t="s">
        <v>43</v>
      </c>
      <c r="G5" s="15"/>
      <c r="H5" s="15"/>
      <c r="I5" s="14">
        <v>10000</v>
      </c>
      <c r="J5" s="15"/>
    </row>
    <row r="6" spans="1:10" ht="36.75" customHeight="1" thickBot="1" x14ac:dyDescent="0.3">
      <c r="A6" s="15" t="s">
        <v>2</v>
      </c>
      <c r="B6" s="15"/>
      <c r="C6" s="15"/>
      <c r="D6" s="14">
        <f>SUM(D7:E8)</f>
        <v>85500</v>
      </c>
      <c r="E6" s="15"/>
      <c r="F6" s="15" t="s">
        <v>3</v>
      </c>
      <c r="G6" s="15"/>
      <c r="H6" s="15"/>
      <c r="I6" s="14">
        <f>SUM(I7:J9)</f>
        <v>52100</v>
      </c>
      <c r="J6" s="15"/>
    </row>
    <row r="7" spans="1:10" ht="15.75" customHeight="1" thickBot="1" x14ac:dyDescent="0.3">
      <c r="A7" s="15" t="s">
        <v>6</v>
      </c>
      <c r="B7" s="15"/>
      <c r="C7" s="15"/>
      <c r="D7" s="14">
        <v>55000</v>
      </c>
      <c r="E7" s="15"/>
      <c r="F7" s="15" t="s">
        <v>9</v>
      </c>
      <c r="G7" s="15"/>
      <c r="H7" s="15"/>
      <c r="I7" s="14">
        <v>500</v>
      </c>
      <c r="J7" s="15"/>
    </row>
    <row r="8" spans="1:10" ht="15.75" customHeight="1" thickBot="1" x14ac:dyDescent="0.3">
      <c r="A8" s="15" t="s">
        <v>7</v>
      </c>
      <c r="B8" s="15"/>
      <c r="C8" s="15"/>
      <c r="D8" s="14">
        <v>30500</v>
      </c>
      <c r="E8" s="15"/>
      <c r="F8" s="15" t="s">
        <v>61</v>
      </c>
      <c r="G8" s="15"/>
      <c r="H8" s="15"/>
      <c r="I8" s="14">
        <v>20000</v>
      </c>
      <c r="J8" s="14"/>
    </row>
    <row r="9" spans="1:10" ht="15.75" customHeight="1" thickBot="1" x14ac:dyDescent="0.3">
      <c r="A9" s="15"/>
      <c r="B9" s="15"/>
      <c r="C9" s="15"/>
      <c r="D9" s="15"/>
      <c r="E9" s="15"/>
      <c r="F9" s="15" t="s">
        <v>15</v>
      </c>
      <c r="G9" s="15"/>
      <c r="H9" s="15"/>
      <c r="I9" s="14">
        <v>31600</v>
      </c>
      <c r="J9" s="15"/>
    </row>
    <row r="10" spans="1:10" ht="15.75" thickBot="1" x14ac:dyDescent="0.3">
      <c r="A10" s="15" t="s">
        <v>52</v>
      </c>
      <c r="B10" s="15"/>
      <c r="C10" s="15"/>
      <c r="D10" s="14">
        <f>SUM(D11:E12)</f>
        <v>29100</v>
      </c>
      <c r="E10" s="15"/>
      <c r="F10" s="15" t="s">
        <v>4</v>
      </c>
      <c r="G10" s="15"/>
      <c r="H10" s="15"/>
      <c r="I10" s="15"/>
      <c r="J10" s="15"/>
    </row>
    <row r="11" spans="1:10" ht="30.75" customHeight="1" thickBot="1" x14ac:dyDescent="0.3">
      <c r="A11" s="15" t="s">
        <v>8</v>
      </c>
      <c r="B11" s="15"/>
      <c r="C11" s="15"/>
      <c r="D11" s="14">
        <v>5100</v>
      </c>
      <c r="E11" s="15"/>
      <c r="F11" s="15"/>
      <c r="G11" s="15"/>
      <c r="H11" s="15"/>
      <c r="I11" s="15"/>
      <c r="J11" s="15"/>
    </row>
    <row r="12" spans="1:10" ht="15.75" thickBot="1" x14ac:dyDescent="0.3">
      <c r="A12" s="15" t="s">
        <v>41</v>
      </c>
      <c r="B12" s="15"/>
      <c r="C12" s="15"/>
      <c r="D12" s="14">
        <v>24000</v>
      </c>
      <c r="E12" s="15"/>
      <c r="F12" s="15"/>
      <c r="G12" s="15"/>
      <c r="H12" s="15"/>
      <c r="I12" s="15"/>
      <c r="J12" s="15"/>
    </row>
    <row r="13" spans="1:10" ht="15.75" thickBot="1" x14ac:dyDescent="0.3">
      <c r="A13" s="15" t="s">
        <v>11</v>
      </c>
      <c r="B13" s="15"/>
      <c r="C13" s="15"/>
      <c r="D13" s="14">
        <f>D10+D6+D3</f>
        <v>142100</v>
      </c>
      <c r="E13" s="15"/>
      <c r="F13" s="15" t="s">
        <v>12</v>
      </c>
      <c r="G13" s="15"/>
      <c r="H13" s="15"/>
      <c r="I13" s="14">
        <f>I6+I3</f>
        <v>142100</v>
      </c>
      <c r="J13" s="15"/>
    </row>
  </sheetData>
  <mergeCells count="49">
    <mergeCell ref="A3:C3"/>
    <mergeCell ref="D3:E3"/>
    <mergeCell ref="F3:H3"/>
    <mergeCell ref="I3:J3"/>
    <mergeCell ref="A1:J1"/>
    <mergeCell ref="A2:C2"/>
    <mergeCell ref="D2:E2"/>
    <mergeCell ref="F2:H2"/>
    <mergeCell ref="I2:J2"/>
    <mergeCell ref="A4:C4"/>
    <mergeCell ref="D4:E4"/>
    <mergeCell ref="F4:H4"/>
    <mergeCell ref="I4:J4"/>
    <mergeCell ref="A5:C5"/>
    <mergeCell ref="D5:E5"/>
    <mergeCell ref="F5:H5"/>
    <mergeCell ref="I5:J5"/>
    <mergeCell ref="A8:C8"/>
    <mergeCell ref="D8:E8"/>
    <mergeCell ref="F8:H8"/>
    <mergeCell ref="I8:J8"/>
    <mergeCell ref="A6:C6"/>
    <mergeCell ref="D6:E6"/>
    <mergeCell ref="F6:H6"/>
    <mergeCell ref="I6:J6"/>
    <mergeCell ref="A7:C7"/>
    <mergeCell ref="D7:E7"/>
    <mergeCell ref="F7:H7"/>
    <mergeCell ref="I7:J7"/>
    <mergeCell ref="A9:C9"/>
    <mergeCell ref="D9:E9"/>
    <mergeCell ref="F9:H9"/>
    <mergeCell ref="I9:J9"/>
    <mergeCell ref="A10:C10"/>
    <mergeCell ref="D10:E10"/>
    <mergeCell ref="F10:H10"/>
    <mergeCell ref="I10:J10"/>
    <mergeCell ref="A13:C13"/>
    <mergeCell ref="D13:E13"/>
    <mergeCell ref="F13:H13"/>
    <mergeCell ref="I13:J13"/>
    <mergeCell ref="A11:C11"/>
    <mergeCell ref="D11:E11"/>
    <mergeCell ref="F11:H11"/>
    <mergeCell ref="I11:J11"/>
    <mergeCell ref="A12:C12"/>
    <mergeCell ref="D12:E12"/>
    <mergeCell ref="F12:H12"/>
    <mergeCell ref="I12:J12"/>
  </mergeCells>
  <conditionalFormatting sqref="A1:J1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zoomScale="160" zoomScaleNormal="160" workbookViewId="0">
      <selection sqref="A1:D14"/>
    </sheetView>
  </sheetViews>
  <sheetFormatPr defaultColWidth="11.42578125" defaultRowHeight="15" x14ac:dyDescent="0.25"/>
  <cols>
    <col min="1" max="1" width="34.5703125" customWidth="1"/>
    <col min="2" max="4" width="11.5703125" customWidth="1"/>
  </cols>
  <sheetData>
    <row r="1" spans="1:4" x14ac:dyDescent="0.25">
      <c r="A1" t="s">
        <v>62</v>
      </c>
      <c r="B1">
        <v>2018</v>
      </c>
      <c r="C1" s="10">
        <v>2019</v>
      </c>
      <c r="D1" s="12">
        <v>2020</v>
      </c>
    </row>
    <row r="2" spans="1:4" x14ac:dyDescent="0.25">
      <c r="A2" t="s">
        <v>68</v>
      </c>
      <c r="B2">
        <v>50</v>
      </c>
      <c r="C2" s="10">
        <v>55</v>
      </c>
      <c r="D2" s="12">
        <v>60</v>
      </c>
    </row>
    <row r="3" spans="1:4" x14ac:dyDescent="0.25">
      <c r="A3" t="s">
        <v>69</v>
      </c>
      <c r="B3">
        <v>300</v>
      </c>
      <c r="C3" s="10">
        <v>330</v>
      </c>
      <c r="D3" s="12">
        <v>363</v>
      </c>
    </row>
    <row r="4" spans="1:4" x14ac:dyDescent="0.25">
      <c r="A4" t="s">
        <v>70</v>
      </c>
      <c r="B4">
        <v>400</v>
      </c>
      <c r="C4" s="10">
        <v>400</v>
      </c>
      <c r="D4" s="12">
        <v>400</v>
      </c>
    </row>
    <row r="5" spans="1:4" x14ac:dyDescent="0.25">
      <c r="A5" t="s">
        <v>71</v>
      </c>
      <c r="B5">
        <v>50</v>
      </c>
      <c r="C5" s="10">
        <v>50</v>
      </c>
      <c r="D5" s="12">
        <v>50</v>
      </c>
    </row>
    <row r="6" spans="1:4" x14ac:dyDescent="0.25">
      <c r="A6" t="s">
        <v>63</v>
      </c>
      <c r="B6">
        <v>7</v>
      </c>
      <c r="C6" s="10">
        <v>11</v>
      </c>
      <c r="D6" s="12">
        <v>10</v>
      </c>
    </row>
    <row r="7" spans="1:4" x14ac:dyDescent="0.25">
      <c r="A7" t="s">
        <v>67</v>
      </c>
      <c r="B7">
        <v>4</v>
      </c>
      <c r="C7" s="10">
        <v>7</v>
      </c>
      <c r="D7" s="12">
        <v>7</v>
      </c>
    </row>
    <row r="8" spans="1:4" x14ac:dyDescent="0.25">
      <c r="A8" t="s">
        <v>72</v>
      </c>
      <c r="B8">
        <v>3</v>
      </c>
      <c r="C8" s="10">
        <v>3</v>
      </c>
      <c r="D8" s="12">
        <v>3</v>
      </c>
    </row>
    <row r="9" spans="1:4" x14ac:dyDescent="0.25">
      <c r="A9" t="s">
        <v>73</v>
      </c>
      <c r="B9">
        <v>5</v>
      </c>
      <c r="C9" s="10">
        <v>5</v>
      </c>
      <c r="D9" s="12">
        <v>5</v>
      </c>
    </row>
    <row r="10" spans="1:4" x14ac:dyDescent="0.25">
      <c r="A10" t="s">
        <v>79</v>
      </c>
      <c r="B10" s="9" t="s">
        <v>88</v>
      </c>
      <c r="C10" s="9" t="s">
        <v>95</v>
      </c>
      <c r="D10" s="12" t="s">
        <v>89</v>
      </c>
    </row>
    <row r="11" spans="1:4" x14ac:dyDescent="0.25">
      <c r="A11" t="s">
        <v>80</v>
      </c>
      <c r="B11">
        <v>8000</v>
      </c>
      <c r="C11" s="11">
        <v>20000</v>
      </c>
      <c r="D11" s="12">
        <v>20000</v>
      </c>
    </row>
    <row r="12" spans="1:4" x14ac:dyDescent="0.25">
      <c r="A12" t="s">
        <v>81</v>
      </c>
      <c r="B12">
        <v>8000</v>
      </c>
      <c r="C12" s="11">
        <v>10000</v>
      </c>
      <c r="D12" s="12">
        <v>10000</v>
      </c>
    </row>
    <row r="13" spans="1:4" x14ac:dyDescent="0.25">
      <c r="A13" t="s">
        <v>85</v>
      </c>
      <c r="B13" s="9" t="s">
        <v>87</v>
      </c>
      <c r="C13" s="9" t="s">
        <v>94</v>
      </c>
      <c r="D13" s="12" t="s">
        <v>86</v>
      </c>
    </row>
    <row r="14" spans="1:4" x14ac:dyDescent="0.25">
      <c r="A14" t="s">
        <v>82</v>
      </c>
      <c r="B14">
        <v>4000</v>
      </c>
      <c r="C14">
        <v>4000</v>
      </c>
      <c r="D14" s="12">
        <v>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Bilan 1ere Année</vt:lpstr>
      <vt:lpstr>CPC 1</vt:lpstr>
      <vt:lpstr>Bilan 2eme Année</vt:lpstr>
      <vt:lpstr>CPC2</vt:lpstr>
      <vt:lpstr>Bilan 3eme année</vt:lpstr>
      <vt:lpstr>CPC3</vt:lpstr>
      <vt:lpstr>Bilan Final</vt:lpstr>
      <vt:lpstr>Calcule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</dc:creator>
  <cp:lastModifiedBy>BAROUCH_SHIP</cp:lastModifiedBy>
  <dcterms:created xsi:type="dcterms:W3CDTF">2018-02-24T11:25:51Z</dcterms:created>
  <dcterms:modified xsi:type="dcterms:W3CDTF">2018-12-16T14:58:00Z</dcterms:modified>
</cp:coreProperties>
</file>