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38" i="2" l="1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9" i="2"/>
  <c r="N21" i="2"/>
  <c r="N20" i="2"/>
  <c r="N19" i="2"/>
  <c r="N18" i="2"/>
  <c r="N17" i="2"/>
  <c r="N16" i="2"/>
  <c r="N15" i="2"/>
  <c r="N14" i="2"/>
  <c r="N13" i="2"/>
  <c r="N12" i="2"/>
  <c r="N11" i="2"/>
  <c r="N10" i="2"/>
  <c r="N8" i="2"/>
  <c r="N7" i="2"/>
  <c r="N6" i="2"/>
  <c r="N5" i="2"/>
  <c r="N4" i="2"/>
  <c r="N3" i="2"/>
  <c r="N2" i="2"/>
  <c r="K2" i="2"/>
  <c r="C38" i="1" l="1"/>
</calcChain>
</file>

<file path=xl/sharedStrings.xml><?xml version="1.0" encoding="utf-8"?>
<sst xmlns="http://schemas.openxmlformats.org/spreadsheetml/2006/main" count="989" uniqueCount="249">
  <si>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</si>
  <si>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</si>
  <si>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</si>
  <si>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</si>
  <si>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</si>
  <si>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</si>
  <si>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</si>
  <si>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</si>
  <si>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</si>
  <si>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</si>
  <si>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</si>
  <si>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</si>
  <si>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</si>
  <si>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</si>
  <si>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</si>
  <si>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</si>
  <si>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</si>
  <si>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</si>
  <si>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</si>
  <si>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</si>
  <si>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</si>
  <si>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</si>
  <si>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</si>
  <si>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</si>
  <si>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</si>
  <si>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</si>
  <si>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</si>
  <si>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</si>
  <si>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</si>
  <si>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</si>
  <si>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</si>
  <si>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</si>
  <si>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</si>
  <si>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</si>
  <si>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</si>
  <si>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</si>
  <si>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</si>
  <si>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</si>
  <si>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</si>
  <si>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</si>
  <si>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</si>
  <si>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</si>
  <si>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</si>
  <si>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</si>
  <si>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</si>
  <si>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</si>
  <si>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</si>
  <si>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</si>
  <si>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</si>
  <si>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</si>
  <si>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</si>
  <si>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</si>
  <si>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</si>
  <si>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</si>
  <si>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</si>
  <si>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</si>
  <si>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</si>
  <si>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</si>
  <si>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</si>
  <si>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</si>
  <si>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</si>
  <si>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</si>
  <si>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</si>
  <si>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</si>
  <si>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</si>
  <si>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</si>
  <si>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</si>
  <si>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</si>
  <si>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</si>
  <si>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</si>
  <si>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</si>
  <si>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</si>
  <si>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</si>
  <si>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</si>
  <si>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</si>
  <si>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</si>
  <si>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</si>
  <si>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</si>
  <si>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</si>
  <si>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</si>
  <si>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</si>
  <si>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</si>
  <si>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</si>
  <si>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</si>
  <si>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</si>
  <si>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</si>
  <si>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</si>
  <si>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</si>
  <si>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</si>
  <si>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</si>
  <si>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</si>
  <si>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</si>
  <si>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</si>
  <si>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</si>
  <si>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</si>
  <si>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</si>
  <si>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</si>
  <si>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</si>
  <si>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</si>
  <si>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</si>
  <si>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</si>
  <si>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</si>
  <si>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</si>
  <si>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</si>
  <si>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</si>
  <si>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</si>
  <si>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</si>
  <si>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</si>
  <si>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</si>
  <si>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</si>
  <si>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</si>
  <si>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</si>
  <si>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</si>
  <si>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</si>
  <si>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</si>
  <si>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</si>
  <si>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</si>
  <si>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</si>
  <si>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</si>
  <si>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</si>
  <si>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</si>
  <si>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</si>
  <si>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</si>
  <si>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</si>
  <si>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</si>
  <si>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</si>
  <si>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</si>
  <si>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</si>
  <si>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</si>
  <si>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</si>
  <si>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</si>
  <si>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</si>
  <si>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</si>
  <si>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</si>
  <si>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</si>
  <si>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</si>
  <si>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</si>
  <si>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</si>
  <si>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</si>
  <si>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</si>
  <si>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</si>
  <si>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</si>
  <si>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</si>
  <si>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</si>
  <si>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</si>
  <si>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</si>
  <si>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</si>
  <si>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</si>
  <si>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</si>
  <si>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</si>
  <si>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</si>
  <si>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</si>
  <si>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</si>
  <si>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</si>
  <si>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</si>
  <si>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</si>
  <si>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</si>
  <si>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</si>
  <si>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</si>
  <si>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</si>
  <si>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</si>
  <si>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</si>
  <si>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</si>
  <si>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</si>
  <si>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</si>
  <si>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</si>
  <si>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</si>
  <si>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</si>
  <si>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</si>
  <si>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</si>
  <si>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</si>
  <si>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</si>
  <si>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</si>
  <si>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</si>
  <si>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</si>
  <si>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</si>
  <si>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</si>
  <si>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</si>
  <si>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</si>
  <si>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</si>
  <si>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</si>
  <si>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</si>
  <si>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</si>
  <si>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</si>
  <si>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</si>
  <si>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</si>
  <si>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</si>
  <si>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</si>
  <si>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</si>
  <si>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</si>
  <si>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</si>
  <si>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</si>
  <si>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</si>
  <si>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</si>
  <si>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</si>
  <si>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</si>
  <si>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</si>
  <si>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</si>
  <si>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</si>
  <si>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</si>
  <si>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</si>
  <si>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</si>
  <si>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</si>
  <si>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</si>
  <si>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</si>
  <si>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</si>
  <si>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</si>
  <si>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</si>
  <si>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</si>
  <si>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</si>
  <si>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</si>
  <si>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</si>
  <si>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</si>
  <si>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</si>
  <si>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</si>
  <si>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</si>
  <si>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</si>
  <si>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</si>
  <si>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</si>
  <si>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</si>
  <si>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</si>
  <si>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</si>
  <si>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</si>
  <si>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</si>
  <si>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</si>
  <si>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</si>
  <si>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</si>
  <si>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</si>
  <si>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</si>
  <si>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</si>
  <si>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</si>
  <si>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</si>
  <si>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</si>
  <si>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</si>
  <si>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</si>
  <si>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</si>
  <si>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</si>
  <si>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</si>
  <si>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</si>
  <si>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Diario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</si>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</sst>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 vertical="center" wrapText="1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0" fontId="0" fillId="4" borderId="10" xfId="0" applyFill="1" applyBorder="1"/>
    <xf numFmtId="20" fontId="0" fillId="4" borderId="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D7FF"/>
      <color rgb="FFFFF4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1"/>
          <c:order val="0"/>
          <c:tx>
            <c:strRef>
              <c:f>Hoja1!$C$1:$C$1</c:f>
              <c:strCache>
                <c:ptCount val="1"/>
                <c:pt idx="0">
                  <c:v>TOTAL DE FALLAS</c:v>
                </c:pt>
              </c:strCache>
            </c:strRef>
          </c:tx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Hoja1!$C$2:$C$37</c:f>
              <c:numCache>
                <c:formatCode>General</c:formatCode>
                <c:ptCount val="36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Marzo %</c:v>
                </c:pt>
              </c:strCache>
            </c:strRef>
          </c:tx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Hoja1!$B$2:$B$37</c:f>
              <c:numCache>
                <c:formatCode>0.00%</c:formatCode>
                <c:ptCount val="36"/>
                <c:pt idx="0">
                  <c:v>0.73</c:v>
                </c:pt>
                <c:pt idx="1">
                  <c:v>0.12</c:v>
                </c:pt>
                <c:pt idx="3">
                  <c:v>0.15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0.15</c:v>
                </c:pt>
                <c:pt idx="7">
                  <c:v>0.1</c:v>
                </c:pt>
                <c:pt idx="9">
                  <c:v>0.05</c:v>
                </c:pt>
                <c:pt idx="11">
                  <c:v>0.73</c:v>
                </c:pt>
                <c:pt idx="12">
                  <c:v>0.02</c:v>
                </c:pt>
                <c:pt idx="13">
                  <c:v>0.02</c:v>
                </c:pt>
                <c:pt idx="18">
                  <c:v>0.02</c:v>
                </c:pt>
                <c:pt idx="19">
                  <c:v>0.22</c:v>
                </c:pt>
                <c:pt idx="20">
                  <c:v>7.0000000000000007E-2</c:v>
                </c:pt>
                <c:pt idx="22">
                  <c:v>0.05</c:v>
                </c:pt>
                <c:pt idx="23">
                  <c:v>0.02</c:v>
                </c:pt>
                <c:pt idx="25">
                  <c:v>0.12</c:v>
                </c:pt>
                <c:pt idx="26">
                  <c:v>7.0000000000000007E-2</c:v>
                </c:pt>
                <c:pt idx="27">
                  <c:v>0.05</c:v>
                </c:pt>
                <c:pt idx="28">
                  <c:v>7.0000000000000007E-2</c:v>
                </c:pt>
                <c:pt idx="29">
                  <c:v>0.05</c:v>
                </c:pt>
                <c:pt idx="31">
                  <c:v>0.05</c:v>
                </c:pt>
                <c:pt idx="34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84160"/>
        <c:axId val="161085696"/>
      </c:barChart>
      <c:catAx>
        <c:axId val="161084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61085696"/>
        <c:crosses val="autoZero"/>
        <c:auto val="1"/>
        <c:lblAlgn val="ctr"/>
        <c:lblOffset val="100"/>
        <c:noMultiLvlLbl val="0"/>
      </c:catAx>
      <c:valAx>
        <c:axId val="161085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1084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TOTAL DE FALLAS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Hoja1!$A$2:$A$37</c:f>
              <c:strCache>
                <c:ptCount val="36"/>
                <c:pt idx="0">
                  <c:v>LA FRIA</c:v>
                </c:pt>
                <c:pt idx="1">
                  <c:v>BARINAS</c:v>
                </c:pt>
                <c:pt idx="2">
                  <c:v>PRTO. ORDAZ</c:v>
                </c:pt>
                <c:pt idx="3">
                  <c:v>MARACAY</c:v>
                </c:pt>
                <c:pt idx="4">
                  <c:v>BARCELONA</c:v>
                </c:pt>
                <c:pt idx="5">
                  <c:v>CIUDAD BOLIVAR</c:v>
                </c:pt>
                <c:pt idx="6">
                  <c:v>VALENCIA</c:v>
                </c:pt>
                <c:pt idx="7">
                  <c:v>PRTO. CABELLO</c:v>
                </c:pt>
                <c:pt idx="8">
                  <c:v>PTO. FIJO</c:v>
                </c:pt>
                <c:pt idx="9">
                  <c:v>LARA</c:v>
                </c:pt>
                <c:pt idx="10">
                  <c:v>HOSP. MLTR. SAN CRISTOBAL</c:v>
                </c:pt>
                <c:pt idx="11">
                  <c:v>SAN CRISTOBAL</c:v>
                </c:pt>
                <c:pt idx="12">
                  <c:v>MARACAIBO</c:v>
                </c:pt>
                <c:pt idx="13">
                  <c:v>ZULIA</c:v>
                </c:pt>
                <c:pt idx="14">
                  <c:v>MNRO. DE LA DEFENSA</c:v>
                </c:pt>
                <c:pt idx="15">
                  <c:v>ACADEMIA MILITAR</c:v>
                </c:pt>
                <c:pt idx="16">
                  <c:v>CANES</c:v>
                </c:pt>
                <c:pt idx="17">
                  <c:v>C.G GNB</c:v>
                </c:pt>
                <c:pt idx="18">
                  <c:v>GUARICO</c:v>
                </c:pt>
                <c:pt idx="19">
                  <c:v>PORTUGUESA</c:v>
                </c:pt>
                <c:pt idx="20">
                  <c:v>APURE</c:v>
                </c:pt>
                <c:pt idx="21">
                  <c:v>MIRANDA</c:v>
                </c:pt>
                <c:pt idx="22">
                  <c:v>MONAGAS</c:v>
                </c:pt>
                <c:pt idx="23">
                  <c:v>DTA. AMACURO</c:v>
                </c:pt>
                <c:pt idx="24">
                  <c:v>NVA. ESPARTA</c:v>
                </c:pt>
                <c:pt idx="25">
                  <c:v>SUCRE</c:v>
                </c:pt>
                <c:pt idx="26">
                  <c:v>TRUJILLO</c:v>
                </c:pt>
                <c:pt idx="27">
                  <c:v>MERIDA</c:v>
                </c:pt>
                <c:pt idx="28">
                  <c:v>YARACUY</c:v>
                </c:pt>
                <c:pt idx="29">
                  <c:v>COJEDES</c:v>
                </c:pt>
                <c:pt idx="30">
                  <c:v>AMAZONAS</c:v>
                </c:pt>
                <c:pt idx="31">
                  <c:v>ALTOS MIRANDINOS</c:v>
                </c:pt>
                <c:pt idx="32">
                  <c:v>HOSP. MLTR. DR. CARLOS AREVALO</c:v>
                </c:pt>
                <c:pt idx="33">
                  <c:v>RAMO VERDE</c:v>
                </c:pt>
                <c:pt idx="34">
                  <c:v>CARUPANO</c:v>
                </c:pt>
                <c:pt idx="35">
                  <c:v>CIRCULO MILITAR</c:v>
                </c:pt>
              </c:strCache>
            </c:strRef>
          </c:cat>
          <c:val>
            <c:numRef>
              <c:f>Hoja1!$C$2:$C$39</c:f>
              <c:numCache>
                <c:formatCode>General</c:formatCode>
                <c:ptCount val="38"/>
                <c:pt idx="0">
                  <c:v>30</c:v>
                </c:pt>
                <c:pt idx="1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9">
                  <c:v>2</c:v>
                </c:pt>
                <c:pt idx="11">
                  <c:v>30</c:v>
                </c:pt>
                <c:pt idx="12">
                  <c:v>1</c:v>
                </c:pt>
                <c:pt idx="13">
                  <c:v>1</c:v>
                </c:pt>
                <c:pt idx="18">
                  <c:v>1</c:v>
                </c:pt>
                <c:pt idx="19">
                  <c:v>10</c:v>
                </c:pt>
                <c:pt idx="20">
                  <c:v>3</c:v>
                </c:pt>
                <c:pt idx="22">
                  <c:v>2</c:v>
                </c:pt>
                <c:pt idx="23">
                  <c:v>1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1">
                  <c:v>2</c:v>
                </c:pt>
                <c:pt idx="34">
                  <c:v>4</c:v>
                </c:pt>
                <c:pt idx="35">
                  <c:v>5</c:v>
                </c:pt>
                <c:pt idx="36">
                  <c:v>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888704"/>
        <c:axId val="182898688"/>
      </c:barChart>
      <c:catAx>
        <c:axId val="18288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898688"/>
        <c:crosses val="autoZero"/>
        <c:auto val="1"/>
        <c:lblAlgn val="ctr"/>
        <c:lblOffset val="100"/>
        <c:noMultiLvlLbl val="0"/>
      </c:catAx>
      <c:valAx>
        <c:axId val="18289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53975</xdr:colOff>
      <xdr:row>0</xdr:row>
      <xdr:rowOff>0</xdr:rowOff>
    </xdr:from>
    <xdr:to>
      <xdr:col>22</xdr:col>
      <xdr:colOff>349250</xdr:colOff>
      <xdr:row>46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0</xdr:row>
      <xdr:rowOff>28575</xdr:rowOff>
    </xdr:from>
    <xdr:to>
      <xdr:col>13</xdr:col>
      <xdr:colOff>466725</xdr:colOff>
      <xdr:row>17</xdr:row>
      <xdr:rowOff>180975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18</xdr:row>
      <xdr:rowOff>95248</xdr:rowOff>
    </xdr:from>
    <xdr:to>
      <xdr:col>13</xdr:col>
      <xdr:colOff>438150</xdr:colOff>
      <xdr:row>39</xdr:row>
      <xdr:rowOff>114299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1" zoomScaleNormal="100" workbookViewId="0">
      <selection sqref="A1:C37"/>
    </sheetView>
  </sheetViews>
  <sheetFormatPr baseColWidth="10" defaultRowHeight="15" x14ac:dyDescent="0.25"/>
  <cols>
    <col min="1" max="1" width="29.28515625" customWidth="1"/>
    <col min="3" max="3" width="18.7109375" customWidth="1"/>
  </cols>
  <sheetData>
    <row r="1" spans="1:3" ht="21" customHeight="1" x14ac:dyDescent="0.25">
      <c r="A1" s="3" t="s">
        <v>35</v>
      </c>
      <c r="B1" s="2" t="s">
        <v>37</v>
      </c>
      <c r="C1" s="1" t="s">
        <v>36</v>
      </c>
    </row>
    <row r="2" spans="1:3" x14ac:dyDescent="0.25">
      <c r="A2" s="4" t="s">
        <v>0</v>
      </c>
      <c r="B2" s="5">
        <v>0.73</v>
      </c>
      <c r="C2" s="4">
        <v>30</v>
      </c>
    </row>
    <row r="3" spans="1:3" x14ac:dyDescent="0.25">
      <c r="A3" s="4" t="s">
        <v>38</v>
      </c>
      <c r="B3" s="5">
        <v>0.12</v>
      </c>
      <c r="C3" s="4">
        <v>5</v>
      </c>
    </row>
    <row r="4" spans="1:3" x14ac:dyDescent="0.25">
      <c r="A4" s="4" t="s">
        <v>1</v>
      </c>
      <c r="B4" s="5"/>
      <c r="C4" s="5"/>
    </row>
    <row r="5" spans="1:3" x14ac:dyDescent="0.25">
      <c r="A5" s="4" t="s">
        <v>11</v>
      </c>
      <c r="B5" s="5">
        <v>0.15</v>
      </c>
      <c r="C5" s="4">
        <v>6</v>
      </c>
    </row>
    <row r="6" spans="1:3" x14ac:dyDescent="0.25">
      <c r="A6" s="4" t="s">
        <v>2</v>
      </c>
      <c r="B6" s="5">
        <v>7.0000000000000007E-2</v>
      </c>
      <c r="C6" s="4">
        <v>3</v>
      </c>
    </row>
    <row r="7" spans="1:3" x14ac:dyDescent="0.25">
      <c r="A7" s="4" t="s">
        <v>3</v>
      </c>
      <c r="B7" s="5">
        <v>0.05</v>
      </c>
      <c r="C7" s="4">
        <v>2</v>
      </c>
    </row>
    <row r="8" spans="1:3" x14ac:dyDescent="0.25">
      <c r="A8" s="4" t="s">
        <v>4</v>
      </c>
      <c r="B8" s="5">
        <v>0.15</v>
      </c>
      <c r="C8" s="4">
        <v>6</v>
      </c>
    </row>
    <row r="9" spans="1:3" x14ac:dyDescent="0.25">
      <c r="A9" s="4" t="s">
        <v>5</v>
      </c>
      <c r="B9" s="5">
        <v>0.1</v>
      </c>
      <c r="C9" s="4">
        <v>4</v>
      </c>
    </row>
    <row r="10" spans="1:3" x14ac:dyDescent="0.25">
      <c r="A10" s="4" t="s">
        <v>6</v>
      </c>
      <c r="B10" s="5"/>
      <c r="C10" s="4"/>
    </row>
    <row r="11" spans="1:3" x14ac:dyDescent="0.25">
      <c r="A11" s="4" t="s">
        <v>7</v>
      </c>
      <c r="B11" s="5">
        <v>0.05</v>
      </c>
      <c r="C11" s="4">
        <v>2</v>
      </c>
    </row>
    <row r="12" spans="1:3" x14ac:dyDescent="0.25">
      <c r="A12" s="4" t="s">
        <v>8</v>
      </c>
      <c r="B12" s="5"/>
      <c r="C12" s="4"/>
    </row>
    <row r="13" spans="1:3" x14ac:dyDescent="0.25">
      <c r="A13" s="4" t="s">
        <v>9</v>
      </c>
      <c r="B13" s="5">
        <v>0.73</v>
      </c>
      <c r="C13" s="4">
        <v>30</v>
      </c>
    </row>
    <row r="14" spans="1:3" x14ac:dyDescent="0.25">
      <c r="A14" s="4" t="s">
        <v>10</v>
      </c>
      <c r="B14" s="5">
        <v>0.02</v>
      </c>
      <c r="C14" s="4">
        <v>1</v>
      </c>
    </row>
    <row r="15" spans="1:3" x14ac:dyDescent="0.25">
      <c r="A15" s="4" t="s">
        <v>12</v>
      </c>
      <c r="B15" s="5">
        <v>0.02</v>
      </c>
      <c r="C15" s="4">
        <v>1</v>
      </c>
    </row>
    <row r="16" spans="1:3" x14ac:dyDescent="0.25">
      <c r="A16" s="4" t="s">
        <v>13</v>
      </c>
      <c r="B16" s="5"/>
      <c r="C16" s="4"/>
    </row>
    <row r="17" spans="1:3" x14ac:dyDescent="0.25">
      <c r="A17" s="4" t="s">
        <v>14</v>
      </c>
      <c r="B17" s="5"/>
      <c r="C17" s="4"/>
    </row>
    <row r="18" spans="1:3" x14ac:dyDescent="0.25">
      <c r="A18" s="4" t="s">
        <v>15</v>
      </c>
      <c r="B18" s="5"/>
      <c r="C18" s="4"/>
    </row>
    <row r="19" spans="1:3" x14ac:dyDescent="0.25">
      <c r="A19" s="4" t="s">
        <v>16</v>
      </c>
      <c r="B19" s="5"/>
      <c r="C19" s="4"/>
    </row>
    <row r="20" spans="1:3" x14ac:dyDescent="0.25">
      <c r="A20" s="4" t="s">
        <v>17</v>
      </c>
      <c r="B20" s="5">
        <v>0.02</v>
      </c>
      <c r="C20" s="4">
        <v>1</v>
      </c>
    </row>
    <row r="21" spans="1:3" x14ac:dyDescent="0.25">
      <c r="A21" s="4" t="s">
        <v>18</v>
      </c>
      <c r="B21" s="5">
        <v>0.22</v>
      </c>
      <c r="C21" s="4">
        <v>10</v>
      </c>
    </row>
    <row r="22" spans="1:3" x14ac:dyDescent="0.25">
      <c r="A22" s="4" t="s">
        <v>19</v>
      </c>
      <c r="B22" s="5">
        <v>7.0000000000000007E-2</v>
      </c>
      <c r="C22" s="4">
        <v>3</v>
      </c>
    </row>
    <row r="23" spans="1:3" x14ac:dyDescent="0.25">
      <c r="A23" s="4" t="s">
        <v>20</v>
      </c>
      <c r="B23" s="5"/>
      <c r="C23" s="4"/>
    </row>
    <row r="24" spans="1:3" x14ac:dyDescent="0.25">
      <c r="A24" s="4" t="s">
        <v>21</v>
      </c>
      <c r="B24" s="5">
        <v>0.05</v>
      </c>
      <c r="C24" s="4">
        <v>2</v>
      </c>
    </row>
    <row r="25" spans="1:3" x14ac:dyDescent="0.25">
      <c r="A25" s="4" t="s">
        <v>22</v>
      </c>
      <c r="B25" s="5">
        <v>0.02</v>
      </c>
      <c r="C25" s="4">
        <v>1</v>
      </c>
    </row>
    <row r="26" spans="1:3" x14ac:dyDescent="0.25">
      <c r="A26" s="4" t="s">
        <v>23</v>
      </c>
      <c r="B26" s="5"/>
      <c r="C26" s="4"/>
    </row>
    <row r="27" spans="1:3" x14ac:dyDescent="0.25">
      <c r="A27" s="4" t="s">
        <v>24</v>
      </c>
      <c r="B27" s="5">
        <v>0.12</v>
      </c>
      <c r="C27" s="4">
        <v>5</v>
      </c>
    </row>
    <row r="28" spans="1:3" x14ac:dyDescent="0.25">
      <c r="A28" s="4" t="s">
        <v>25</v>
      </c>
      <c r="B28" s="5">
        <v>7.0000000000000007E-2</v>
      </c>
      <c r="C28" s="4">
        <v>3</v>
      </c>
    </row>
    <row r="29" spans="1:3" x14ac:dyDescent="0.25">
      <c r="A29" s="4" t="s">
        <v>26</v>
      </c>
      <c r="B29" s="5">
        <v>0.05</v>
      </c>
      <c r="C29" s="4">
        <v>2</v>
      </c>
    </row>
    <row r="30" spans="1:3" x14ac:dyDescent="0.25">
      <c r="A30" s="4" t="s">
        <v>27</v>
      </c>
      <c r="B30" s="5">
        <v>7.0000000000000007E-2</v>
      </c>
      <c r="C30" s="4">
        <v>3</v>
      </c>
    </row>
    <row r="31" spans="1:3" x14ac:dyDescent="0.25">
      <c r="A31" s="4" t="s">
        <v>28</v>
      </c>
      <c r="B31" s="5">
        <v>0.05</v>
      </c>
      <c r="C31" s="4">
        <v>2</v>
      </c>
    </row>
    <row r="32" spans="1:3" x14ac:dyDescent="0.25">
      <c r="A32" s="4" t="s">
        <v>29</v>
      </c>
      <c r="B32" s="5"/>
      <c r="C32" s="4"/>
    </row>
    <row r="33" spans="1:3" x14ac:dyDescent="0.25">
      <c r="A33" s="4" t="s">
        <v>30</v>
      </c>
      <c r="B33" s="5">
        <v>0.05</v>
      </c>
      <c r="C33" s="4">
        <v>2</v>
      </c>
    </row>
    <row r="34" spans="1:3" x14ac:dyDescent="0.25">
      <c r="A34" s="4" t="s">
        <v>31</v>
      </c>
      <c r="B34" s="5"/>
      <c r="C34" s="4"/>
    </row>
    <row r="35" spans="1:3" x14ac:dyDescent="0.25">
      <c r="A35" s="4" t="s">
        <v>32</v>
      </c>
      <c r="B35" s="5"/>
      <c r="C35" s="4"/>
    </row>
    <row r="36" spans="1:3" x14ac:dyDescent="0.25">
      <c r="A36" s="4" t="s">
        <v>33</v>
      </c>
      <c r="B36" s="5">
        <v>0.1</v>
      </c>
      <c r="C36" s="4">
        <v>4</v>
      </c>
    </row>
    <row r="37" spans="1:3" x14ac:dyDescent="0.25">
      <c r="A37" s="4" t="s">
        <v>34</v>
      </c>
      <c r="B37" s="5"/>
      <c r="C37" s="4">
        <v>5</v>
      </c>
    </row>
    <row r="38" spans="1:3" x14ac:dyDescent="0.25">
      <c r="C38">
        <f>SUM(C2:C37)</f>
        <v>133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F1" workbookViewId="0">
      <selection activeCell="N39" sqref="N39"/>
    </sheetView>
  </sheetViews>
  <sheetFormatPr baseColWidth="10" defaultRowHeight="15" x14ac:dyDescent="0.25"/>
  <cols>
    <col min="1" max="1" width="14.85546875" customWidth="1"/>
    <col min="2" max="2" width="16.5703125" customWidth="1"/>
    <col min="4" max="4" width="26.140625" customWidth="1"/>
    <col min="5" max="5" width="21.42578125" customWidth="1"/>
    <col min="8" max="8" width="17.140625" customWidth="1"/>
    <col min="9" max="9" width="30.28515625" customWidth="1"/>
    <col min="12" max="12" width="11.85546875" bestFit="1" customWidth="1"/>
    <col min="13" max="13" width="43" customWidth="1"/>
    <col min="14" max="14" width="18.42578125" customWidth="1"/>
  </cols>
  <sheetData>
    <row r="1" spans="1:14" ht="32.25" thickBot="1" x14ac:dyDescent="0.3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K1" t="s">
        <v>239</v>
      </c>
      <c r="M1" s="3" t="s">
        <v>35</v>
      </c>
      <c r="N1" s="1" t="s">
        <v>36</v>
      </c>
    </row>
    <row r="2" spans="1:14" ht="15.75" x14ac:dyDescent="0.2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13" t="s">
        <v>52</v>
      </c>
      <c r="K2">
        <f>COUNTIFS(A2:A130,A82,D2:D130, "LA FRIA")</f>
        <v>2</v>
      </c>
      <c r="M2" s="4" t="s">
        <v>0</v>
      </c>
      <c r="N2" s="4">
        <f>COUNTIFS(A2:A130,A82,D2:D130, "LA FRIA")</f>
        <v>2</v>
      </c>
    </row>
    <row r="3" spans="1:14" ht="15.75" x14ac:dyDescent="0.2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13" t="s">
        <v>52</v>
      </c>
      <c r="M3" s="4" t="s">
        <v>38</v>
      </c>
      <c r="N3" s="4">
        <f>COUNTIFS(A3:A131,A83,D3:D131, "BARINAS")</f>
        <v>0</v>
      </c>
    </row>
    <row r="4" spans="1:14" ht="15.75" x14ac:dyDescent="0.2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13" t="s">
        <v>64</v>
      </c>
      <c r="M4" s="4" t="s">
        <v>240</v>
      </c>
      <c r="N4" s="4">
        <f>COUNTIFS(A4:A132,A84,D4:D132, "PUERTO ORDAZ")</f>
        <v>0</v>
      </c>
    </row>
    <row r="5" spans="1:14" ht="15.75" x14ac:dyDescent="0.2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16" t="s">
        <v>66</v>
      </c>
      <c r="M5" s="4" t="s">
        <v>11</v>
      </c>
      <c r="N5" s="4">
        <f>COUNTIFS(A5:A133,A85,D5:D133, "MARACAY")</f>
        <v>0</v>
      </c>
    </row>
    <row r="6" spans="1:14" ht="15.75" x14ac:dyDescent="0.2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7">
        <v>6.25E-2</v>
      </c>
      <c r="H6" s="15">
        <v>0.22916666666666666</v>
      </c>
      <c r="I6" s="16" t="s">
        <v>52</v>
      </c>
      <c r="M6" s="4" t="s">
        <v>2</v>
      </c>
      <c r="N6" s="4">
        <f>COUNTIFS(A6:A134,A86,D6:D134, "BARCELONA")</f>
        <v>0</v>
      </c>
    </row>
    <row r="7" spans="1:14" ht="15.75" x14ac:dyDescent="0.2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16" t="s">
        <v>52</v>
      </c>
      <c r="M7" s="4" t="s">
        <v>3</v>
      </c>
      <c r="N7" s="4">
        <f>COUNTIFS(A7:A135,A87,D7:D135, "BARCELONA")</f>
        <v>0</v>
      </c>
    </row>
    <row r="8" spans="1:14" ht="15.75" x14ac:dyDescent="0.2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16" t="s">
        <v>52</v>
      </c>
      <c r="M8" s="4" t="s">
        <v>4</v>
      </c>
      <c r="N8" s="4">
        <f>COUNTIFS(A8:A136,A88,D8:D136, "VALENCIA")</f>
        <v>1</v>
      </c>
    </row>
    <row r="9" spans="1:14" ht="15.75" x14ac:dyDescent="0.2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16" t="s">
        <v>52</v>
      </c>
      <c r="M9" s="4" t="s">
        <v>241</v>
      </c>
      <c r="N9" s="4">
        <f>COUNTIFS(A9:A137,A89,D9:D137, "PUERTO CABELLO")</f>
        <v>0</v>
      </c>
    </row>
    <row r="10" spans="1:14" ht="15.75" x14ac:dyDescent="0.2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16" t="s">
        <v>84</v>
      </c>
      <c r="M10" s="4" t="s">
        <v>242</v>
      </c>
      <c r="N10" s="4">
        <f>COUNTIFS(A10:A138,A90,D10:D138, "PUERTO CABELLO")</f>
        <v>0</v>
      </c>
    </row>
    <row r="11" spans="1:14" ht="15.75" x14ac:dyDescent="0.2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8">
        <v>0.5</v>
      </c>
      <c r="H11" s="15">
        <v>0.16666666666666666</v>
      </c>
      <c r="I11" s="16" t="s">
        <v>88</v>
      </c>
      <c r="M11" s="4" t="s">
        <v>7</v>
      </c>
      <c r="N11" s="4">
        <f>COUNTIFS(A11:A139,A91,D11:D139, "LARA")</f>
        <v>0</v>
      </c>
    </row>
    <row r="12" spans="1:14" ht="15.75" x14ac:dyDescent="0.2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16" t="s">
        <v>88</v>
      </c>
      <c r="M12" s="4" t="s">
        <v>243</v>
      </c>
      <c r="N12" s="4">
        <f>COUNTIFS(A12:A140,A92,D12:D140, "HOSPITAL MILITAR DE SAN CRISTOBAL")</f>
        <v>0</v>
      </c>
    </row>
    <row r="13" spans="1:14" ht="15.75" x14ac:dyDescent="0.2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16" t="s">
        <v>66</v>
      </c>
      <c r="M13" s="4" t="s">
        <v>9</v>
      </c>
      <c r="N13" s="4">
        <f>COUNTIFS(A13:A141,A93,D13:D141, "SAN CRISTOBAL")</f>
        <v>3</v>
      </c>
    </row>
    <row r="14" spans="1:14" ht="15.75" x14ac:dyDescent="0.2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16" t="s">
        <v>92</v>
      </c>
      <c r="M14" s="4" t="s">
        <v>10</v>
      </c>
      <c r="N14" s="4">
        <f>COUNTIFS(A14:A142,A94,D14:D142, "MARACAIBO")</f>
        <v>0</v>
      </c>
    </row>
    <row r="15" spans="1:14" ht="15.75" x14ac:dyDescent="0.2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8">
        <v>0.52430555555555558</v>
      </c>
      <c r="H15" s="15">
        <v>0.53125</v>
      </c>
      <c r="I15" s="16" t="s">
        <v>94</v>
      </c>
      <c r="M15" s="4" t="s">
        <v>12</v>
      </c>
      <c r="N15" s="4">
        <f>COUNTIFS(A15:A143,A95,D15:D143, "ZULIA")</f>
        <v>0</v>
      </c>
    </row>
    <row r="16" spans="1:14" ht="15.75" x14ac:dyDescent="0.2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16" t="s">
        <v>52</v>
      </c>
      <c r="M16" s="4" t="s">
        <v>244</v>
      </c>
      <c r="N16" s="4">
        <f>COUNTIFS(A16:A144,A96,D16:D144, "MINISTERIO DE LA DEFENSA")</f>
        <v>0</v>
      </c>
    </row>
    <row r="17" spans="1:14" ht="15.75" x14ac:dyDescent="0.2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16" t="s">
        <v>52</v>
      </c>
      <c r="M17" s="4" t="s">
        <v>14</v>
      </c>
      <c r="N17" s="4">
        <f>COUNTIFS(A17:A145,A97,D17:D145, "ACADEMIA MILITAR")</f>
        <v>0</v>
      </c>
    </row>
    <row r="18" spans="1:14" ht="30" x14ac:dyDescent="0.25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19" t="s">
        <v>99</v>
      </c>
      <c r="M18" s="4" t="s">
        <v>15</v>
      </c>
      <c r="N18" s="4">
        <f>COUNTIFS(A18:A146,A98,D18:D146, "CANES")</f>
        <v>0</v>
      </c>
    </row>
    <row r="19" spans="1:14" ht="15.75" x14ac:dyDescent="0.2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16" t="s">
        <v>101</v>
      </c>
      <c r="M19" s="4" t="s">
        <v>245</v>
      </c>
      <c r="N19" s="4">
        <f>COUNTIFS(A19:A147,A99,D19:D147, "COMANDANCIA GENERAL DE LA GNB")</f>
        <v>0</v>
      </c>
    </row>
    <row r="20" spans="1:14" ht="15.75" x14ac:dyDescent="0.2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16" t="s">
        <v>102</v>
      </c>
      <c r="M20" s="4" t="s">
        <v>17</v>
      </c>
      <c r="N20" s="4">
        <f>COUNTIFS(A20:A148,A100,D20:D148, "GUARICO")</f>
        <v>0</v>
      </c>
    </row>
    <row r="21" spans="1:14" ht="15.75" x14ac:dyDescent="0.2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16" t="s">
        <v>102</v>
      </c>
      <c r="M21" s="4" t="s">
        <v>18</v>
      </c>
      <c r="N21" s="4">
        <f>COUNTIFS(A21:A149,A101,D21:D149, "PORTUGUESA")</f>
        <v>0</v>
      </c>
    </row>
    <row r="22" spans="1:14" ht="15.75" x14ac:dyDescent="0.2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16" t="s">
        <v>105</v>
      </c>
      <c r="M22" s="4" t="s">
        <v>19</v>
      </c>
      <c r="N22" s="4">
        <f>COUNTIFS(A22:A150,A102,D22:D150, "APURE")</f>
        <v>0</v>
      </c>
    </row>
    <row r="23" spans="1:14" ht="15.75" x14ac:dyDescent="0.2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16" t="s">
        <v>107</v>
      </c>
      <c r="M23" s="4" t="s">
        <v>20</v>
      </c>
      <c r="N23" s="4">
        <f>COUNTIFS(A23:A151,A103,D23:D151, "MIRANDA")</f>
        <v>0</v>
      </c>
    </row>
    <row r="24" spans="1:14" ht="15.75" x14ac:dyDescent="0.2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8">
        <v>0.46666666666666662</v>
      </c>
      <c r="H24" s="20">
        <v>0.46736111111111112</v>
      </c>
      <c r="I24" s="16" t="s">
        <v>107</v>
      </c>
      <c r="M24" s="4" t="s">
        <v>21</v>
      </c>
      <c r="N24" s="4">
        <f>COUNTIFS(A24:A152,A104,D24:D152, "MONAGAS")</f>
        <v>0</v>
      </c>
    </row>
    <row r="25" spans="1:14" ht="15.75" x14ac:dyDescent="0.2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16" t="s">
        <v>107</v>
      </c>
      <c r="M25" s="4" t="s">
        <v>246</v>
      </c>
      <c r="N25" s="4">
        <f>COUNTIFS(A25:A153,A105,D25:D153, "DELTA AMACURO")</f>
        <v>0</v>
      </c>
    </row>
    <row r="26" spans="1:14" ht="15.75" x14ac:dyDescent="0.2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16" t="s">
        <v>105</v>
      </c>
      <c r="M26" s="4" t="s">
        <v>247</v>
      </c>
      <c r="N26" s="4">
        <f>COUNTIFS(A26:A154,A106,D26:D154, "NUEVA ESPARTA")</f>
        <v>0</v>
      </c>
    </row>
    <row r="27" spans="1:14" ht="15.75" x14ac:dyDescent="0.2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16" t="s">
        <v>105</v>
      </c>
      <c r="M27" s="4" t="s">
        <v>24</v>
      </c>
      <c r="N27" s="4">
        <f>COUNTIFS(A27:A155,A107,D27:D155, "SUCRE")</f>
        <v>0</v>
      </c>
    </row>
    <row r="28" spans="1:14" ht="15.75" x14ac:dyDescent="0.2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16" t="s">
        <v>107</v>
      </c>
      <c r="M28" s="4" t="s">
        <v>25</v>
      </c>
      <c r="N28" s="4">
        <f>COUNTIFS(A28:A156,A108,D28:D156, "TRUJILLO")</f>
        <v>0</v>
      </c>
    </row>
    <row r="29" spans="1:14" ht="15.75" x14ac:dyDescent="0.2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16" t="s">
        <v>107</v>
      </c>
      <c r="M29" s="4" t="s">
        <v>26</v>
      </c>
      <c r="N29" s="4">
        <f>COUNTIFS(A29:A157,A109,D29:D157, "MERIDA")</f>
        <v>0</v>
      </c>
    </row>
    <row r="30" spans="1:14" ht="15.75" x14ac:dyDescent="0.2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16" t="s">
        <v>52</v>
      </c>
      <c r="M30" s="4" t="s">
        <v>27</v>
      </c>
      <c r="N30" s="4">
        <f>COUNTIFS(A30:A158,A110,D30:D158, "YARACUY")</f>
        <v>0</v>
      </c>
    </row>
    <row r="31" spans="1:14" ht="15.75" x14ac:dyDescent="0.2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16" t="s">
        <v>115</v>
      </c>
      <c r="M31" s="4" t="s">
        <v>28</v>
      </c>
      <c r="N31" s="4">
        <f>COUNTIFS(A31:A159,A111,D31:D159, "COJEDES")</f>
        <v>0</v>
      </c>
    </row>
    <row r="32" spans="1:14" ht="15.75" x14ac:dyDescent="0.2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16" t="s">
        <v>120</v>
      </c>
      <c r="M32" s="4" t="s">
        <v>29</v>
      </c>
      <c r="N32" s="4">
        <f>COUNTIFS(A32:A160,A112,D32:D160, "AMAZONAS")</f>
        <v>0</v>
      </c>
    </row>
    <row r="33" spans="1:14" ht="15.75" x14ac:dyDescent="0.2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16" t="s">
        <v>52</v>
      </c>
      <c r="M33" s="4" t="s">
        <v>30</v>
      </c>
      <c r="N33" s="4">
        <f>COUNTIFS(A33:A161,A113,D33:D161, "ALTOS MIRANDINOS")</f>
        <v>0</v>
      </c>
    </row>
    <row r="34" spans="1:14" ht="15.75" x14ac:dyDescent="0.2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16" t="s">
        <v>92</v>
      </c>
      <c r="M34" s="4" t="s">
        <v>248</v>
      </c>
      <c r="N34" s="4">
        <f>COUNTIFS(A34:A162,A114,D34:D162, "HOSPITAL MILITAR DR. CARLOS AREVALO")</f>
        <v>0</v>
      </c>
    </row>
    <row r="35" spans="1:14" ht="15.75" x14ac:dyDescent="0.2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16" t="s">
        <v>92</v>
      </c>
      <c r="M35" s="4" t="s">
        <v>32</v>
      </c>
      <c r="N35" s="4">
        <f>COUNTIFS(A35:A163,A115,D35:D163, "RAMO VERDE")</f>
        <v>0</v>
      </c>
    </row>
    <row r="36" spans="1:14" ht="15.75" x14ac:dyDescent="0.2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16" t="s">
        <v>66</v>
      </c>
      <c r="M36" s="4" t="s">
        <v>33</v>
      </c>
      <c r="N36" s="4">
        <f>COUNTIFS(A36:A164,A116,D36:D164, "CARUPANO")</f>
        <v>0</v>
      </c>
    </row>
    <row r="37" spans="1:14" ht="15.75" x14ac:dyDescent="0.2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16" t="s">
        <v>94</v>
      </c>
      <c r="M37" s="4" t="s">
        <v>34</v>
      </c>
      <c r="N37" s="4">
        <f>COUNTIFS(A37:A165,A117,D37:D165, "CIRCULO MILITAR")</f>
        <v>0</v>
      </c>
    </row>
    <row r="38" spans="1:14" ht="31.5" x14ac:dyDescent="0.25">
      <c r="A38" s="13" t="s">
        <v>226</v>
      </c>
      <c r="B38" s="13" t="s">
        <v>85</v>
      </c>
      <c r="C38" s="21" t="s">
        <v>129</v>
      </c>
      <c r="D38" s="21" t="s">
        <v>130</v>
      </c>
      <c r="E38" s="21" t="s">
        <v>131</v>
      </c>
      <c r="F38" s="13" t="s">
        <v>50</v>
      </c>
      <c r="G38" s="13" t="s">
        <v>85</v>
      </c>
      <c r="H38" s="13" t="s">
        <v>132</v>
      </c>
      <c r="I38" s="16" t="s">
        <v>94</v>
      </c>
      <c r="N38">
        <f>SUM(N2:N37)</f>
        <v>6</v>
      </c>
    </row>
    <row r="39" spans="1:14" ht="31.5" x14ac:dyDescent="0.2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21" t="s">
        <v>135</v>
      </c>
    </row>
    <row r="40" spans="1:14" ht="15.75" x14ac:dyDescent="0.2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13" t="s">
        <v>138</v>
      </c>
    </row>
    <row r="41" spans="1:14" ht="15.75" x14ac:dyDescent="0.2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13" t="s">
        <v>105</v>
      </c>
    </row>
    <row r="42" spans="1:14" ht="15.75" x14ac:dyDescent="0.2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13" t="s">
        <v>92</v>
      </c>
    </row>
    <row r="43" spans="1:14" ht="15.75" x14ac:dyDescent="0.2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13" t="s">
        <v>138</v>
      </c>
    </row>
    <row r="44" spans="1:14" ht="15.75" x14ac:dyDescent="0.2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13" t="s">
        <v>92</v>
      </c>
    </row>
    <row r="45" spans="1:14" ht="15.75" x14ac:dyDescent="0.2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13" t="s">
        <v>92</v>
      </c>
    </row>
    <row r="46" spans="1:14" ht="15.75" x14ac:dyDescent="0.2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13" t="s">
        <v>148</v>
      </c>
    </row>
    <row r="47" spans="1:14" ht="15.75" x14ac:dyDescent="0.2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13" t="s">
        <v>138</v>
      </c>
    </row>
    <row r="48" spans="1:14" ht="15.75" x14ac:dyDescent="0.2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16" t="s">
        <v>66</v>
      </c>
    </row>
    <row r="49" spans="1:9" ht="15.75" x14ac:dyDescent="0.2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16" t="s">
        <v>156</v>
      </c>
    </row>
    <row r="50" spans="1:9" ht="15.75" x14ac:dyDescent="0.2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2"/>
      <c r="I50" s="16"/>
    </row>
    <row r="51" spans="1:9" ht="15.75" x14ac:dyDescent="0.2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16" t="s">
        <v>92</v>
      </c>
    </row>
    <row r="52" spans="1:9" ht="31.5" x14ac:dyDescent="0.25">
      <c r="A52" s="13" t="s">
        <v>228</v>
      </c>
      <c r="B52" s="13" t="s">
        <v>53</v>
      </c>
      <c r="C52" s="21" t="s">
        <v>129</v>
      </c>
      <c r="D52" s="21" t="s">
        <v>130</v>
      </c>
      <c r="E52" s="21" t="s">
        <v>131</v>
      </c>
      <c r="F52" s="13" t="s">
        <v>50</v>
      </c>
      <c r="G52" s="14">
        <v>0.10416666666666667</v>
      </c>
      <c r="H52" s="15">
        <v>0.1076388888888889</v>
      </c>
      <c r="I52" s="16" t="s">
        <v>92</v>
      </c>
    </row>
    <row r="53" spans="1:9" ht="15.75" x14ac:dyDescent="0.2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16" t="s">
        <v>148</v>
      </c>
    </row>
    <row r="54" spans="1:9" ht="15.75" x14ac:dyDescent="0.2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16" t="s">
        <v>148</v>
      </c>
    </row>
    <row r="55" spans="1:9" ht="15.75" x14ac:dyDescent="0.2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16" t="s">
        <v>148</v>
      </c>
    </row>
    <row r="56" spans="1:9" ht="15.75" x14ac:dyDescent="0.2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16" t="s">
        <v>167</v>
      </c>
    </row>
    <row r="57" spans="1:9" ht="15.75" x14ac:dyDescent="0.2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16" t="s">
        <v>66</v>
      </c>
    </row>
    <row r="58" spans="1:9" ht="15.75" x14ac:dyDescent="0.2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16" t="s">
        <v>66</v>
      </c>
    </row>
    <row r="59" spans="1:9" ht="15.75" x14ac:dyDescent="0.2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16" t="s">
        <v>172</v>
      </c>
    </row>
    <row r="60" spans="1:9" ht="15.75" x14ac:dyDescent="0.2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16" t="s">
        <v>52</v>
      </c>
    </row>
    <row r="61" spans="1:9" ht="15.75" x14ac:dyDescent="0.2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16" t="s">
        <v>148</v>
      </c>
    </row>
    <row r="62" spans="1:9" ht="15.75" x14ac:dyDescent="0.2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3">
        <v>0.375</v>
      </c>
      <c r="H62" s="24">
        <v>0.51388888888888895</v>
      </c>
      <c r="I62" s="25" t="s">
        <v>66</v>
      </c>
    </row>
    <row r="63" spans="1:9" ht="15.75" x14ac:dyDescent="0.2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16" t="s">
        <v>138</v>
      </c>
    </row>
    <row r="64" spans="1:9" ht="15.75" x14ac:dyDescent="0.2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16" t="s">
        <v>52</v>
      </c>
    </row>
    <row r="65" spans="1:9" ht="15.75" x14ac:dyDescent="0.2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16" t="s">
        <v>115</v>
      </c>
    </row>
    <row r="66" spans="1:9" ht="15.75" x14ac:dyDescent="0.2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16" t="s">
        <v>148</v>
      </c>
    </row>
    <row r="67" spans="1:9" ht="15.75" x14ac:dyDescent="0.2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16" t="s">
        <v>156</v>
      </c>
    </row>
    <row r="68" spans="1:9" ht="15.75" x14ac:dyDescent="0.2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16" t="s">
        <v>66</v>
      </c>
    </row>
    <row r="69" spans="1:9" ht="15.75" x14ac:dyDescent="0.2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16" t="s">
        <v>105</v>
      </c>
    </row>
    <row r="70" spans="1:9" ht="15.75" x14ac:dyDescent="0.2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16" t="s">
        <v>156</v>
      </c>
    </row>
    <row r="71" spans="1:9" ht="15.75" x14ac:dyDescent="0.2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16" t="s">
        <v>52</v>
      </c>
    </row>
    <row r="72" spans="1:9" ht="15.75" x14ac:dyDescent="0.2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16" t="s">
        <v>148</v>
      </c>
    </row>
    <row r="73" spans="1:9" ht="15.75" x14ac:dyDescent="0.2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16" t="s">
        <v>148</v>
      </c>
    </row>
    <row r="74" spans="1:9" ht="15.75" x14ac:dyDescent="0.2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16" t="s">
        <v>187</v>
      </c>
    </row>
    <row r="75" spans="1:9" ht="15.75" x14ac:dyDescent="0.2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16" t="s">
        <v>148</v>
      </c>
    </row>
    <row r="76" spans="1:9" ht="15.75" x14ac:dyDescent="0.2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16" t="s">
        <v>115</v>
      </c>
    </row>
    <row r="77" spans="1:9" ht="15.75" x14ac:dyDescent="0.2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16" t="s">
        <v>52</v>
      </c>
    </row>
    <row r="78" spans="1:9" ht="15.75" x14ac:dyDescent="0.2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16" t="s">
        <v>190</v>
      </c>
    </row>
    <row r="79" spans="1:9" ht="15.75" x14ac:dyDescent="0.25">
      <c r="A79" s="13" t="s">
        <v>232</v>
      </c>
      <c r="B79" s="13" t="s">
        <v>191</v>
      </c>
      <c r="C79" s="13" t="s">
        <v>82</v>
      </c>
      <c r="D79" s="13" t="s">
        <v>9</v>
      </c>
      <c r="E79" s="13" t="s">
        <v>83</v>
      </c>
      <c r="F79" s="13" t="s">
        <v>50</v>
      </c>
      <c r="G79" s="14">
        <v>0.44444444444444442</v>
      </c>
      <c r="H79" s="15">
        <v>0.44722222222222219</v>
      </c>
      <c r="I79" s="16" t="s">
        <v>192</v>
      </c>
    </row>
    <row r="80" spans="1:9" ht="15.75" x14ac:dyDescent="0.25">
      <c r="A80" s="13" t="s">
        <v>232</v>
      </c>
      <c r="B80" s="13" t="s">
        <v>132</v>
      </c>
      <c r="C80" s="13" t="s">
        <v>48</v>
      </c>
      <c r="D80" s="13" t="s">
        <v>0</v>
      </c>
      <c r="E80" s="13" t="s">
        <v>176</v>
      </c>
      <c r="F80" s="13" t="s">
        <v>125</v>
      </c>
      <c r="G80" s="14">
        <v>0.50694444444444442</v>
      </c>
      <c r="H80" s="15">
        <v>0.12916666666666668</v>
      </c>
      <c r="I80" s="16" t="s">
        <v>66</v>
      </c>
    </row>
    <row r="81" spans="1:9" ht="15.75" x14ac:dyDescent="0.2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16" t="s">
        <v>115</v>
      </c>
    </row>
    <row r="82" spans="1:9" ht="15.75" x14ac:dyDescent="0.2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16" t="s">
        <v>115</v>
      </c>
    </row>
    <row r="83" spans="1:9" ht="15.75" x14ac:dyDescent="0.2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16" t="s">
        <v>115</v>
      </c>
    </row>
    <row r="84" spans="1:9" ht="15.75" x14ac:dyDescent="0.2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8">
        <v>0.35416666666666669</v>
      </c>
      <c r="H84" s="26">
        <v>6.9444444444444434E-2</v>
      </c>
      <c r="I84" s="16" t="s">
        <v>167</v>
      </c>
    </row>
    <row r="85" spans="1:9" ht="15.75" x14ac:dyDescent="0.2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8">
        <v>0.36805555555555558</v>
      </c>
      <c r="H85" s="26">
        <v>0.50694444444444442</v>
      </c>
      <c r="I85" s="27" t="s">
        <v>66</v>
      </c>
    </row>
    <row r="86" spans="1:9" ht="15.75" x14ac:dyDescent="0.2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8">
        <v>0.38194444444444442</v>
      </c>
      <c r="H86" s="26">
        <v>0.50694444444444442</v>
      </c>
      <c r="I86" s="27" t="s">
        <v>66</v>
      </c>
    </row>
    <row r="87" spans="1:9" ht="15.75" x14ac:dyDescent="0.2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8">
        <v>0.3923611111111111</v>
      </c>
      <c r="H87" s="26">
        <v>0.50694444444444442</v>
      </c>
      <c r="I87" s="27" t="s">
        <v>66</v>
      </c>
    </row>
    <row r="88" spans="1:9" ht="15.75" x14ac:dyDescent="0.2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8">
        <v>0.50694444444444442</v>
      </c>
      <c r="H88" s="26">
        <v>0.17361111111111113</v>
      </c>
      <c r="I88" s="27" t="s">
        <v>52</v>
      </c>
    </row>
    <row r="89" spans="1:9" ht="15.75" x14ac:dyDescent="0.2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8">
        <v>0.51041666666666663</v>
      </c>
      <c r="H89" s="26">
        <v>0.51388888888888895</v>
      </c>
      <c r="I89" s="27" t="s">
        <v>92</v>
      </c>
    </row>
    <row r="90" spans="1:9" ht="15.75" x14ac:dyDescent="0.2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8">
        <v>7.2916666666666671E-2</v>
      </c>
      <c r="H90" s="26">
        <v>0.19791666666666666</v>
      </c>
      <c r="I90" s="27" t="s">
        <v>52</v>
      </c>
    </row>
    <row r="91" spans="1:9" ht="15.75" x14ac:dyDescent="0.2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13" t="s">
        <v>138</v>
      </c>
    </row>
    <row r="92" spans="1:9" ht="15.75" x14ac:dyDescent="0.2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13" t="s">
        <v>94</v>
      </c>
    </row>
    <row r="93" spans="1:9" ht="15.75" x14ac:dyDescent="0.2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13" t="s">
        <v>52</v>
      </c>
    </row>
    <row r="94" spans="1:9" ht="15.75" x14ac:dyDescent="0.2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13" t="s">
        <v>105</v>
      </c>
    </row>
    <row r="95" spans="1:9" ht="15.75" x14ac:dyDescent="0.2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13" t="s">
        <v>138</v>
      </c>
    </row>
    <row r="96" spans="1:9" ht="15.75" x14ac:dyDescent="0.2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13" t="s">
        <v>66</v>
      </c>
    </row>
    <row r="97" spans="1:9" ht="15.75" x14ac:dyDescent="0.25">
      <c r="A97" s="13" t="s">
        <v>234</v>
      </c>
      <c r="B97" s="28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8">
        <v>0.5</v>
      </c>
      <c r="H97" s="29">
        <v>0.53125</v>
      </c>
      <c r="I97" s="16" t="s">
        <v>212</v>
      </c>
    </row>
    <row r="98" spans="1:9" ht="15.75" x14ac:dyDescent="0.25">
      <c r="A98" s="13" t="s">
        <v>234</v>
      </c>
      <c r="B98" s="28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16" t="s">
        <v>138</v>
      </c>
    </row>
    <row r="99" spans="1:9" ht="16.5" thickBot="1" x14ac:dyDescent="0.3">
      <c r="A99" s="13" t="s">
        <v>234</v>
      </c>
      <c r="B99" s="30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31">
        <v>7.9861111111111105E-2</v>
      </c>
      <c r="H99" s="32">
        <v>8.6805555555555566E-2</v>
      </c>
      <c r="I99" s="33" t="s">
        <v>94</v>
      </c>
    </row>
    <row r="100" spans="1:9" ht="15.75" x14ac:dyDescent="0.25">
      <c r="A100" s="13" t="s">
        <v>234</v>
      </c>
      <c r="B100" s="28">
        <v>0.1423611111111111</v>
      </c>
      <c r="C100" s="13" t="s">
        <v>202</v>
      </c>
      <c r="D100" s="34" t="s">
        <v>203</v>
      </c>
      <c r="E100" s="34" t="s">
        <v>204</v>
      </c>
      <c r="F100" s="34">
        <v>790</v>
      </c>
      <c r="G100" s="35">
        <v>0.1423611111111111</v>
      </c>
      <c r="H100" s="36">
        <v>0.14583333333333334</v>
      </c>
      <c r="I100" s="37" t="s">
        <v>92</v>
      </c>
    </row>
    <row r="101" spans="1:9" ht="15.75" x14ac:dyDescent="0.25">
      <c r="A101" s="13" t="s">
        <v>235</v>
      </c>
      <c r="B101" s="28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8">
        <v>0.35416666666666669</v>
      </c>
      <c r="H101" s="29">
        <v>0.41666666666666669</v>
      </c>
      <c r="I101" s="38" t="s">
        <v>138</v>
      </c>
    </row>
    <row r="102" spans="1:9" ht="16.5" thickBot="1" x14ac:dyDescent="0.3">
      <c r="A102" s="13" t="s">
        <v>235</v>
      </c>
      <c r="B102" s="39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9">
        <v>0.37152777777777773</v>
      </c>
      <c r="H102" s="40">
        <v>0.50902777777777775</v>
      </c>
      <c r="I102" s="41" t="s">
        <v>52</v>
      </c>
    </row>
    <row r="103" spans="1:9" ht="15.75" x14ac:dyDescent="0.25">
      <c r="A103" s="13" t="s">
        <v>235</v>
      </c>
      <c r="B103" s="28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8">
        <v>0.4236111111111111</v>
      </c>
      <c r="H103" s="29">
        <v>0.43263888888888885</v>
      </c>
      <c r="I103" s="38" t="s">
        <v>214</v>
      </c>
    </row>
    <row r="104" spans="1:9" ht="15.75" x14ac:dyDescent="0.25">
      <c r="A104" s="13" t="s">
        <v>235</v>
      </c>
      <c r="B104" s="28">
        <v>0.46875</v>
      </c>
      <c r="C104" s="13" t="s">
        <v>215</v>
      </c>
      <c r="D104" s="42" t="s">
        <v>216</v>
      </c>
      <c r="E104" s="42" t="s">
        <v>217</v>
      </c>
      <c r="F104" s="42">
        <v>707</v>
      </c>
      <c r="G104" s="28">
        <v>0.46875</v>
      </c>
      <c r="H104" s="29">
        <v>0.47569444444444442</v>
      </c>
      <c r="I104" s="38" t="s">
        <v>94</v>
      </c>
    </row>
    <row r="105" spans="1:9" ht="16.5" thickBot="1" x14ac:dyDescent="0.3">
      <c r="A105" s="13" t="s">
        <v>235</v>
      </c>
      <c r="B105" s="39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9">
        <v>0.4826388888888889</v>
      </c>
      <c r="H105" s="40">
        <v>0.1423611111111111</v>
      </c>
      <c r="I105" s="41" t="s">
        <v>115</v>
      </c>
    </row>
    <row r="106" spans="1:9" ht="15.75" x14ac:dyDescent="0.25">
      <c r="A106" s="13" t="s">
        <v>235</v>
      </c>
      <c r="B106" s="28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8">
        <v>0.51111111111111118</v>
      </c>
      <c r="H106" s="29">
        <v>5.2777777777777778E-2</v>
      </c>
      <c r="I106" s="38" t="s">
        <v>148</v>
      </c>
    </row>
    <row r="107" spans="1:9" ht="15.75" x14ac:dyDescent="0.25">
      <c r="A107" s="13" t="s">
        <v>235</v>
      </c>
      <c r="B107" s="28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9">
        <v>0.17361111111111113</v>
      </c>
      <c r="I107" s="38" t="s">
        <v>66</v>
      </c>
    </row>
    <row r="108" spans="1:9" ht="16.5" thickBot="1" x14ac:dyDescent="0.3">
      <c r="A108" s="13" t="s">
        <v>235</v>
      </c>
      <c r="B108" s="39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9">
        <v>0.13541666666666666</v>
      </c>
      <c r="H108" s="40">
        <v>0.1361111111111111</v>
      </c>
      <c r="I108" s="41" t="s">
        <v>107</v>
      </c>
    </row>
    <row r="109" spans="1:9" ht="15.75" x14ac:dyDescent="0.25">
      <c r="A109" s="13" t="s">
        <v>235</v>
      </c>
      <c r="B109" s="28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8">
        <v>0.1423611111111111</v>
      </c>
      <c r="H109" s="29">
        <v>0.18402777777777779</v>
      </c>
      <c r="I109" s="38" t="s">
        <v>148</v>
      </c>
    </row>
    <row r="110" spans="1:9" ht="15.75" x14ac:dyDescent="0.25">
      <c r="A110" s="13" t="s">
        <v>235</v>
      </c>
      <c r="B110" s="28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8">
        <v>0.14930555555555555</v>
      </c>
      <c r="H110" s="29">
        <v>0.19097222222222221</v>
      </c>
      <c r="I110" s="38" t="s">
        <v>148</v>
      </c>
    </row>
    <row r="111" spans="1:9" ht="16.5" thickBot="1" x14ac:dyDescent="0.3">
      <c r="A111" s="13" t="s">
        <v>236</v>
      </c>
      <c r="B111" s="39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9">
        <v>0.33333333333333331</v>
      </c>
      <c r="H111" s="40">
        <v>0.375</v>
      </c>
      <c r="I111" s="38" t="s">
        <v>148</v>
      </c>
    </row>
    <row r="112" spans="1:9" ht="15.75" x14ac:dyDescent="0.25">
      <c r="A112" s="13" t="s">
        <v>236</v>
      </c>
      <c r="B112" s="28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8">
        <v>0.51041666666666663</v>
      </c>
      <c r="H112" s="29">
        <v>0.125</v>
      </c>
      <c r="I112" s="38" t="s">
        <v>66</v>
      </c>
    </row>
    <row r="113" spans="1:9" ht="15.75" x14ac:dyDescent="0.25">
      <c r="A113" s="13" t="s">
        <v>236</v>
      </c>
      <c r="B113" s="28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8">
        <v>0.51041666666666663</v>
      </c>
      <c r="H113" s="29">
        <v>0.13194444444444445</v>
      </c>
      <c r="I113" s="38" t="s">
        <v>66</v>
      </c>
    </row>
    <row r="114" spans="1:9" ht="16.5" thickBot="1" x14ac:dyDescent="0.3">
      <c r="A114" s="13" t="s">
        <v>236</v>
      </c>
      <c r="B114" s="39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9">
        <v>0.10069444444444443</v>
      </c>
      <c r="H114" s="40">
        <v>0.12152777777777778</v>
      </c>
      <c r="I114" s="41" t="s">
        <v>172</v>
      </c>
    </row>
    <row r="115" spans="1:9" ht="15.75" x14ac:dyDescent="0.25">
      <c r="A115" s="13" t="s">
        <v>237</v>
      </c>
      <c r="B115" s="28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8">
        <v>0.34027777777777773</v>
      </c>
      <c r="H115" s="29">
        <v>7.2916666666666671E-2</v>
      </c>
      <c r="I115" s="38" t="s">
        <v>167</v>
      </c>
    </row>
    <row r="116" spans="1:9" ht="15.75" x14ac:dyDescent="0.25">
      <c r="A116" s="13" t="s">
        <v>237</v>
      </c>
      <c r="B116" s="28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8">
        <v>0.38194444444444442</v>
      </c>
      <c r="H116" s="29">
        <v>0.51041666666666663</v>
      </c>
      <c r="I116" s="38" t="s">
        <v>66</v>
      </c>
    </row>
    <row r="117" spans="1:9" ht="16.5" thickBot="1" x14ac:dyDescent="0.3">
      <c r="A117" s="13" t="s">
        <v>237</v>
      </c>
      <c r="B117" s="39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9">
        <v>0.38194444444444442</v>
      </c>
      <c r="H117" s="40">
        <v>0.3833333333333333</v>
      </c>
      <c r="I117" s="41" t="s">
        <v>102</v>
      </c>
    </row>
    <row r="118" spans="1:9" ht="15.75" x14ac:dyDescent="0.25">
      <c r="A118" s="13" t="s">
        <v>237</v>
      </c>
      <c r="B118" s="28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8">
        <v>0.44097222222222227</v>
      </c>
      <c r="H118" s="29">
        <v>0.12013888888888889</v>
      </c>
      <c r="I118" s="38" t="s">
        <v>52</v>
      </c>
    </row>
    <row r="119" spans="1:9" ht="15.75" x14ac:dyDescent="0.25">
      <c r="A119" s="13" t="s">
        <v>237</v>
      </c>
      <c r="B119" s="28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8">
        <v>0.44791666666666669</v>
      </c>
      <c r="H119" s="29">
        <v>0.44861111111111113</v>
      </c>
      <c r="I119" s="38" t="s">
        <v>107</v>
      </c>
    </row>
    <row r="120" spans="1:9" ht="16.5" thickBot="1" x14ac:dyDescent="0.3">
      <c r="A120" s="13" t="s">
        <v>237</v>
      </c>
      <c r="B120" s="39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9">
        <v>0.53472222222222221</v>
      </c>
      <c r="H120" s="40">
        <v>0.53611111111111109</v>
      </c>
      <c r="I120" s="41" t="s">
        <v>102</v>
      </c>
    </row>
    <row r="121" spans="1:9" ht="15.75" x14ac:dyDescent="0.25">
      <c r="A121" s="13" t="s">
        <v>237</v>
      </c>
      <c r="B121" s="28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5">
        <v>0.14930555555555555</v>
      </c>
      <c r="H121" s="36">
        <v>0.19791666666666666</v>
      </c>
      <c r="I121" s="38" t="s">
        <v>148</v>
      </c>
    </row>
    <row r="122" spans="1:9" ht="15.75" x14ac:dyDescent="0.25">
      <c r="A122" s="13" t="s">
        <v>237</v>
      </c>
      <c r="B122" s="43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44">
        <v>0.15277777777777776</v>
      </c>
      <c r="H122" s="45">
        <v>0.19791666666666666</v>
      </c>
      <c r="I122" s="38" t="s">
        <v>148</v>
      </c>
    </row>
    <row r="123" spans="1:9" ht="16.5" thickBot="1" x14ac:dyDescent="0.3">
      <c r="A123" s="13" t="s">
        <v>238</v>
      </c>
      <c r="B123" s="46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47">
        <v>0.375</v>
      </c>
      <c r="H123" s="48">
        <v>0.37916666666666665</v>
      </c>
      <c r="I123" s="49" t="s">
        <v>187</v>
      </c>
    </row>
    <row r="124" spans="1:9" ht="15.75" x14ac:dyDescent="0.25">
      <c r="A124" s="13" t="s">
        <v>238</v>
      </c>
      <c r="B124" s="44">
        <v>0.4861111111111111</v>
      </c>
      <c r="C124" s="13" t="s">
        <v>215</v>
      </c>
      <c r="D124" s="42" t="s">
        <v>216</v>
      </c>
      <c r="E124" s="42" t="s">
        <v>217</v>
      </c>
      <c r="F124" s="42">
        <v>707</v>
      </c>
      <c r="G124" s="44">
        <v>0.4861111111111111</v>
      </c>
      <c r="H124" s="45">
        <v>0.52777777777777779</v>
      </c>
      <c r="I124" s="38" t="s">
        <v>148</v>
      </c>
    </row>
    <row r="125" spans="1:9" ht="15.75" x14ac:dyDescent="0.25">
      <c r="A125" s="13" t="s">
        <v>238</v>
      </c>
      <c r="B125" s="44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44">
        <v>0.5</v>
      </c>
      <c r="H125" s="45">
        <v>4.1666666666666664E-2</v>
      </c>
      <c r="I125" s="38" t="s">
        <v>148</v>
      </c>
    </row>
    <row r="126" spans="1:9" ht="16.5" thickBot="1" x14ac:dyDescent="0.3">
      <c r="A126" s="13" t="s">
        <v>238</v>
      </c>
      <c r="B126" s="47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47">
        <v>0.52083333333333337</v>
      </c>
      <c r="H126" s="48">
        <v>6.25E-2</v>
      </c>
      <c r="I126" s="38" t="s">
        <v>148</v>
      </c>
    </row>
    <row r="127" spans="1:9" ht="15.75" x14ac:dyDescent="0.25">
      <c r="A127" s="13" t="s">
        <v>238</v>
      </c>
      <c r="B127" s="44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50">
        <v>0.52083333333333337</v>
      </c>
      <c r="H127" s="51">
        <v>6.25E-2</v>
      </c>
      <c r="I127" s="38" t="s">
        <v>148</v>
      </c>
    </row>
    <row r="128" spans="1:9" ht="15.75" x14ac:dyDescent="0.25">
      <c r="A128" s="13" t="s">
        <v>238</v>
      </c>
      <c r="B128" s="44">
        <v>4.5138888888888888E-2</v>
      </c>
      <c r="C128" s="13" t="s">
        <v>82</v>
      </c>
      <c r="D128" s="52" t="s">
        <v>178</v>
      </c>
      <c r="E128" s="53" t="s">
        <v>195</v>
      </c>
      <c r="F128" s="53">
        <v>405</v>
      </c>
      <c r="G128" s="44">
        <v>4.5138888888888888E-2</v>
      </c>
      <c r="H128" s="45">
        <v>0.1111111111111111</v>
      </c>
      <c r="I128" s="54" t="s">
        <v>218</v>
      </c>
    </row>
    <row r="129" spans="1:9" ht="16.5" thickBot="1" x14ac:dyDescent="0.3">
      <c r="A129" s="13" t="s">
        <v>238</v>
      </c>
      <c r="B129" s="47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47">
        <v>0.10069444444444443</v>
      </c>
      <c r="H129" s="55"/>
      <c r="I129" s="49"/>
    </row>
    <row r="130" spans="1:9" ht="16.5" thickBot="1" x14ac:dyDescent="0.3">
      <c r="A130" s="13" t="s">
        <v>238</v>
      </c>
      <c r="B130" s="47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47">
        <v>0.1423611111111111</v>
      </c>
      <c r="H130" s="48">
        <v>0.14305555555555557</v>
      </c>
      <c r="I130" s="49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2025-04-10T19:32:09Z</dcterms:modified>
</cp:coreProperties>
</file>