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13_ncr:1_{51BF31FF-817A-41E8-95A1-7C748789C9ED}" xr6:coauthVersionLast="47" xr6:coauthVersionMax="47" xr10:uidLastSave="{00000000-0000-0000-0000-000000000000}"/>
  <bookViews>
    <workbookView xWindow="-108" yWindow="-108" windowWidth="23256" windowHeight="12576" xr2:uid="{E2F93AC3-C803-4B76-8EED-92391C83CE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1" l="1"/>
  <c r="Q33" i="1"/>
  <c r="P33" i="1"/>
  <c r="O33" i="1"/>
  <c r="N33" i="1"/>
  <c r="B11" i="1"/>
  <c r="B12" i="1" s="1"/>
  <c r="R32" i="1"/>
  <c r="Q32" i="1"/>
  <c r="P32" i="1"/>
  <c r="O32" i="1"/>
  <c r="N32" i="1"/>
  <c r="R31" i="1"/>
  <c r="Q31" i="1"/>
  <c r="R55" i="1"/>
  <c r="S55" i="1"/>
  <c r="U55" i="1" s="1"/>
  <c r="R54" i="1"/>
  <c r="S54" i="1"/>
  <c r="R53" i="1"/>
  <c r="S53" i="1"/>
  <c r="R52" i="1"/>
  <c r="S52" i="1"/>
  <c r="U52" i="1" s="1"/>
  <c r="R51" i="1"/>
  <c r="S51" i="1"/>
  <c r="R50" i="1"/>
  <c r="S50" i="1"/>
  <c r="P31" i="1"/>
  <c r="O31" i="1"/>
  <c r="N31" i="1"/>
  <c r="N30" i="1"/>
  <c r="R49" i="1"/>
  <c r="S49" i="1"/>
  <c r="R30" i="1"/>
  <c r="Q30" i="1"/>
  <c r="P30" i="1"/>
  <c r="O30" i="1"/>
  <c r="R29" i="1"/>
  <c r="Q29" i="1"/>
  <c r="P29" i="1"/>
  <c r="O29" i="1"/>
  <c r="N29" i="1"/>
  <c r="R48" i="1"/>
  <c r="S48" i="1"/>
  <c r="R45" i="1"/>
  <c r="R46" i="1"/>
  <c r="R47" i="1"/>
  <c r="S45" i="1"/>
  <c r="S46" i="1"/>
  <c r="S47" i="1"/>
  <c r="S44" i="1"/>
  <c r="R44" i="1"/>
  <c r="R28" i="1"/>
  <c r="Q28" i="1"/>
  <c r="P28" i="1"/>
  <c r="O28" i="1"/>
  <c r="N28" i="1"/>
  <c r="R27" i="1"/>
  <c r="Q27" i="1"/>
  <c r="P27" i="1"/>
  <c r="O27" i="1"/>
  <c r="N27" i="1"/>
  <c r="P24" i="1"/>
  <c r="R26" i="1"/>
  <c r="Q26" i="1"/>
  <c r="P26" i="1"/>
  <c r="O26" i="1"/>
  <c r="N26" i="1"/>
  <c r="R25" i="1"/>
  <c r="Q25" i="1"/>
  <c r="P25" i="1"/>
  <c r="O25" i="1"/>
  <c r="N25" i="1"/>
  <c r="P23" i="1"/>
  <c r="P22" i="1"/>
  <c r="P21" i="1"/>
  <c r="P20" i="1"/>
  <c r="R24" i="1"/>
  <c r="Q24" i="1"/>
  <c r="O24" i="1"/>
  <c r="N24" i="1"/>
  <c r="R23" i="1"/>
  <c r="Q23" i="1"/>
  <c r="O23" i="1"/>
  <c r="N23" i="1"/>
  <c r="R22" i="1"/>
  <c r="Q22" i="1"/>
  <c r="O22" i="1"/>
  <c r="N22" i="1"/>
  <c r="R21" i="1"/>
  <c r="Q21" i="1"/>
  <c r="O21" i="1"/>
  <c r="N21" i="1"/>
  <c r="R20" i="1"/>
  <c r="Q20" i="1"/>
  <c r="O20" i="1"/>
  <c r="N20" i="1"/>
  <c r="D12" i="1"/>
  <c r="U54" i="1" l="1"/>
  <c r="U50" i="1"/>
  <c r="U53" i="1"/>
  <c r="U51" i="1"/>
  <c r="U49" i="1"/>
  <c r="U48" i="1"/>
  <c r="U44" i="1"/>
  <c r="U46" i="1"/>
  <c r="U47" i="1"/>
  <c r="U45" i="1"/>
  <c r="B13" i="1"/>
  <c r="B14" i="1" s="1"/>
  <c r="B15" i="1" s="1"/>
  <c r="B21" i="1" s="1"/>
  <c r="B22" i="1" s="1"/>
  <c r="D13" i="1"/>
  <c r="D14" i="1" s="1"/>
  <c r="D19" i="1" l="1"/>
  <c r="D18" i="1"/>
  <c r="D17" i="1"/>
  <c r="D16" i="1"/>
  <c r="D15" i="1"/>
  <c r="D20" i="1" l="1"/>
  <c r="D21" i="1" l="1"/>
  <c r="D22" i="1" s="1"/>
</calcChain>
</file>

<file path=xl/sharedStrings.xml><?xml version="1.0" encoding="utf-8"?>
<sst xmlns="http://schemas.openxmlformats.org/spreadsheetml/2006/main" count="247" uniqueCount="43">
  <si>
    <t>Input WoodBio</t>
  </si>
  <si>
    <t>MaxLAI</t>
  </si>
  <si>
    <t>SLWMax</t>
  </si>
  <si>
    <t>FracFol</t>
  </si>
  <si>
    <t>FracBelowG</t>
  </si>
  <si>
    <t>FrActWd</t>
  </si>
  <si>
    <t>WoodBio</t>
  </si>
  <si>
    <t>FActiveBio</t>
  </si>
  <si>
    <t>CalculatedWoodBio</t>
  </si>
  <si>
    <t>TotalBio</t>
  </si>
  <si>
    <t>Fol</t>
  </si>
  <si>
    <t>LAI</t>
  </si>
  <si>
    <t>Prop</t>
  </si>
  <si>
    <t>TestWoodBio</t>
  </si>
  <si>
    <t>Reported Wood Bio</t>
  </si>
  <si>
    <t>Target</t>
  </si>
  <si>
    <t>Slope</t>
  </si>
  <si>
    <t>Intercept</t>
  </si>
  <si>
    <t>FraCtWd</t>
  </si>
  <si>
    <t>Int</t>
  </si>
  <si>
    <t>SlopeFit</t>
  </si>
  <si>
    <t>FracBelowG:FrActWd</t>
  </si>
  <si>
    <t>IntFit</t>
  </si>
  <si>
    <t>InputBio</t>
  </si>
  <si>
    <t>LAI1</t>
  </si>
  <si>
    <t>LAI2</t>
  </si>
  <si>
    <t>LAI3</t>
  </si>
  <si>
    <t>LAI4</t>
  </si>
  <si>
    <t>LAI5</t>
  </si>
  <si>
    <t>SLWDel</t>
  </si>
  <si>
    <t>IMAX</t>
  </si>
  <si>
    <t>FracBelowG:FracFol</t>
  </si>
  <si>
    <t>FrActWd:FracFol</t>
  </si>
  <si>
    <t>FracBelowG:FraCtWd:FracFol</t>
  </si>
  <si>
    <t>abiebals</t>
  </si>
  <si>
    <t>pinustro</t>
  </si>
  <si>
    <t>WhiteCedar</t>
  </si>
  <si>
    <t>BalsamFir</t>
  </si>
  <si>
    <t>BlackAsh</t>
  </si>
  <si>
    <t>RedMaple</t>
  </si>
  <si>
    <t>NPInOak</t>
  </si>
  <si>
    <t>tiliamer</t>
  </si>
  <si>
    <t>thujocci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</si>
</sst>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Sheet1!$J$4:$K$4</c:f>
              <c:strCache>
                <c:ptCount val="1"/>
                <c:pt idx="0">
                  <c:v>FracBelowG 0.29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10604830469171E-2"/>
                  <c:y val="0.23034057719229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Sheet1!$G$2:$G$5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4708</c:v>
                </c:pt>
                <c:pt idx="1">
                  <c:v>3159</c:v>
                </c:pt>
                <c:pt idx="2">
                  <c:v>3975</c:v>
                </c:pt>
                <c:pt idx="3">
                  <c:v>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E-403F-AD52-ABB7BAA8F868}"/>
            </c:ext>
          </c:extLst>
        </c:ser>
        <c:ser>
          <c:idx val="1"/>
          <c:order val="1"/>
          <c:tx>
            <c:strRef>
              <c:f>Sheet1!$J$28:$K$28</c:f>
              <c:strCache>
                <c:ptCount val="1"/>
                <c:pt idx="0">
                  <c:v>FracBelowG 0.37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65332579845891"/>
                  <c:y val="0.36548867155109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Sheet1!$G$26:$G$29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Sheet1!$H$26:$H$29</c:f>
              <c:numCache>
                <c:formatCode>General</c:formatCode>
                <c:ptCount val="4"/>
                <c:pt idx="0">
                  <c:v>4491</c:v>
                </c:pt>
                <c:pt idx="1">
                  <c:v>2997</c:v>
                </c:pt>
                <c:pt idx="2">
                  <c:v>3781</c:v>
                </c:pt>
                <c:pt idx="3">
                  <c:v>2554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0E-403F-AD52-ABB7BAA8F868}"/>
            </c:ext>
          </c:extLst>
        </c:ser>
        <c:ser>
          <c:idx val="2"/>
          <c:order val="2"/>
          <c:tx>
            <c:strRef>
              <c:f>Sheet1!$J$37:$K$37</c:f>
              <c:strCache>
                <c:ptCount val="1"/>
                <c:pt idx="0">
                  <c:v>FrActWd 0.000038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69905821132122"/>
                  <c:y val="3.33646635874998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Sheet1!$G$34:$G$37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Sheet1!$H$34:$H$37</c:f>
              <c:numCache>
                <c:formatCode>General</c:formatCode>
                <c:ptCount val="4"/>
                <c:pt idx="0">
                  <c:v>5566</c:v>
                </c:pt>
                <c:pt idx="1">
                  <c:v>3853</c:v>
                </c:pt>
                <c:pt idx="2">
                  <c:v>4771</c:v>
                </c:pt>
                <c:pt idx="3">
                  <c:v>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0E-403F-AD52-ABB7BAA8F868}"/>
            </c:ext>
          </c:extLst>
        </c:ser>
        <c:ser>
          <c:idx val="3"/>
          <c:order val="3"/>
          <c:tx>
            <c:v>FBG &amp; FAW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455593186225208"/>
                  <c:y val="-1.34197714225443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Sheet1!$G$42:$G$45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Sheet1!$H$42:$H$45</c:f>
              <c:numCache>
                <c:formatCode>General</c:formatCode>
                <c:ptCount val="4"/>
                <c:pt idx="0">
                  <c:v>5269</c:v>
                </c:pt>
                <c:pt idx="1">
                  <c:v>3640</c:v>
                </c:pt>
                <c:pt idx="2">
                  <c:v>4512</c:v>
                </c:pt>
                <c:pt idx="3">
                  <c:v>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0E-403F-AD52-ABB7BAA8F868}"/>
            </c:ext>
          </c:extLst>
        </c:ser>
        <c:ser>
          <c:idx val="4"/>
          <c:order val="4"/>
          <c:tx>
            <c:v>FBG0.33_FAW72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882758868154325E-4"/>
                  <c:y val="0.3861744936822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Sheet1!$A$25:$A$28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Sheet1!$B$25:$B$28</c:f>
              <c:numCache>
                <c:formatCode>General</c:formatCode>
                <c:ptCount val="4"/>
                <c:pt idx="0">
                  <c:v>4422</c:v>
                </c:pt>
                <c:pt idx="1">
                  <c:v>2928</c:v>
                </c:pt>
                <c:pt idx="2">
                  <c:v>3709</c:v>
                </c:pt>
                <c:pt idx="3">
                  <c:v>2490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0E-403F-AD52-ABB7BAA8F868}"/>
            </c:ext>
          </c:extLst>
        </c:ser>
        <c:ser>
          <c:idx val="5"/>
          <c:order val="5"/>
          <c:tx>
            <c:v>FF0.75_FBG0.37_FAW44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958180454818832E-2"/>
                  <c:y val="-6.0612634258492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Sheet1!$A$33:$A$36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Sheet1!$B$33:$B$36</c:f>
              <c:numCache>
                <c:formatCode>General</c:formatCode>
                <c:ptCount val="4"/>
                <c:pt idx="0">
                  <c:v>5806</c:v>
                </c:pt>
                <c:pt idx="1">
                  <c:v>3832</c:v>
                </c:pt>
                <c:pt idx="2">
                  <c:v>4866</c:v>
                </c:pt>
                <c:pt idx="3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0E-403F-AD52-ABB7BAA8F868}"/>
            </c:ext>
          </c:extLst>
        </c:ser>
        <c:ser>
          <c:idx val="6"/>
          <c:order val="6"/>
          <c:tx>
            <c:v>FF0.75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475836050604038"/>
                  <c:y val="0.21268879033926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Sheet1!$A$41:$A$44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Sheet1!$B$41:$B$44</c:f>
              <c:numCache>
                <c:formatCode>General</c:formatCode>
                <c:ptCount val="4"/>
                <c:pt idx="0">
                  <c:v>3804</c:v>
                </c:pt>
                <c:pt idx="1">
                  <c:v>2687</c:v>
                </c:pt>
                <c:pt idx="2">
                  <c:v>3292</c:v>
                </c:pt>
                <c:pt idx="3">
                  <c:v>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D0E-403F-AD52-ABB7BAA8F868}"/>
            </c:ext>
          </c:extLst>
        </c:ser>
        <c:ser>
          <c:idx val="7"/>
          <c:order val="7"/>
          <c:tx>
            <c:v>FF0.75_FBG0.37_FAW38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011841036637866"/>
                  <c:y val="1.28662245522722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Sheet1!$A$49:$A$52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Sheet1!$B$49:$B$52</c:f>
              <c:numCache>
                <c:formatCode>General</c:formatCode>
                <c:ptCount val="4"/>
                <c:pt idx="0">
                  <c:v>4237</c:v>
                </c:pt>
                <c:pt idx="1">
                  <c:v>3170</c:v>
                </c:pt>
                <c:pt idx="2">
                  <c:v>3770</c:v>
                </c:pt>
                <c:pt idx="3">
                  <c:v>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D0E-403F-AD52-ABB7BAA8F868}"/>
            </c:ext>
          </c:extLst>
        </c:ser>
        <c:ser>
          <c:idx val="8"/>
          <c:order val="8"/>
          <c:tx>
            <c:v>pinustro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94848651049003"/>
                  <c:y val="-2.88685913391607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Sheet1!$A$57:$A$60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Sheet1!$B$57:$B$60</c:f>
              <c:numCache>
                <c:formatCode>General</c:formatCode>
                <c:ptCount val="4"/>
                <c:pt idx="0">
                  <c:v>6228</c:v>
                </c:pt>
                <c:pt idx="1">
                  <c:v>4108</c:v>
                </c:pt>
                <c:pt idx="2">
                  <c:v>5218</c:v>
                </c:pt>
                <c:pt idx="3">
                  <c:v>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2C-405D-BC33-E3CC430F67BA}"/>
            </c:ext>
          </c:extLst>
        </c:ser>
        <c:ser>
          <c:idx val="9"/>
          <c:order val="9"/>
          <c:tx>
            <c:v>abiebals_FF08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08360529857472"/>
                  <c:y val="0.17122588564694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Sheet1!$G$50:$G$53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Sheet1!$H$50:$H$53</c:f>
              <c:numCache>
                <c:formatCode>General</c:formatCode>
                <c:ptCount val="4"/>
                <c:pt idx="0">
                  <c:v>5322</c:v>
                </c:pt>
                <c:pt idx="1">
                  <c:v>3547</c:v>
                </c:pt>
                <c:pt idx="2">
                  <c:v>4482</c:v>
                </c:pt>
                <c:pt idx="3">
                  <c:v>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2C-405D-BC33-E3CC430F67BA}"/>
            </c:ext>
          </c:extLst>
        </c:ser>
        <c:ser>
          <c:idx val="10"/>
          <c:order val="10"/>
          <c:tx>
            <c:v>abiebals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284353608186588"/>
                  <c:y val="-8.29673253999095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Sheet1!$G$58:$G$61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Sheet1!$H$58:$H$61</c:f>
              <c:numCache>
                <c:formatCode>General</c:formatCode>
                <c:ptCount val="4"/>
                <c:pt idx="0">
                  <c:v>5777</c:v>
                </c:pt>
                <c:pt idx="1">
                  <c:v>3828</c:v>
                </c:pt>
                <c:pt idx="2">
                  <c:v>4851</c:v>
                </c:pt>
                <c:pt idx="3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52C-405D-BC33-E3CC430F67BA}"/>
            </c:ext>
          </c:extLst>
        </c:ser>
        <c:ser>
          <c:idx val="11"/>
          <c:order val="11"/>
          <c:tx>
            <c:v>WhiteCedar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996171131000249E-2"/>
                  <c:y val="-8.82749748880201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Sheet1!$A$65:$A$68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Sheet1!$B$65:$B$68</c:f>
              <c:numCache>
                <c:formatCode>General</c:formatCode>
                <c:ptCount val="4"/>
                <c:pt idx="0">
                  <c:v>6778</c:v>
                </c:pt>
                <c:pt idx="1">
                  <c:v>4133</c:v>
                </c:pt>
                <c:pt idx="2">
                  <c:v>5449</c:v>
                </c:pt>
                <c:pt idx="3">
                  <c:v>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8F9-4031-9B78-DEFE5AA57454}"/>
            </c:ext>
          </c:extLst>
        </c:ser>
        <c:ser>
          <c:idx val="12"/>
          <c:order val="12"/>
          <c:tx>
            <c:v>tiliamer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66488551403921"/>
                  <c:y val="-0.13246135781084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Sheet1!$G$66:$G$69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Sheet1!$H$66:$H$69</c:f>
              <c:numCache>
                <c:formatCode>General</c:formatCode>
                <c:ptCount val="4"/>
                <c:pt idx="0">
                  <c:v>6095</c:v>
                </c:pt>
                <c:pt idx="1">
                  <c:v>4139</c:v>
                </c:pt>
                <c:pt idx="2">
                  <c:v>5176</c:v>
                </c:pt>
                <c:pt idx="3">
                  <c:v>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8F9-4031-9B78-DEFE5AA57454}"/>
            </c:ext>
          </c:extLst>
        </c:ser>
        <c:ser>
          <c:idx val="13"/>
          <c:order val="13"/>
          <c:tx>
            <c:v>thujocci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108440762908359E-2"/>
                  <c:y val="0.28868997757081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Sheet1!$A$73:$A$76</c:f>
              <c:numCache>
                <c:formatCode>General</c:formatCode>
                <c:ptCount val="4"/>
                <c:pt idx="0">
                  <c:v>4000</c:v>
                </c:pt>
                <c:pt idx="1">
                  <c:v>2000</c:v>
                </c:pt>
                <c:pt idx="2">
                  <c:v>3000</c:v>
                </c:pt>
                <c:pt idx="3">
                  <c:v>1500</c:v>
                </c:pt>
              </c:numCache>
            </c:numRef>
          </c:xVal>
          <c:yVal>
            <c:numRef>
              <c:f>Sheet1!$B$73:$B$76</c:f>
              <c:numCache>
                <c:formatCode>General</c:formatCode>
                <c:ptCount val="4"/>
                <c:pt idx="0">
                  <c:v>4551</c:v>
                </c:pt>
                <c:pt idx="1">
                  <c:v>2899</c:v>
                </c:pt>
                <c:pt idx="2">
                  <c:v>3746</c:v>
                </c:pt>
                <c:pt idx="3">
                  <c:v>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8F9-4031-9B78-DEFE5AA5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35391"/>
        <c:axId val="2028342463"/>
      </c:scatterChart>
      <c:valAx>
        <c:axId val="202833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42463"/>
        <c:crosses val="autoZero"/>
        <c:crossBetween val="midCat"/>
      </c:valAx>
      <c:valAx>
        <c:axId val="2028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3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354331</xdr:colOff>
      <xdr:row>1</xdr:row>
      <xdr:rowOff>93345</xdr:rowOff>
    </xdr:from>
    <xdr:to>
      <xdr:col>20</xdr:col>
      <xdr:colOff>332423</xdr:colOff>
      <xdr:row>16</xdr:row>
      <xdr:rowOff>60007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5DE50-FFE8-4682-AAC3-58C929DB3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0E60-7558-47D7-A8E5-D3B5111C9A7A}">
  <dimension ref="A1:V78"/>
  <sheetViews>
    <sheetView tabSelected="1" topLeftCell="H16" workbookViewId="0">
      <selection activeCell="N33" sqref="N33"/>
    </sheetView>
  </sheetViews>
  <sheetFormatPr defaultRowHeight="14.4" x14ac:dyDescent="0.3"/>
  <cols>
    <col min="1" max="1" width="18.21875" bestFit="1" customWidth="1"/>
    <col min="6" max="6" width="8.88671875" style="2"/>
    <col min="16" max="16" width="12" bestFit="1" customWidth="1"/>
    <col min="17" max="17" width="11.6640625" bestFit="1" customWidth="1"/>
    <col min="19" max="19" width="12" bestFit="1" customWidth="1"/>
    <col min="21" max="21" width="12" bestFit="1" customWidth="1"/>
    <col min="22" max="22" width="11.6640625" bestFit="1" customWidth="1"/>
  </cols>
  <sheetData>
    <row r="1" spans="1:11" x14ac:dyDescent="0.3">
      <c r="A1" t="s">
        <v>0</v>
      </c>
      <c r="B1">
        <v>2000</v>
      </c>
      <c r="G1" t="s">
        <v>15</v>
      </c>
      <c r="H1" t="s">
        <v>6</v>
      </c>
      <c r="I1" t="s">
        <v>9</v>
      </c>
      <c r="J1" t="s">
        <v>1</v>
      </c>
      <c r="K1">
        <v>1.8836632932485526</v>
      </c>
    </row>
    <row r="2" spans="1:11" x14ac:dyDescent="0.3">
      <c r="G2">
        <v>4000</v>
      </c>
      <c r="H2">
        <v>4708</v>
      </c>
      <c r="J2" t="s">
        <v>2</v>
      </c>
      <c r="K2">
        <v>93</v>
      </c>
    </row>
    <row r="3" spans="1:11" x14ac:dyDescent="0.3">
      <c r="A3" t="s">
        <v>30</v>
      </c>
      <c r="B3">
        <v>5</v>
      </c>
      <c r="G3">
        <v>2000</v>
      </c>
      <c r="H3">
        <v>3159</v>
      </c>
      <c r="J3" t="s">
        <v>3</v>
      </c>
      <c r="K3">
        <v>0.03</v>
      </c>
    </row>
    <row r="4" spans="1:11" x14ac:dyDescent="0.3">
      <c r="A4" t="s">
        <v>1</v>
      </c>
      <c r="B4">
        <v>1.7943016941382393</v>
      </c>
      <c r="G4">
        <v>3000</v>
      </c>
      <c r="H4">
        <v>3975</v>
      </c>
      <c r="J4" t="s">
        <v>4</v>
      </c>
      <c r="K4">
        <v>0.28999999999999998</v>
      </c>
    </row>
    <row r="5" spans="1:11" x14ac:dyDescent="0.3">
      <c r="A5" t="s">
        <v>2</v>
      </c>
      <c r="B5">
        <v>200</v>
      </c>
      <c r="G5">
        <v>1500</v>
      </c>
      <c r="H5">
        <v>2695</v>
      </c>
      <c r="J5" t="s">
        <v>5</v>
      </c>
      <c r="K5">
        <v>6.3E-5</v>
      </c>
    </row>
    <row r="6" spans="1:11" x14ac:dyDescent="0.3">
      <c r="A6" t="s">
        <v>29</v>
      </c>
      <c r="B6">
        <v>0</v>
      </c>
      <c r="G6" t="s">
        <v>16</v>
      </c>
      <c r="H6">
        <v>0.80210000000000004</v>
      </c>
    </row>
    <row r="7" spans="1:11" x14ac:dyDescent="0.3">
      <c r="A7" t="s">
        <v>3</v>
      </c>
      <c r="B7">
        <v>0.08</v>
      </c>
      <c r="G7" t="s">
        <v>17</v>
      </c>
      <c r="H7">
        <v>1528.6</v>
      </c>
    </row>
    <row r="8" spans="1:11" x14ac:dyDescent="0.3">
      <c r="A8" t="s">
        <v>4</v>
      </c>
      <c r="B8">
        <v>0.35</v>
      </c>
    </row>
    <row r="9" spans="1:11" x14ac:dyDescent="0.3">
      <c r="A9" t="s">
        <v>5</v>
      </c>
      <c r="B9">
        <v>8.2000000000000001E-5</v>
      </c>
      <c r="G9" t="s">
        <v>15</v>
      </c>
      <c r="H9" t="s">
        <v>6</v>
      </c>
      <c r="I9" t="s">
        <v>9</v>
      </c>
      <c r="J9" t="s">
        <v>1</v>
      </c>
      <c r="K9" s="1">
        <v>0.72991952613381417</v>
      </c>
    </row>
    <row r="10" spans="1:11" x14ac:dyDescent="0.3">
      <c r="G10">
        <v>4000</v>
      </c>
      <c r="J10" t="s">
        <v>2</v>
      </c>
      <c r="K10" s="1">
        <v>240</v>
      </c>
    </row>
    <row r="11" spans="1:11" x14ac:dyDescent="0.3">
      <c r="A11" t="s">
        <v>8</v>
      </c>
      <c r="B11">
        <f>LN(B5*B4*(1-B8)/(B1*B7))*(1-B8)*(-1/B9)</f>
        <v>-2988.2287748553731</v>
      </c>
      <c r="C11" t="s">
        <v>13</v>
      </c>
      <c r="D11">
        <v>2439</v>
      </c>
      <c r="G11">
        <v>2000</v>
      </c>
      <c r="J11" t="s">
        <v>3</v>
      </c>
      <c r="K11">
        <v>0.03</v>
      </c>
    </row>
    <row r="12" spans="1:11" x14ac:dyDescent="0.3">
      <c r="A12" t="s">
        <v>9</v>
      </c>
      <c r="B12">
        <f>B11/(1-$B8)</f>
        <v>-4597.275038239035</v>
      </c>
      <c r="D12">
        <f>D11/(1-$B8)</f>
        <v>3752.3076923076924</v>
      </c>
      <c r="G12">
        <v>3000</v>
      </c>
      <c r="J12" t="s">
        <v>4</v>
      </c>
      <c r="K12">
        <v>0.28999999999999998</v>
      </c>
    </row>
    <row r="13" spans="1:11" x14ac:dyDescent="0.3">
      <c r="A13" t="s">
        <v>7</v>
      </c>
      <c r="B13">
        <f>EXP(-1*$B9*B12)</f>
        <v>1.4578701264873195</v>
      </c>
      <c r="D13">
        <f>EXP(-1*$B9*D12)</f>
        <v>0.73514374256895088</v>
      </c>
      <c r="G13">
        <v>1500</v>
      </c>
      <c r="J13" t="s">
        <v>5</v>
      </c>
      <c r="K13">
        <v>6.3E-5</v>
      </c>
    </row>
    <row r="14" spans="1:11" x14ac:dyDescent="0.3">
      <c r="A14" t="s">
        <v>10</v>
      </c>
      <c r="B14">
        <f>B12*$B7*B13</f>
        <v>-536.17839531956315</v>
      </c>
      <c r="D14">
        <f>D12*$B7*D13</f>
        <v>220.67884161546721</v>
      </c>
      <c r="G14" t="s">
        <v>16</v>
      </c>
    </row>
    <row r="15" spans="1:11" x14ac:dyDescent="0.3">
      <c r="A15" t="s">
        <v>24</v>
      </c>
      <c r="B15">
        <f>B14/$B5</f>
        <v>-2.6808919765978159</v>
      </c>
      <c r="D15">
        <f>(D$14/$B$3)/($B$5-$B$6*0*D$14/$B$3)</f>
        <v>0.22067884161546722</v>
      </c>
      <c r="G15" t="s">
        <v>17</v>
      </c>
    </row>
    <row r="16" spans="1:11" x14ac:dyDescent="0.3">
      <c r="A16" t="s">
        <v>25</v>
      </c>
      <c r="D16">
        <f>(D$14/$B$3)/($B$5-$B$6*1*D$14/$B$3)</f>
        <v>0.22067884161546722</v>
      </c>
    </row>
    <row r="17" spans="1:18" x14ac:dyDescent="0.3">
      <c r="A17" t="s">
        <v>26</v>
      </c>
      <c r="D17">
        <f>(D$14/$B$3)/($B$5-$B$6*2*D$14/$B$3)</f>
        <v>0.22067884161546722</v>
      </c>
      <c r="G17" t="s">
        <v>15</v>
      </c>
      <c r="H17" t="s">
        <v>6</v>
      </c>
      <c r="I17" t="s">
        <v>9</v>
      </c>
      <c r="J17" t="s">
        <v>1</v>
      </c>
      <c r="K17" s="1">
        <v>6.2788776441618435</v>
      </c>
    </row>
    <row r="18" spans="1:18" x14ac:dyDescent="0.3">
      <c r="A18" t="s">
        <v>27</v>
      </c>
      <c r="D18">
        <f>(D$14/$B$3)/($B$5-$B$6*3*D$14/$B$3)</f>
        <v>0.22067884161546722</v>
      </c>
      <c r="G18">
        <v>4000</v>
      </c>
      <c r="J18" t="s">
        <v>2</v>
      </c>
      <c r="K18">
        <v>93</v>
      </c>
    </row>
    <row r="19" spans="1:18" x14ac:dyDescent="0.3">
      <c r="A19" t="s">
        <v>28</v>
      </c>
      <c r="D19">
        <f>(D$14/$B$3)/($B$5-$B$6*4*D$14/$B$3)</f>
        <v>0.22067884161546722</v>
      </c>
      <c r="G19">
        <v>2000</v>
      </c>
      <c r="J19" t="s">
        <v>3</v>
      </c>
      <c r="K19" s="1">
        <v>0.1</v>
      </c>
      <c r="N19" t="s">
        <v>4</v>
      </c>
      <c r="O19" t="s">
        <v>18</v>
      </c>
      <c r="P19" t="s">
        <v>3</v>
      </c>
      <c r="Q19" t="s">
        <v>16</v>
      </c>
      <c r="R19" t="s">
        <v>19</v>
      </c>
    </row>
    <row r="20" spans="1:18" x14ac:dyDescent="0.3">
      <c r="A20" t="s">
        <v>11</v>
      </c>
      <c r="D20">
        <f>SUM(D15:D19)</f>
        <v>1.103394208077336</v>
      </c>
      <c r="G20">
        <v>3000</v>
      </c>
      <c r="J20" t="s">
        <v>4</v>
      </c>
      <c r="K20">
        <v>0.28999999999999998</v>
      </c>
      <c r="N20">
        <f>K4</f>
        <v>0.28999999999999998</v>
      </c>
      <c r="O20">
        <f>K5</f>
        <v>6.3E-5</v>
      </c>
      <c r="P20">
        <f>K3</f>
        <v>0.03</v>
      </c>
      <c r="Q20">
        <f>H6</f>
        <v>0.80210000000000004</v>
      </c>
      <c r="R20">
        <f>H7</f>
        <v>1528.6</v>
      </c>
    </row>
    <row r="21" spans="1:18" x14ac:dyDescent="0.3">
      <c r="A21" t="s">
        <v>12</v>
      </c>
      <c r="B21">
        <f>B15/$B4</f>
        <v>-1.4941143874276868</v>
      </c>
      <c r="D21">
        <f>D20/$B4</f>
        <v>0.61494352464916457</v>
      </c>
      <c r="G21">
        <v>1500</v>
      </c>
      <c r="J21" t="s">
        <v>5</v>
      </c>
      <c r="K21">
        <v>6.3E-5</v>
      </c>
      <c r="N21">
        <f>K28</f>
        <v>0.37</v>
      </c>
      <c r="O21">
        <f>K29</f>
        <v>6.3E-5</v>
      </c>
      <c r="P21">
        <f>K27</f>
        <v>0.03</v>
      </c>
      <c r="Q21">
        <f>H30</f>
        <v>0.77200000000000002</v>
      </c>
      <c r="R21">
        <f>H31</f>
        <v>1429.3</v>
      </c>
    </row>
    <row r="22" spans="1:18" x14ac:dyDescent="0.3">
      <c r="A22" t="s">
        <v>14</v>
      </c>
      <c r="B22">
        <f>B21*B11</f>
        <v>4464.7556054368224</v>
      </c>
      <c r="D22">
        <f>D21*D11</f>
        <v>1499.8472566193125</v>
      </c>
      <c r="G22" t="s">
        <v>16</v>
      </c>
      <c r="N22">
        <f>K36</f>
        <v>0.28999999999999998</v>
      </c>
      <c r="O22">
        <f>K37</f>
        <v>3.8000000000000002E-5</v>
      </c>
      <c r="P22">
        <f>K35</f>
        <v>0.03</v>
      </c>
      <c r="Q22">
        <f>H38</f>
        <v>0.89559999999999995</v>
      </c>
      <c r="R22">
        <f>H39</f>
        <v>2025.7</v>
      </c>
    </row>
    <row r="23" spans="1:18" x14ac:dyDescent="0.3">
      <c r="G23" t="s">
        <v>17</v>
      </c>
      <c r="N23">
        <f>K44</f>
        <v>0.37</v>
      </c>
      <c r="O23">
        <f>K45</f>
        <v>3.8000000000000002E-5</v>
      </c>
      <c r="P23">
        <f>K43</f>
        <v>0.03</v>
      </c>
      <c r="Q23">
        <f>H46</f>
        <v>0.85440000000000005</v>
      </c>
      <c r="R23">
        <f>H47</f>
        <v>1892.6</v>
      </c>
    </row>
    <row r="24" spans="1:18" x14ac:dyDescent="0.3">
      <c r="A24" t="s">
        <v>15</v>
      </c>
      <c r="B24" t="s">
        <v>6</v>
      </c>
      <c r="C24" t="s">
        <v>9</v>
      </c>
      <c r="D24" t="s">
        <v>1</v>
      </c>
      <c r="E24" s="1">
        <v>1.6482053815924833</v>
      </c>
      <c r="N24">
        <f>E27</f>
        <v>0.33</v>
      </c>
      <c r="O24">
        <f>E28</f>
        <v>7.2000000000000002E-5</v>
      </c>
      <c r="P24">
        <f>E26</f>
        <v>0.03</v>
      </c>
      <c r="Q24">
        <f>B29</f>
        <v>0.77010000000000001</v>
      </c>
      <c r="R24">
        <f>B30</f>
        <v>1365.6</v>
      </c>
    </row>
    <row r="25" spans="1:18" x14ac:dyDescent="0.3">
      <c r="A25">
        <v>4000</v>
      </c>
      <c r="B25">
        <v>4422</v>
      </c>
      <c r="D25" t="s">
        <v>2</v>
      </c>
      <c r="E25" s="2">
        <v>93</v>
      </c>
      <c r="G25" t="s">
        <v>15</v>
      </c>
      <c r="H25" t="s">
        <v>6</v>
      </c>
      <c r="I25" t="s">
        <v>9</v>
      </c>
      <c r="J25" t="s">
        <v>1</v>
      </c>
      <c r="K25">
        <v>1.8836632932485526</v>
      </c>
      <c r="N25">
        <f>E37</f>
        <v>0.37</v>
      </c>
      <c r="O25">
        <f>E38</f>
        <v>4.3999999999999999E-5</v>
      </c>
      <c r="P25">
        <f>E36</f>
        <v>7.4999999999999997E-2</v>
      </c>
      <c r="Q25">
        <f>B37</f>
        <v>1.0182</v>
      </c>
      <c r="R25">
        <f>B38</f>
        <v>1766.3</v>
      </c>
    </row>
    <row r="26" spans="1:18" x14ac:dyDescent="0.3">
      <c r="A26">
        <v>2000</v>
      </c>
      <c r="B26">
        <v>2928</v>
      </c>
      <c r="D26" t="s">
        <v>3</v>
      </c>
      <c r="E26" s="2">
        <v>0.03</v>
      </c>
      <c r="G26">
        <v>4000</v>
      </c>
      <c r="H26">
        <v>4491</v>
      </c>
      <c r="J26" t="s">
        <v>2</v>
      </c>
      <c r="K26">
        <v>93</v>
      </c>
      <c r="N26">
        <f>E45</f>
        <v>0.28999999999999998</v>
      </c>
      <c r="O26">
        <f>E46</f>
        <v>6.3E-5</v>
      </c>
      <c r="P26">
        <f>E44</f>
        <v>7.4999999999999997E-2</v>
      </c>
      <c r="Q26">
        <f>B45</f>
        <v>0.58760000000000001</v>
      </c>
      <c r="R26">
        <f>B46</f>
        <v>1485.4</v>
      </c>
    </row>
    <row r="27" spans="1:18" x14ac:dyDescent="0.3">
      <c r="A27">
        <v>3000</v>
      </c>
      <c r="B27">
        <v>3709</v>
      </c>
      <c r="D27" t="s">
        <v>4</v>
      </c>
      <c r="E27" s="1">
        <v>0.33</v>
      </c>
      <c r="G27">
        <v>2000</v>
      </c>
      <c r="H27">
        <v>2997</v>
      </c>
      <c r="J27" t="s">
        <v>3</v>
      </c>
      <c r="K27">
        <v>0.03</v>
      </c>
      <c r="N27">
        <f>E53</f>
        <v>0.37</v>
      </c>
      <c r="O27">
        <f>E54</f>
        <v>3.8000000000000002E-5</v>
      </c>
      <c r="P27">
        <f>E52</f>
        <v>7.4999999999999997E-2</v>
      </c>
      <c r="Q27">
        <f>B53</f>
        <v>0.57509999999999994</v>
      </c>
      <c r="R27">
        <f>B54</f>
        <v>1981.8</v>
      </c>
    </row>
    <row r="28" spans="1:18" x14ac:dyDescent="0.3">
      <c r="A28">
        <v>1500</v>
      </c>
      <c r="B28">
        <v>2490</v>
      </c>
      <c r="D28" t="s">
        <v>5</v>
      </c>
      <c r="E28" s="1">
        <v>7.2000000000000002E-5</v>
      </c>
      <c r="G28">
        <v>3000</v>
      </c>
      <c r="H28">
        <v>3781</v>
      </c>
      <c r="J28" t="s">
        <v>4</v>
      </c>
      <c r="K28" s="1">
        <v>0.37</v>
      </c>
      <c r="N28">
        <f>E61</f>
        <v>0.33</v>
      </c>
      <c r="O28">
        <f>E62</f>
        <v>4.3999999999999999E-5</v>
      </c>
      <c r="P28">
        <f>E60</f>
        <v>0.08</v>
      </c>
      <c r="Q28">
        <f>B61</f>
        <v>1.0931999999999999</v>
      </c>
      <c r="R28">
        <f>B62</f>
        <v>1890.5</v>
      </c>
    </row>
    <row r="29" spans="1:18" x14ac:dyDescent="0.3">
      <c r="A29" t="s">
        <v>16</v>
      </c>
      <c r="B29">
        <v>0.77010000000000001</v>
      </c>
      <c r="G29">
        <v>1500</v>
      </c>
      <c r="H29">
        <v>2554</v>
      </c>
      <c r="J29" t="s">
        <v>5</v>
      </c>
      <c r="K29">
        <v>6.3E-5</v>
      </c>
      <c r="N29">
        <f>K54</f>
        <v>0.37</v>
      </c>
      <c r="O29">
        <f>K55</f>
        <v>4.1999999999999998E-5</v>
      </c>
      <c r="P29">
        <f>K53</f>
        <v>0.08</v>
      </c>
      <c r="Q29">
        <f>H54</f>
        <v>0.91830000000000001</v>
      </c>
      <c r="R29">
        <f>H55</f>
        <v>1681.6</v>
      </c>
    </row>
    <row r="30" spans="1:18" x14ac:dyDescent="0.3">
      <c r="A30" t="s">
        <v>17</v>
      </c>
      <c r="B30">
        <v>1365.6</v>
      </c>
      <c r="G30" t="s">
        <v>16</v>
      </c>
      <c r="H30">
        <v>0.77200000000000002</v>
      </c>
      <c r="N30">
        <f>K62</f>
        <v>0.37</v>
      </c>
      <c r="O30">
        <f>K63</f>
        <v>4.1999999999999998E-5</v>
      </c>
      <c r="P30">
        <f>K61</f>
        <v>7.0000000000000007E-2</v>
      </c>
      <c r="Q30">
        <f>H62</f>
        <v>1.0065</v>
      </c>
      <c r="R30">
        <f>H63</f>
        <v>1784.9</v>
      </c>
    </row>
    <row r="31" spans="1:18" x14ac:dyDescent="0.3">
      <c r="G31" t="s">
        <v>17</v>
      </c>
      <c r="H31">
        <v>1429.3</v>
      </c>
      <c r="M31" t="s">
        <v>36</v>
      </c>
      <c r="N31">
        <f>E69</f>
        <v>0.33</v>
      </c>
      <c r="O31">
        <f>E70</f>
        <v>7.4999999999999993E-5</v>
      </c>
      <c r="P31">
        <f>E68</f>
        <v>0.11</v>
      </c>
      <c r="Q31">
        <f>B69</f>
        <v>1.3303</v>
      </c>
      <c r="R31">
        <f>B70</f>
        <v>1458.9</v>
      </c>
    </row>
    <row r="32" spans="1:18" x14ac:dyDescent="0.3">
      <c r="A32" t="s">
        <v>15</v>
      </c>
      <c r="B32" t="s">
        <v>6</v>
      </c>
      <c r="C32" t="s">
        <v>9</v>
      </c>
      <c r="D32" t="s">
        <v>30</v>
      </c>
      <c r="E32">
        <v>5</v>
      </c>
      <c r="M32" t="s">
        <v>41</v>
      </c>
      <c r="N32">
        <f>K70</f>
        <v>0.37</v>
      </c>
      <c r="O32">
        <f>K71</f>
        <v>4.0000000000000003E-5</v>
      </c>
      <c r="P32">
        <f>K69</f>
        <v>0.02</v>
      </c>
      <c r="Q32">
        <f>H70</f>
        <v>1.0163</v>
      </c>
      <c r="R32">
        <f>H71</f>
        <v>2070.6</v>
      </c>
    </row>
    <row r="33" spans="1:22" x14ac:dyDescent="0.3">
      <c r="A33">
        <v>4000</v>
      </c>
      <c r="B33">
        <v>5806</v>
      </c>
      <c r="D33" t="s">
        <v>1</v>
      </c>
      <c r="E33" s="1">
        <v>5.1451673500000004</v>
      </c>
      <c r="G33" t="s">
        <v>15</v>
      </c>
      <c r="H33" t="s">
        <v>6</v>
      </c>
      <c r="I33" t="s">
        <v>9</v>
      </c>
      <c r="J33" t="s">
        <v>1</v>
      </c>
      <c r="K33" s="1">
        <v>3.1229154598594424</v>
      </c>
      <c r="M33" t="s">
        <v>42</v>
      </c>
      <c r="N33">
        <f>E77</f>
        <v>0.35</v>
      </c>
      <c r="O33">
        <f>E78</f>
        <v>8.2000000000000001E-5</v>
      </c>
      <c r="P33">
        <f>E76</f>
        <v>0.08</v>
      </c>
      <c r="Q33">
        <f>B77</f>
        <v>0.84250000000000003</v>
      </c>
      <c r="R33">
        <f>B78</f>
        <v>1197.3</v>
      </c>
    </row>
    <row r="34" spans="1:22" x14ac:dyDescent="0.3">
      <c r="A34">
        <v>2000</v>
      </c>
      <c r="B34">
        <v>3832</v>
      </c>
      <c r="D34" t="s">
        <v>2</v>
      </c>
      <c r="E34" s="1">
        <v>130</v>
      </c>
      <c r="G34">
        <v>4000</v>
      </c>
      <c r="H34">
        <v>5566</v>
      </c>
      <c r="J34" t="s">
        <v>2</v>
      </c>
      <c r="K34">
        <v>93</v>
      </c>
    </row>
    <row r="35" spans="1:22" x14ac:dyDescent="0.3">
      <c r="A35">
        <v>3000</v>
      </c>
      <c r="B35">
        <v>4866</v>
      </c>
      <c r="D35" t="s">
        <v>29</v>
      </c>
      <c r="E35" s="1">
        <v>0</v>
      </c>
      <c r="G35">
        <v>2000</v>
      </c>
      <c r="H35">
        <v>3853</v>
      </c>
      <c r="J35" t="s">
        <v>3</v>
      </c>
      <c r="K35">
        <v>0.03</v>
      </c>
    </row>
    <row r="36" spans="1:22" x14ac:dyDescent="0.3">
      <c r="A36">
        <v>1500</v>
      </c>
      <c r="B36">
        <v>3252</v>
      </c>
      <c r="D36" t="s">
        <v>3</v>
      </c>
      <c r="E36" s="1">
        <v>7.4999999999999997E-2</v>
      </c>
      <c r="G36">
        <v>3000</v>
      </c>
      <c r="H36">
        <v>4771</v>
      </c>
      <c r="J36" t="s">
        <v>4</v>
      </c>
      <c r="K36">
        <v>0.28999999999999998</v>
      </c>
      <c r="N36" t="s">
        <v>20</v>
      </c>
      <c r="O36" t="s">
        <v>19</v>
      </c>
      <c r="P36" t="s">
        <v>4</v>
      </c>
      <c r="Q36" t="s">
        <v>5</v>
      </c>
      <c r="R36" t="s">
        <v>3</v>
      </c>
      <c r="S36" t="s">
        <v>21</v>
      </c>
      <c r="T36" t="s">
        <v>31</v>
      </c>
      <c r="U36" t="s">
        <v>32</v>
      </c>
      <c r="V36" t="s">
        <v>33</v>
      </c>
    </row>
    <row r="37" spans="1:22" x14ac:dyDescent="0.3">
      <c r="A37" t="s">
        <v>16</v>
      </c>
      <c r="B37">
        <v>1.0182</v>
      </c>
      <c r="D37" t="s">
        <v>4</v>
      </c>
      <c r="E37" s="1">
        <v>0.37</v>
      </c>
      <c r="G37">
        <v>1500</v>
      </c>
      <c r="H37">
        <v>3317</v>
      </c>
      <c r="J37" t="s">
        <v>5</v>
      </c>
      <c r="K37" s="1">
        <v>3.8000000000000002E-5</v>
      </c>
      <c r="O37">
        <v>-8.2362850000000005</v>
      </c>
      <c r="P37">
        <v>27.768424</v>
      </c>
      <c r="Q37">
        <v>191053.281571</v>
      </c>
      <c r="R37">
        <v>312.812679</v>
      </c>
      <c r="S37">
        <v>-594492.21628399997</v>
      </c>
      <c r="T37">
        <v>-941.44769499999995</v>
      </c>
      <c r="U37">
        <v>-6490254.1347559998</v>
      </c>
      <c r="V37">
        <v>19879995.810771</v>
      </c>
    </row>
    <row r="38" spans="1:22" x14ac:dyDescent="0.3">
      <c r="A38" t="s">
        <v>17</v>
      </c>
      <c r="B38">
        <v>1766.3</v>
      </c>
      <c r="D38" t="s">
        <v>5</v>
      </c>
      <c r="E38" s="1">
        <v>4.3999999999999999E-5</v>
      </c>
      <c r="G38" t="s">
        <v>16</v>
      </c>
      <c r="H38">
        <v>0.89559999999999995</v>
      </c>
    </row>
    <row r="39" spans="1:22" x14ac:dyDescent="0.3">
      <c r="G39" t="s">
        <v>17</v>
      </c>
      <c r="H39">
        <v>2025.7</v>
      </c>
      <c r="N39" t="s">
        <v>22</v>
      </c>
      <c r="O39" t="s">
        <v>19</v>
      </c>
      <c r="P39" t="s">
        <v>4</v>
      </c>
      <c r="Q39" t="s">
        <v>5</v>
      </c>
      <c r="R39" t="s">
        <v>3</v>
      </c>
      <c r="S39" t="s">
        <v>21</v>
      </c>
      <c r="T39" t="s">
        <v>31</v>
      </c>
      <c r="U39" t="s">
        <v>32</v>
      </c>
      <c r="V39" t="s">
        <v>33</v>
      </c>
    </row>
    <row r="40" spans="1:22" x14ac:dyDescent="0.3">
      <c r="A40" t="s">
        <v>15</v>
      </c>
      <c r="B40" t="s">
        <v>6</v>
      </c>
      <c r="C40" t="s">
        <v>9</v>
      </c>
      <c r="D40" t="s">
        <v>30</v>
      </c>
      <c r="E40">
        <v>5</v>
      </c>
      <c r="O40">
        <v>1735.1790000000001</v>
      </c>
      <c r="P40">
        <v>2994.393</v>
      </c>
      <c r="Q40">
        <v>10167232.544</v>
      </c>
      <c r="R40">
        <v>53598.870999999999</v>
      </c>
      <c r="S40">
        <v>-92028081.987000003</v>
      </c>
      <c r="T40">
        <v>-168141.49799999999</v>
      </c>
      <c r="U40">
        <v>-1104139533.563</v>
      </c>
      <c r="V40">
        <v>3507005746.0110002</v>
      </c>
    </row>
    <row r="41" spans="1:22" x14ac:dyDescent="0.3">
      <c r="A41">
        <v>4000</v>
      </c>
      <c r="B41">
        <v>3804</v>
      </c>
      <c r="D41" t="s">
        <v>1</v>
      </c>
      <c r="E41" s="1">
        <v>4.1205134539812081</v>
      </c>
      <c r="G41" t="s">
        <v>15</v>
      </c>
      <c r="H41" t="s">
        <v>6</v>
      </c>
      <c r="I41" t="s">
        <v>9</v>
      </c>
      <c r="J41" t="s">
        <v>1</v>
      </c>
      <c r="K41" s="1">
        <v>3.1229154598594424</v>
      </c>
    </row>
    <row r="42" spans="1:22" x14ac:dyDescent="0.3">
      <c r="A42">
        <v>2000</v>
      </c>
      <c r="B42">
        <v>2687</v>
      </c>
      <c r="D42" t="s">
        <v>2</v>
      </c>
      <c r="E42">
        <v>93</v>
      </c>
      <c r="G42">
        <v>4000</v>
      </c>
      <c r="H42">
        <v>5269</v>
      </c>
      <c r="J42" t="s">
        <v>2</v>
      </c>
      <c r="K42">
        <v>93</v>
      </c>
    </row>
    <row r="43" spans="1:22" x14ac:dyDescent="0.3">
      <c r="A43">
        <v>3000</v>
      </c>
      <c r="B43">
        <v>3292</v>
      </c>
      <c r="D43" t="s">
        <v>29</v>
      </c>
      <c r="E43">
        <v>0.2</v>
      </c>
      <c r="G43">
        <v>2000</v>
      </c>
      <c r="H43">
        <v>3640</v>
      </c>
      <c r="J43" t="s">
        <v>3</v>
      </c>
      <c r="K43">
        <v>0.03</v>
      </c>
      <c r="N43" t="s">
        <v>4</v>
      </c>
      <c r="O43" t="s">
        <v>5</v>
      </c>
      <c r="P43" t="s">
        <v>3</v>
      </c>
      <c r="Q43" t="s">
        <v>1</v>
      </c>
      <c r="R43" t="s">
        <v>16</v>
      </c>
      <c r="S43" t="s">
        <v>19</v>
      </c>
      <c r="T43" t="s">
        <v>23</v>
      </c>
      <c r="U43" t="s">
        <v>6</v>
      </c>
    </row>
    <row r="44" spans="1:22" x14ac:dyDescent="0.3">
      <c r="A44">
        <v>1500</v>
      </c>
      <c r="B44">
        <v>2328</v>
      </c>
      <c r="D44" t="s">
        <v>3</v>
      </c>
      <c r="E44" s="1">
        <v>7.4999999999999997E-2</v>
      </c>
      <c r="G44">
        <v>3000</v>
      </c>
      <c r="H44">
        <v>4512</v>
      </c>
      <c r="J44" t="s">
        <v>4</v>
      </c>
      <c r="K44" s="1">
        <v>0.37</v>
      </c>
      <c r="N44">
        <v>0.28999999999999998</v>
      </c>
      <c r="O44">
        <v>6.3E-5</v>
      </c>
      <c r="P44">
        <v>0.03</v>
      </c>
      <c r="R44">
        <f>O$37+P$37*N44+Q$37*O44+S$37*N44*O44+P44*R$37+T$37*N44*P44+U$37*O44*P44+V$37*N44*O44*P44</f>
        <v>0.81497272015906574</v>
      </c>
      <c r="S44">
        <f>O$40+P$40*N44+Q$40*O44+S$40*N44*O44+R$40*P44+T$40*N44*P44+U$40*O44*P44+V$40*N44*O44*P44</f>
        <v>1543.2367907240696</v>
      </c>
      <c r="T44">
        <v>2000</v>
      </c>
      <c r="U44">
        <f>S44+T44*R44</f>
        <v>3173.1822310422012</v>
      </c>
    </row>
    <row r="45" spans="1:22" x14ac:dyDescent="0.3">
      <c r="A45" t="s">
        <v>16</v>
      </c>
      <c r="B45">
        <v>0.58760000000000001</v>
      </c>
      <c r="D45" t="s">
        <v>4</v>
      </c>
      <c r="E45">
        <v>0.28999999999999998</v>
      </c>
      <c r="G45">
        <v>1500</v>
      </c>
      <c r="H45">
        <v>3121</v>
      </c>
      <c r="J45" t="s">
        <v>5</v>
      </c>
      <c r="K45" s="1">
        <v>3.8000000000000002E-5</v>
      </c>
      <c r="N45">
        <v>0.37</v>
      </c>
      <c r="O45">
        <v>4.3999999999999999E-5</v>
      </c>
      <c r="P45">
        <v>0.03</v>
      </c>
      <c r="R45">
        <f>O$37+P$37*N45+Q$37*O45+S$37*N45*O45+P45*R$37+T$37*N45*P45+U$37*O45*P45+V$37*N45*O45*P45</f>
        <v>0.84260843962311505</v>
      </c>
      <c r="S45">
        <f>O$40+P$40*N45+Q$40*O45+S$40*N45*O45+R$40*P45+T$40*N45*P45+U$40*O45*P45+V$40*N45*O45*P45</f>
        <v>1789.1983914362527</v>
      </c>
      <c r="T45">
        <v>2000</v>
      </c>
      <c r="U45">
        <f>S45+T45*R45</f>
        <v>3474.4152706824825</v>
      </c>
    </row>
    <row r="46" spans="1:22" x14ac:dyDescent="0.3">
      <c r="A46" t="s">
        <v>17</v>
      </c>
      <c r="B46">
        <v>1485.4</v>
      </c>
      <c r="D46" t="s">
        <v>5</v>
      </c>
      <c r="E46">
        <v>6.3E-5</v>
      </c>
      <c r="G46" t="s">
        <v>16</v>
      </c>
      <c r="H46">
        <v>0.85440000000000005</v>
      </c>
      <c r="M46" t="s">
        <v>35</v>
      </c>
      <c r="N46">
        <v>0.33</v>
      </c>
      <c r="O46">
        <v>4.5000000000000003E-5</v>
      </c>
      <c r="P46">
        <v>0.06</v>
      </c>
      <c r="R46">
        <f>O$37+P$37*N46+Q$37*O46+S$37*N46*O46+P46*R$37+T$37*N46*P46+U$37*O46*P46+V$37*N46*O46*P46</f>
        <v>1.0139696614333573</v>
      </c>
      <c r="S46">
        <f>O$40+P$40*N46+Q$40*O46+S$40*N46*O46+R$40*P46+T$40*N46*P46+U$40*O46*P46+V$40*N46*O46*P46</f>
        <v>1844.5331156487518</v>
      </c>
      <c r="T46">
        <v>2000</v>
      </c>
      <c r="U46">
        <f>S46+T46*R46</f>
        <v>3872.4724385154664</v>
      </c>
    </row>
    <row r="47" spans="1:22" x14ac:dyDescent="0.3">
      <c r="G47" t="s">
        <v>17</v>
      </c>
      <c r="H47">
        <v>1892.6</v>
      </c>
      <c r="M47" t="s">
        <v>34</v>
      </c>
      <c r="N47">
        <v>0.33</v>
      </c>
      <c r="O47">
        <v>4.3999999999999999E-5</v>
      </c>
      <c r="P47">
        <v>0.08</v>
      </c>
      <c r="R47">
        <f>O$37+P$37*N47+Q$37*O47+S$37*N47*O47+P47*R$37+T$37*N47*P47+U$37*O47*P47+V$37*N47*O47*P47</f>
        <v>1.119316080130794</v>
      </c>
      <c r="S47">
        <f>O$40+P$40*N47+Q$40*O47+S$40*N47*O47+R$40*P47+T$40*N47*P47+U$40*O47*P47+V$40*N47*O47*P47</f>
        <v>1870.5800207093766</v>
      </c>
      <c r="T47">
        <v>2000</v>
      </c>
      <c r="U47">
        <f>S47+T47*R47</f>
        <v>4109.2121809709643</v>
      </c>
    </row>
    <row r="48" spans="1:22" x14ac:dyDescent="0.3">
      <c r="A48" t="s">
        <v>15</v>
      </c>
      <c r="B48" t="s">
        <v>6</v>
      </c>
      <c r="C48" t="s">
        <v>9</v>
      </c>
      <c r="D48" t="s">
        <v>30</v>
      </c>
      <c r="E48">
        <v>5</v>
      </c>
      <c r="N48">
        <v>0.37</v>
      </c>
      <c r="O48">
        <v>4.1999999999999998E-5</v>
      </c>
      <c r="P48">
        <v>7.0000000000000007E-2</v>
      </c>
      <c r="R48">
        <f>O$37+P$37*N48+Q$37*O48+S$37*N48*O48+P48*R$37+T$37*N48*P48+U$37*O48*P48+V$37*N48*O48*P48</f>
        <v>0.88136518120268903</v>
      </c>
      <c r="S48">
        <f>O$40+P$40*N48+Q$40*O48+S$40*N48*O48+R$40*P48+T$40*N48*P48+U$40*O48*P48+V$40*N48*O48*P48</f>
        <v>1805.8185764055665</v>
      </c>
      <c r="T48">
        <v>2000</v>
      </c>
      <c r="U48">
        <f>S48+T48*R48</f>
        <v>3568.5489388109445</v>
      </c>
    </row>
    <row r="49" spans="1:21" x14ac:dyDescent="0.3">
      <c r="A49">
        <v>4000</v>
      </c>
      <c r="B49">
        <v>4237</v>
      </c>
      <c r="D49" t="s">
        <v>1</v>
      </c>
      <c r="E49" s="1">
        <v>7.8072886496486058</v>
      </c>
      <c r="G49" t="s">
        <v>15</v>
      </c>
      <c r="H49" t="s">
        <v>6</v>
      </c>
      <c r="I49" t="s">
        <v>9</v>
      </c>
      <c r="J49" t="s">
        <v>30</v>
      </c>
      <c r="K49">
        <v>5</v>
      </c>
      <c r="M49" t="s">
        <v>36</v>
      </c>
      <c r="N49">
        <v>0.33</v>
      </c>
      <c r="O49" s="3">
        <v>7.4999999999999993E-5</v>
      </c>
      <c r="P49">
        <v>0.11</v>
      </c>
      <c r="R49">
        <f>O$37+P$37*N49+Q$37*O49+S$37*N49*O49+P49*R$37+T$37*N49*P49+U$37*O49*P49+V$37*N49*O49*P49</f>
        <v>1.3561440293830529</v>
      </c>
      <c r="S49">
        <f>O$40+P$40*N49+Q$40*O49+S$40*N49*O49+R$40*P49+T$40*N49*P49+U$40*O49*P49+V$40*N49*O49*P49</f>
        <v>1439.187525841945</v>
      </c>
      <c r="T49">
        <v>2000</v>
      </c>
      <c r="U49">
        <f>S49+T49*R49</f>
        <v>4151.4755846080507</v>
      </c>
    </row>
    <row r="50" spans="1:21" x14ac:dyDescent="0.3">
      <c r="A50">
        <v>2000</v>
      </c>
      <c r="B50">
        <v>3170</v>
      </c>
      <c r="D50" t="s">
        <v>2</v>
      </c>
      <c r="E50">
        <v>93</v>
      </c>
      <c r="G50">
        <v>4000</v>
      </c>
      <c r="H50">
        <v>5322</v>
      </c>
      <c r="J50" t="s">
        <v>1</v>
      </c>
      <c r="K50" s="1">
        <v>5.0452036900000001</v>
      </c>
      <c r="M50" t="s">
        <v>37</v>
      </c>
      <c r="N50">
        <v>0.37</v>
      </c>
      <c r="O50">
        <v>4.1999999999999998E-5</v>
      </c>
      <c r="P50">
        <v>7.4999999999999997E-2</v>
      </c>
      <c r="R50">
        <f>O$37+P$37*N50+Q$37*O50+S$37*N50*O50+P50*R$37+T$37*N50*P50+U$37*O50*P50+V$37*N50*O50*P50</f>
        <v>0.88547264665083603</v>
      </c>
      <c r="S50">
        <f>O$40+P$40*N50+Q$40*O50+S$40*N50*O50+R$40*P50+T$40*N50*P50+U$40*O50*P50+V$40*N50*O50*P50</f>
        <v>1803.3762045223907</v>
      </c>
      <c r="T50">
        <v>2000</v>
      </c>
      <c r="U50">
        <f>S50+T50*R50</f>
        <v>3574.321497824063</v>
      </c>
    </row>
    <row r="51" spans="1:21" x14ac:dyDescent="0.3">
      <c r="A51">
        <v>3000</v>
      </c>
      <c r="B51">
        <v>3770</v>
      </c>
      <c r="D51" t="s">
        <v>29</v>
      </c>
      <c r="E51">
        <v>0.2</v>
      </c>
      <c r="G51">
        <v>2000</v>
      </c>
      <c r="H51">
        <v>3547</v>
      </c>
      <c r="J51" t="s">
        <v>2</v>
      </c>
      <c r="K51" s="1">
        <v>125</v>
      </c>
      <c r="M51" t="s">
        <v>38</v>
      </c>
      <c r="N51">
        <v>0.31</v>
      </c>
      <c r="O51">
        <v>5.7000000000000003E-5</v>
      </c>
      <c r="P51">
        <v>2.7E-2</v>
      </c>
      <c r="R51">
        <f>O$37+P$37*N51+Q$37*O51+S$37*N51*O51+P51*R$37+T$37*N51*P51+U$37*O51*P51+V$37*N51*O51*P51</f>
        <v>0.81935724162997303</v>
      </c>
      <c r="S51">
        <f>O$40+P$40*N51+Q$40*O51+S$40*N51*O51+R$40*P51+T$40*N51*P51+U$40*O51*P51+V$40*N51*O51*P51</f>
        <v>1630.5486842486412</v>
      </c>
      <c r="T51">
        <v>2000</v>
      </c>
      <c r="U51">
        <f>S51+T51*R51</f>
        <v>3269.2631675085872</v>
      </c>
    </row>
    <row r="52" spans="1:21" x14ac:dyDescent="0.3">
      <c r="A52">
        <v>1500</v>
      </c>
      <c r="B52">
        <v>2789</v>
      </c>
      <c r="D52" t="s">
        <v>3</v>
      </c>
      <c r="E52" s="1">
        <v>7.4999999999999997E-2</v>
      </c>
      <c r="G52">
        <v>3000</v>
      </c>
      <c r="H52">
        <v>4482</v>
      </c>
      <c r="J52" t="s">
        <v>29</v>
      </c>
      <c r="K52" s="1">
        <v>0</v>
      </c>
      <c r="M52" t="s">
        <v>40</v>
      </c>
      <c r="N52">
        <v>0.31</v>
      </c>
      <c r="O52">
        <v>4.6999999999999997E-5</v>
      </c>
      <c r="P52">
        <v>2.1000000000000001E-2</v>
      </c>
      <c r="R52">
        <f>O$37+P$37*N52+Q$37*O52+S$37*N52*O52+P52*R$37+T$37*N52*P52+U$37*O52*P52+V$37*N52*O52*P52</f>
        <v>0.80672233434655283</v>
      </c>
      <c r="S52">
        <f>O$40+P$40*N52+Q$40*O52+S$40*N52*O52+R$40*P52+T$40*N52*P52+U$40*O52*P52+V$40*N52*O52*P52</f>
        <v>1814.6795725177149</v>
      </c>
      <c r="T52">
        <v>2000</v>
      </c>
      <c r="U52">
        <f t="shared" ref="U52:U53" si="0">S52+T52*R52</f>
        <v>3428.1242412108204</v>
      </c>
    </row>
    <row r="53" spans="1:21" x14ac:dyDescent="0.3">
      <c r="A53" t="s">
        <v>16</v>
      </c>
      <c r="B53">
        <v>0.57509999999999994</v>
      </c>
      <c r="D53" t="s">
        <v>4</v>
      </c>
      <c r="E53" s="1">
        <v>0.37</v>
      </c>
      <c r="G53">
        <v>1500</v>
      </c>
      <c r="H53">
        <v>3018</v>
      </c>
      <c r="J53" t="s">
        <v>3</v>
      </c>
      <c r="K53" s="1">
        <v>0.08</v>
      </c>
      <c r="M53" t="s">
        <v>39</v>
      </c>
      <c r="N53">
        <v>3.5000000000000003E-2</v>
      </c>
      <c r="O53">
        <v>3.6999999999999998E-5</v>
      </c>
      <c r="P53">
        <v>2.3E-2</v>
      </c>
      <c r="R53">
        <f>O$37+P$37*N53+Q$37*O53+S$37*N53*O53+P53*R$37+T$37*N53*P53+U$37*O53*P53+V$37*N53*O53*P53</f>
        <v>0.54045946711067872</v>
      </c>
      <c r="S53">
        <f>O$40+P$40*N53+Q$40*O53+S$40*N53*O53+R$40*P53+T$40*N53*P53+U$40*O53*P53+V$40*N53*O53*P53</f>
        <v>2359.2475431476596</v>
      </c>
      <c r="T53">
        <v>2000</v>
      </c>
      <c r="U53">
        <f t="shared" si="0"/>
        <v>3440.1664773690172</v>
      </c>
    </row>
    <row r="54" spans="1:21" x14ac:dyDescent="0.3">
      <c r="A54" t="s">
        <v>17</v>
      </c>
      <c r="B54">
        <v>1981.8</v>
      </c>
      <c r="D54" t="s">
        <v>5</v>
      </c>
      <c r="E54" s="1">
        <v>3.8000000000000002E-5</v>
      </c>
      <c r="G54" t="s">
        <v>16</v>
      </c>
      <c r="H54">
        <v>0.91830000000000001</v>
      </c>
      <c r="J54" t="s">
        <v>4</v>
      </c>
      <c r="K54" s="1">
        <v>0.37</v>
      </c>
      <c r="M54" t="s">
        <v>41</v>
      </c>
      <c r="N54">
        <v>0.35</v>
      </c>
      <c r="O54">
        <v>4.0000000000000003E-5</v>
      </c>
      <c r="P54">
        <v>0.02</v>
      </c>
      <c r="Q54">
        <v>3.1469580000000001</v>
      </c>
      <c r="R54">
        <f>O$37+P$37*N54+Q$37*O54+S$37*N54*O54+P54*R$37+T$37*N54*P54+U$37*O54*P54+V$37*N54*O54*P54</f>
        <v>0.84221886907508114</v>
      </c>
      <c r="S54">
        <f>O$40+P$40*N54+Q$40*O54+S$40*N54*O54+R$40*P54+T$40*N54*P54+U$40*O54*P54+V$40*N54*O54*P54</f>
        <v>1895.1496199746798</v>
      </c>
      <c r="T54">
        <v>2000</v>
      </c>
      <c r="U54">
        <f t="shared" ref="U54:U55" si="1">S54+T54*R54</f>
        <v>3579.587358124842</v>
      </c>
    </row>
    <row r="55" spans="1:21" x14ac:dyDescent="0.3">
      <c r="G55" t="s">
        <v>17</v>
      </c>
      <c r="H55">
        <v>1681.6</v>
      </c>
      <c r="J55" t="s">
        <v>5</v>
      </c>
      <c r="K55" s="1">
        <v>4.1999999999999998E-5</v>
      </c>
      <c r="M55" t="s">
        <v>42</v>
      </c>
      <c r="N55">
        <v>0.35</v>
      </c>
      <c r="O55">
        <v>8.2000000000000001E-5</v>
      </c>
      <c r="P55">
        <v>0.08</v>
      </c>
      <c r="Q55">
        <v>1.7943016941382393</v>
      </c>
      <c r="R55">
        <f>O$37+P$37*N55+Q$37*O55+S$37*N55*O55+P55*R$37+T$37*N55*P55+U$37*O55*P55+V$37*N55*O55*P55</f>
        <v>1.8199879990020591</v>
      </c>
      <c r="S55">
        <f>O$40+P$40*N55+Q$40*O55+S$40*N55*O55+R$40*P55+T$40*N55*P55+U$40*O55*P55+V$40*N55*O55*P55</f>
        <v>1364.6012542490762</v>
      </c>
      <c r="T55">
        <v>2000</v>
      </c>
      <c r="U55">
        <f t="shared" si="1"/>
        <v>5004.5772522531943</v>
      </c>
    </row>
    <row r="56" spans="1:21" x14ac:dyDescent="0.3">
      <c r="A56" t="s">
        <v>15</v>
      </c>
      <c r="B56" t="s">
        <v>6</v>
      </c>
      <c r="C56" t="s">
        <v>9</v>
      </c>
      <c r="D56" t="s">
        <v>30</v>
      </c>
      <c r="E56">
        <v>5</v>
      </c>
    </row>
    <row r="57" spans="1:21" x14ac:dyDescent="0.3">
      <c r="A57">
        <v>4000</v>
      </c>
      <c r="B57">
        <v>6228</v>
      </c>
      <c r="D57" t="s">
        <v>1</v>
      </c>
      <c r="E57" s="1">
        <v>3.98550534</v>
      </c>
      <c r="G57" t="s">
        <v>15</v>
      </c>
      <c r="H57" t="s">
        <v>6</v>
      </c>
      <c r="I57" t="s">
        <v>9</v>
      </c>
      <c r="J57" t="s">
        <v>30</v>
      </c>
      <c r="K57">
        <v>5</v>
      </c>
    </row>
    <row r="58" spans="1:21" x14ac:dyDescent="0.3">
      <c r="A58">
        <v>2000</v>
      </c>
      <c r="B58">
        <v>4108</v>
      </c>
      <c r="D58" t="s">
        <v>2</v>
      </c>
      <c r="E58" s="1">
        <v>193</v>
      </c>
      <c r="G58">
        <v>4000</v>
      </c>
      <c r="H58">
        <v>5777</v>
      </c>
      <c r="J58" t="s">
        <v>1</v>
      </c>
      <c r="K58" s="1">
        <v>5.0452036900000001</v>
      </c>
    </row>
    <row r="59" spans="1:21" x14ac:dyDescent="0.3">
      <c r="A59">
        <v>3000</v>
      </c>
      <c r="B59">
        <v>5218</v>
      </c>
      <c r="D59" t="s">
        <v>29</v>
      </c>
      <c r="E59" s="1">
        <v>0</v>
      </c>
      <c r="G59">
        <v>2000</v>
      </c>
      <c r="H59">
        <v>3828</v>
      </c>
      <c r="J59" t="s">
        <v>2</v>
      </c>
      <c r="K59" s="1">
        <v>125</v>
      </c>
    </row>
    <row r="60" spans="1:21" x14ac:dyDescent="0.3">
      <c r="A60">
        <v>1500</v>
      </c>
      <c r="B60">
        <v>3486</v>
      </c>
      <c r="D60" t="s">
        <v>3</v>
      </c>
      <c r="E60" s="1">
        <v>0.08</v>
      </c>
      <c r="G60">
        <v>3000</v>
      </c>
      <c r="H60">
        <v>4851</v>
      </c>
      <c r="J60" t="s">
        <v>29</v>
      </c>
      <c r="K60" s="1">
        <v>0</v>
      </c>
    </row>
    <row r="61" spans="1:21" x14ac:dyDescent="0.3">
      <c r="A61" t="s">
        <v>16</v>
      </c>
      <c r="B61">
        <v>1.0931999999999999</v>
      </c>
      <c r="D61" t="s">
        <v>4</v>
      </c>
      <c r="E61" s="1">
        <v>0.33</v>
      </c>
      <c r="G61">
        <v>1500</v>
      </c>
      <c r="H61">
        <v>3252</v>
      </c>
      <c r="J61" t="s">
        <v>3</v>
      </c>
      <c r="K61" s="1">
        <v>7.0000000000000007E-2</v>
      </c>
    </row>
    <row r="62" spans="1:21" x14ac:dyDescent="0.3">
      <c r="A62" t="s">
        <v>17</v>
      </c>
      <c r="B62">
        <v>1890.5</v>
      </c>
      <c r="D62" t="s">
        <v>5</v>
      </c>
      <c r="E62" s="1">
        <v>4.3999999999999999E-5</v>
      </c>
      <c r="G62" t="s">
        <v>16</v>
      </c>
      <c r="H62">
        <v>1.0065</v>
      </c>
      <c r="J62" t="s">
        <v>4</v>
      </c>
      <c r="K62" s="1">
        <v>0.37</v>
      </c>
    </row>
    <row r="63" spans="1:21" x14ac:dyDescent="0.3">
      <c r="G63" t="s">
        <v>17</v>
      </c>
      <c r="H63">
        <v>1784.9</v>
      </c>
      <c r="J63" t="s">
        <v>5</v>
      </c>
      <c r="K63" s="1">
        <v>4.1999999999999998E-5</v>
      </c>
    </row>
    <row r="64" spans="1:21" x14ac:dyDescent="0.3">
      <c r="A64" t="s">
        <v>15</v>
      </c>
      <c r="B64" t="s">
        <v>6</v>
      </c>
      <c r="C64" t="s">
        <v>9</v>
      </c>
      <c r="D64" t="s">
        <v>30</v>
      </c>
      <c r="E64">
        <v>5</v>
      </c>
    </row>
    <row r="65" spans="1:11" x14ac:dyDescent="0.3">
      <c r="A65">
        <v>4000</v>
      </c>
      <c r="B65">
        <v>6778</v>
      </c>
      <c r="D65" t="s">
        <v>1</v>
      </c>
      <c r="E65" s="1">
        <v>5.2868905100000001</v>
      </c>
      <c r="G65" t="s">
        <v>15</v>
      </c>
      <c r="H65" t="s">
        <v>6</v>
      </c>
      <c r="I65" t="s">
        <v>9</v>
      </c>
      <c r="J65" t="s">
        <v>30</v>
      </c>
      <c r="K65">
        <v>5</v>
      </c>
    </row>
    <row r="66" spans="1:11" x14ac:dyDescent="0.3">
      <c r="A66">
        <v>2000</v>
      </c>
      <c r="B66">
        <v>4133</v>
      </c>
      <c r="D66" t="s">
        <v>2</v>
      </c>
      <c r="E66" s="1">
        <v>167</v>
      </c>
      <c r="G66">
        <v>4000</v>
      </c>
      <c r="H66">
        <v>6095</v>
      </c>
      <c r="J66" t="s">
        <v>1</v>
      </c>
      <c r="K66" s="1">
        <v>3.1469580000000001</v>
      </c>
    </row>
    <row r="67" spans="1:11" x14ac:dyDescent="0.3">
      <c r="A67">
        <v>3000</v>
      </c>
      <c r="B67">
        <v>5449</v>
      </c>
      <c r="D67" t="s">
        <v>29</v>
      </c>
      <c r="E67" s="1">
        <v>0</v>
      </c>
      <c r="G67">
        <v>2000</v>
      </c>
      <c r="H67">
        <v>4139</v>
      </c>
      <c r="J67" t="s">
        <v>2</v>
      </c>
      <c r="K67" s="1">
        <v>75</v>
      </c>
    </row>
    <row r="68" spans="1:11" x14ac:dyDescent="0.3">
      <c r="A68">
        <v>1500</v>
      </c>
      <c r="B68">
        <v>3444</v>
      </c>
      <c r="D68" t="s">
        <v>3</v>
      </c>
      <c r="E68" s="1">
        <v>0.11</v>
      </c>
      <c r="G68">
        <v>3000</v>
      </c>
      <c r="H68">
        <v>5176</v>
      </c>
      <c r="J68" t="s">
        <v>29</v>
      </c>
      <c r="K68" s="1">
        <v>0.2</v>
      </c>
    </row>
    <row r="69" spans="1:11" x14ac:dyDescent="0.3">
      <c r="A69" t="s">
        <v>16</v>
      </c>
      <c r="B69">
        <v>1.3303</v>
      </c>
      <c r="D69" t="s">
        <v>4</v>
      </c>
      <c r="E69" s="1">
        <v>0.33</v>
      </c>
      <c r="G69">
        <v>1500</v>
      </c>
      <c r="H69">
        <v>3544</v>
      </c>
      <c r="J69" t="s">
        <v>3</v>
      </c>
      <c r="K69" s="1">
        <v>0.02</v>
      </c>
    </row>
    <row r="70" spans="1:11" x14ac:dyDescent="0.3">
      <c r="A70" t="s">
        <v>17</v>
      </c>
      <c r="B70">
        <v>1458.9</v>
      </c>
      <c r="D70" t="s">
        <v>5</v>
      </c>
      <c r="E70" s="1">
        <v>7.4999999999999993E-5</v>
      </c>
      <c r="G70" t="s">
        <v>16</v>
      </c>
      <c r="H70">
        <v>1.0163</v>
      </c>
      <c r="J70" t="s">
        <v>4</v>
      </c>
      <c r="K70" s="1">
        <v>0.37</v>
      </c>
    </row>
    <row r="71" spans="1:11" x14ac:dyDescent="0.3">
      <c r="G71" t="s">
        <v>17</v>
      </c>
      <c r="H71">
        <v>2070.6</v>
      </c>
      <c r="J71" t="s">
        <v>5</v>
      </c>
      <c r="K71" s="1">
        <v>4.0000000000000003E-5</v>
      </c>
    </row>
    <row r="72" spans="1:11" x14ac:dyDescent="0.3">
      <c r="A72" t="s">
        <v>15</v>
      </c>
      <c r="B72" t="s">
        <v>6</v>
      </c>
      <c r="C72" t="s">
        <v>9</v>
      </c>
      <c r="D72" t="s">
        <v>30</v>
      </c>
      <c r="E72">
        <v>5</v>
      </c>
    </row>
    <row r="73" spans="1:11" x14ac:dyDescent="0.3">
      <c r="A73">
        <v>4000</v>
      </c>
      <c r="B73">
        <v>4551</v>
      </c>
      <c r="D73" t="s">
        <v>1</v>
      </c>
      <c r="E73" s="1">
        <v>1.7943016941382393</v>
      </c>
    </row>
    <row r="74" spans="1:11" x14ac:dyDescent="0.3">
      <c r="A74">
        <v>2000</v>
      </c>
      <c r="B74">
        <v>2899</v>
      </c>
      <c r="D74" t="s">
        <v>2</v>
      </c>
      <c r="E74" s="1">
        <v>200</v>
      </c>
    </row>
    <row r="75" spans="1:11" x14ac:dyDescent="0.3">
      <c r="A75">
        <v>3000</v>
      </c>
      <c r="B75">
        <v>3746</v>
      </c>
      <c r="D75" t="s">
        <v>29</v>
      </c>
      <c r="E75" s="1">
        <v>0</v>
      </c>
    </row>
    <row r="76" spans="1:11" x14ac:dyDescent="0.3">
      <c r="A76">
        <v>1500</v>
      </c>
      <c r="B76">
        <v>2439</v>
      </c>
      <c r="D76" t="s">
        <v>3</v>
      </c>
      <c r="E76" s="1">
        <v>0.08</v>
      </c>
    </row>
    <row r="77" spans="1:11" x14ac:dyDescent="0.3">
      <c r="A77" t="s">
        <v>16</v>
      </c>
      <c r="B77">
        <v>0.84250000000000003</v>
      </c>
      <c r="D77" t="s">
        <v>4</v>
      </c>
      <c r="E77" s="1">
        <v>0.35</v>
      </c>
    </row>
    <row r="78" spans="1:11" x14ac:dyDescent="0.3">
      <c r="A78" t="s">
        <v>17</v>
      </c>
      <c r="B78">
        <v>1197.3</v>
      </c>
      <c r="D78" t="s">
        <v>5</v>
      </c>
      <c r="E78" s="1">
        <v>8.2000000000000001E-5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42D6-C578-4F6D-A55C-60DFBA9F96D0}">
  <dimension ref="A1:E15"/>
  <sheetViews>
    <sheetView workbookViewId="0">
      <selection activeCell="D14" sqref="D14"/>
    </sheetView>
  </sheetViews>
  <sheetFormatPr defaultRowHeight="14.4" x14ac:dyDescent="0.3"/>
  <cols>
    <col min="1" max="1" width="11.109375" bestFit="1" customWidth="1"/>
    <col min="2" max="2" width="9" bestFit="1" customWidth="1"/>
    <col min="3" max="4" width="7" bestFit="1" customWidth="1"/>
  </cols>
  <sheetData>
    <row r="1" spans="1:5" x14ac:dyDescent="0.3">
      <c r="A1" t="s">
        <v>4</v>
      </c>
      <c r="B1" t="s">
        <v>18</v>
      </c>
      <c r="C1" t="s">
        <v>3</v>
      </c>
      <c r="D1" t="s">
        <v>16</v>
      </c>
      <c r="E1" t="s">
        <v>19</v>
      </c>
    </row>
    <row r="2" spans="1:5" x14ac:dyDescent="0.3">
      <c r="A2">
        <v>0.28999999999999998</v>
      </c>
      <c r="B2">
        <v>6.3E-5</v>
      </c>
      <c r="C2">
        <v>0.03</v>
      </c>
      <c r="D2">
        <v>0.80210000000000004</v>
      </c>
      <c r="E2">
        <v>1528.6</v>
      </c>
    </row>
    <row r="3" spans="1:5" x14ac:dyDescent="0.3">
      <c r="A3">
        <v>0.37</v>
      </c>
      <c r="B3">
        <v>6.3E-5</v>
      </c>
      <c r="C3">
        <v>0.03</v>
      </c>
      <c r="D3">
        <v>0.77200000000000002</v>
      </c>
      <c r="E3">
        <v>1429.3</v>
      </c>
    </row>
    <row r="4" spans="1:5" x14ac:dyDescent="0.3">
      <c r="A4">
        <v>0.28999999999999998</v>
      </c>
      <c r="B4">
        <v>3.8000000000000002E-5</v>
      </c>
      <c r="C4">
        <v>0.03</v>
      </c>
      <c r="D4">
        <v>0.89559999999999995</v>
      </c>
      <c r="E4">
        <v>2025.7</v>
      </c>
    </row>
    <row r="5" spans="1:5" x14ac:dyDescent="0.3">
      <c r="A5">
        <v>0.37</v>
      </c>
      <c r="B5">
        <v>3.8000000000000002E-5</v>
      </c>
      <c r="C5">
        <v>0.03</v>
      </c>
      <c r="D5">
        <v>0.85440000000000005</v>
      </c>
      <c r="E5">
        <v>1892.6</v>
      </c>
    </row>
    <row r="6" spans="1:5" x14ac:dyDescent="0.3">
      <c r="A6">
        <v>0.33</v>
      </c>
      <c r="B6">
        <v>7.2000000000000002E-5</v>
      </c>
      <c r="C6">
        <v>0.03</v>
      </c>
      <c r="D6">
        <v>0.77010000000000001</v>
      </c>
      <c r="E6">
        <v>1365.6</v>
      </c>
    </row>
    <row r="7" spans="1:5" x14ac:dyDescent="0.3">
      <c r="A7">
        <v>0.37</v>
      </c>
      <c r="B7">
        <v>4.3999999999999999E-5</v>
      </c>
      <c r="C7">
        <v>7.4999999999999997E-2</v>
      </c>
      <c r="D7">
        <v>1.0182</v>
      </c>
      <c r="E7">
        <v>1766.3</v>
      </c>
    </row>
    <row r="8" spans="1:5" x14ac:dyDescent="0.3">
      <c r="A8">
        <v>0.28999999999999998</v>
      </c>
      <c r="B8">
        <v>6.3E-5</v>
      </c>
      <c r="C8">
        <v>7.4999999999999997E-2</v>
      </c>
      <c r="D8">
        <v>0.58760000000000001</v>
      </c>
      <c r="E8">
        <v>1485.4</v>
      </c>
    </row>
    <row r="9" spans="1:5" x14ac:dyDescent="0.3">
      <c r="A9">
        <v>0.37</v>
      </c>
      <c r="B9">
        <v>3.8000000000000002E-5</v>
      </c>
      <c r="C9">
        <v>7.4999999999999997E-2</v>
      </c>
      <c r="D9">
        <v>0.57509999999999994</v>
      </c>
      <c r="E9">
        <v>1981.8</v>
      </c>
    </row>
    <row r="10" spans="1:5" x14ac:dyDescent="0.3">
      <c r="A10">
        <v>0.33</v>
      </c>
      <c r="B10">
        <v>4.3999999999999999E-5</v>
      </c>
      <c r="C10">
        <v>0.08</v>
      </c>
      <c r="D10">
        <v>1.0931999999999999</v>
      </c>
      <c r="E10">
        <v>1890.5</v>
      </c>
    </row>
    <row r="11" spans="1:5" x14ac:dyDescent="0.3">
      <c r="A11">
        <v>0.37</v>
      </c>
      <c r="B11">
        <v>4.1999999999999998E-5</v>
      </c>
      <c r="C11">
        <v>0.08</v>
      </c>
      <c r="D11">
        <v>0.91830000000000001</v>
      </c>
      <c r="E11">
        <v>1681.6</v>
      </c>
    </row>
    <row r="12" spans="1:5" x14ac:dyDescent="0.3">
      <c r="A12">
        <v>0.37</v>
      </c>
      <c r="B12">
        <v>4.1999999999999998E-5</v>
      </c>
      <c r="C12">
        <v>7.0000000000000007E-2</v>
      </c>
      <c r="D12">
        <v>1.0065</v>
      </c>
      <c r="E12">
        <v>1784.9</v>
      </c>
    </row>
    <row r="13" spans="1:5" x14ac:dyDescent="0.3">
      <c r="A13">
        <v>0.33</v>
      </c>
      <c r="B13">
        <v>7.4999999999999993E-5</v>
      </c>
      <c r="C13">
        <v>0.11</v>
      </c>
      <c r="D13">
        <v>1.3303</v>
      </c>
      <c r="E13">
        <v>1458.9</v>
      </c>
    </row>
    <row r="14" spans="1:5" x14ac:dyDescent="0.3">
      <c r="A14">
        <v>0.37</v>
      </c>
      <c r="B14">
        <v>4.0000000000000003E-5</v>
      </c>
      <c r="C14">
        <v>0.02</v>
      </c>
      <c r="D14">
        <v>1.0163</v>
      </c>
      <c r="E14">
        <v>2070.6</v>
      </c>
    </row>
    <row r="15" spans="1:5" x14ac:dyDescent="0.3">
      <c r="A15">
        <v>0.35</v>
      </c>
      <c r="B15">
        <v>8.2000000000000001E-5</v>
      </c>
      <c r="C15">
        <v>0.08</v>
      </c>
      <c r="D15">
        <v>0.84250000000000003</v>
      </c>
      <c r="E15">
        <v>1197.3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-FS</dc:creator>
  <cp:lastModifiedBy>Miranda, Brian -FS</cp:lastModifiedBy>
  <dcterms:created xsi:type="dcterms:W3CDTF">2021-12-20T21:40:14Z</dcterms:created>
  <dcterms:modified xsi:type="dcterms:W3CDTF">2022-02-18T22:33:51Z</dcterms:modified>
</cp:coreProperties>
</file>