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8_{F5048A6F-7074-428C-A5B5-899E98106831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21" i="1"/>
  <c r="C22" i="1" s="1"/>
  <c r="C23" i="1" l="1"/>
  <c r="C13" i="1"/>
  <c r="C14" i="1" s="1"/>
  <c r="C15" i="1" s="1"/>
  <c r="C16" i="1" s="1"/>
  <c r="C17" i="1" s="1"/>
  <c r="C24" i="1" l="1"/>
  <c r="C18" i="1" l="1"/>
</calcChain>
</file>

<file path=xl/sharedStrings.xml><?xml version="1.0" encoding="utf-8"?>
<sst xmlns="http://schemas.openxmlformats.org/spreadsheetml/2006/main" count="87" uniqueCount="71">
  <si>
    <t>FolN</t>
  </si>
  <si>
    <t>CO2</t>
  </si>
  <si>
    <t>CiCaRatio</t>
  </si>
  <si>
    <t>CiModifier</t>
  </si>
  <si>
    <t>CiElev</t>
  </si>
  <si>
    <t>LayerNetPsn</t>
  </si>
  <si>
    <t>Tave</t>
  </si>
  <si>
    <t>unitless ratio</t>
  </si>
  <si>
    <t>ppm</t>
  </si>
  <si>
    <t>gC/m2 ground/mo</t>
  </si>
  <si>
    <t>m2 leaf/m2 ground</t>
  </si>
  <si>
    <t>s/mo</t>
  </si>
  <si>
    <t>O3</t>
  </si>
  <si>
    <t>dO3</t>
  </si>
  <si>
    <t>ratio</t>
  </si>
  <si>
    <t>g</t>
  </si>
  <si>
    <t>mm/s</t>
  </si>
  <si>
    <t>NetPsnMax</t>
  </si>
  <si>
    <t>umolCO2/m2 leaf/s</t>
  </si>
  <si>
    <t>NetPsnMax ground</t>
  </si>
  <si>
    <t>umolCO2/m2 ground/s</t>
  </si>
  <si>
    <t>Aber and Federer 1992</t>
  </si>
  <si>
    <t>Ollinger et al. 1997</t>
  </si>
  <si>
    <t>For comparison</t>
  </si>
  <si>
    <t>INPUTS</t>
  </si>
  <si>
    <t>?</t>
  </si>
  <si>
    <t>unitless index</t>
  </si>
  <si>
    <t>deg C</t>
  </si>
  <si>
    <t>CALCULATED</t>
  </si>
  <si>
    <t>NetPsn_ground</t>
  </si>
  <si>
    <t>LayerNestPsn*1000000umol*(1mol/12gC) * (1/(60s*60min*14hr*30day))</t>
  </si>
  <si>
    <t>NetPsn_ground*(1/LAI)</t>
  </si>
  <si>
    <t>(-0.075*FolN)+0.875</t>
  </si>
  <si>
    <t>CO2*(CiCaRatio*CiModifier)</t>
  </si>
  <si>
    <t>CO2-CiElev</t>
  </si>
  <si>
    <t>Ca_Ci</t>
  </si>
  <si>
    <t>LAI</t>
  </si>
  <si>
    <t>SecondsPerMonth</t>
  </si>
  <si>
    <t>1-(0.0026*g*O3)</t>
  </si>
  <si>
    <t>NetPsnMax*LAI</t>
  </si>
  <si>
    <t>-5.98+4.86*FolN</t>
  </si>
  <si>
    <t>Units</t>
  </si>
  <si>
    <t>Value</t>
  </si>
  <si>
    <t>Formula</t>
  </si>
  <si>
    <t>Source</t>
  </si>
  <si>
    <t>Kubiske</t>
  </si>
  <si>
    <t>Miranda</t>
  </si>
  <si>
    <t>PnET code</t>
  </si>
  <si>
    <t>grams of C</t>
  </si>
  <si>
    <t xml:space="preserve">So now simply call this:  NetPsn_leaf_s  {umol CO2/m2 leaf/s}   </t>
  </si>
  <si>
    <t xml:space="preserve"> NOTE: a mole of C is the same as a mole of CO2  (the same number of particles because there is only one C for every CO2!).</t>
  </si>
  <si>
    <t>umol C/m2 ground/s</t>
  </si>
  <si>
    <t>umol CO2/m2 leaf/s</t>
  </si>
  <si>
    <t>NetPsn_leaf_s</t>
  </si>
  <si>
    <t>gwv_mol</t>
  </si>
  <si>
    <t xml:space="preserve">Now convert umol H2O to mm3 H2O:  gwv_mm3 = gwv_mol *(m2 leaf/1,000,000mm2 leaf) * (1,000,000 mm3/L) * (Tave+273) * 0.082060 * (mol H2O/1,000,000 umol) </t>
  </si>
  <si>
    <r>
      <t xml:space="preserve">AOT40 </t>
    </r>
    <r>
      <rPr>
        <sz val="11"/>
        <color rgb="FFFF0000"/>
        <rFont val="Calibri"/>
        <family val="2"/>
        <scheme val="minor"/>
      </rPr>
      <t>(ppm-h)</t>
    </r>
  </si>
  <si>
    <t>.0026 is an empirically derived ozone response coefficient, g is mean stomatal conductance to water vapor (in mm s-1) and D40 is the cumulative ozone dose (in ppm-h)</t>
  </si>
  <si>
    <t>-0.3133+0.8126*NetPsn_leaf_s</t>
  </si>
  <si>
    <t>umol/mol</t>
  </si>
  <si>
    <t>Line 16.  I had the units for this value wrong in the original.  The original units are actually mol/m2/s.</t>
  </si>
  <si>
    <r>
      <t>1-(</t>
    </r>
    <r>
      <rPr>
        <sz val="11"/>
        <rFont val="Calibri"/>
        <family val="2"/>
        <scheme val="minor"/>
      </rPr>
      <t>0.0026*</t>
    </r>
    <r>
      <rPr>
        <sz val="11"/>
        <color theme="1"/>
        <rFont val="Calibri"/>
        <family val="2"/>
        <scheme val="minor"/>
      </rPr>
      <t>gwv_mm*O</t>
    </r>
    <r>
      <rPr>
        <sz val="11"/>
        <rFont val="Calibri"/>
        <family val="2"/>
        <scheme val="minor"/>
      </rPr>
      <t xml:space="preserve">3)    </t>
    </r>
    <r>
      <rPr>
        <strike/>
        <sz val="11"/>
        <rFont val="Calibri"/>
        <family val="2"/>
        <scheme val="minor"/>
      </rPr>
      <t>Note, the coefficient should be 2.6*10^-16</t>
    </r>
  </si>
  <si>
    <t>multiplier</t>
  </si>
  <si>
    <t>temp</t>
  </si>
  <si>
    <t>gwv_mm/s</t>
  </si>
  <si>
    <t>NetPsn_leaf_s /(Ca-Ci) {umol/mol} * 1.6(molH20/molCO2)*1000 {mmol/mol}</t>
  </si>
  <si>
    <t xml:space="preserve">gwv_mol / (444.5 - 1.3667*Tc)*10    {denominator is from Koerner 1979 (Sheet 3),  Tc = temp in degrees C, * 10 converts from cm to mm.  </t>
  </si>
  <si>
    <r>
      <rPr>
        <strike/>
        <sz val="11"/>
        <rFont val="Calibri"/>
        <family val="2"/>
        <scheme val="minor"/>
      </rPr>
      <t>sould be: gwv_mol {</t>
    </r>
    <r>
      <rPr>
        <strike/>
        <sz val="11"/>
        <color rgb="FFFF0000"/>
        <rFont val="Calibri"/>
        <family val="2"/>
        <scheme val="minor"/>
      </rPr>
      <t xml:space="preserve">mol </t>
    </r>
    <r>
      <rPr>
        <strike/>
        <sz val="11"/>
        <rFont val="Calibri"/>
        <family val="2"/>
        <scheme val="minor"/>
      </rPr>
      <t xml:space="preserve">H2O/m2 leaf/s}  =  NetPsn_leaf_s /(Ca-Ci) {umol CO2/m2 leaf/s} </t>
    </r>
    <r>
      <rPr>
        <strike/>
        <sz val="11"/>
        <color rgb="FFFF0000"/>
        <rFont val="Calibri"/>
        <family val="2"/>
        <scheme val="minor"/>
      </rPr>
      <t>* {mol/umol}</t>
    </r>
    <r>
      <rPr>
        <strike/>
        <sz val="11"/>
        <rFont val="Calibri"/>
        <family val="2"/>
        <scheme val="minor"/>
      </rPr>
      <t xml:space="preserve"> *1.6</t>
    </r>
  </si>
  <si>
    <t>mmol H20/m2 leaf/s</t>
  </si>
  <si>
    <t>Koerner et al 1979</t>
  </si>
  <si>
    <t>Koerner et al.,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</si>
</sst>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3" fillId="5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3" fillId="4" borderId="0" xfId="0" applyFont="1" applyFill="1"/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/>
    <xf numFmtId="0" fontId="0" fillId="6" borderId="0" xfId="0" applyFill="1"/>
    <xf numFmtId="0" fontId="2" fillId="5" borderId="0" xfId="0" applyFont="1" applyFill="1"/>
    <xf numFmtId="0" fontId="2" fillId="0" borderId="0" xfId="0" applyFont="1"/>
    <xf numFmtId="0" fontId="2" fillId="0" borderId="0" xfId="0" applyFont="1" applyFill="1"/>
    <xf numFmtId="0" fontId="3" fillId="6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Sheet3!$E$7</c:f>
              <c:strCache>
                <c:ptCount val="1"/>
                <c:pt idx="0">
                  <c:v>multiplier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336395450568677E-2"/>
                  <c:y val="-0.65724008457276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Sheet3!$D$8:$D$9</c:f>
              <c:numCache>
                <c:formatCode>General</c:formatCode>
                <c:ptCount val="2"/>
                <c:pt idx="0">
                  <c:v>15</c:v>
                </c:pt>
                <c:pt idx="1">
                  <c:v>45</c:v>
                </c:pt>
              </c:numCache>
            </c:numRef>
          </c:xVal>
          <c:yVal>
            <c:numRef>
              <c:f>Sheet3!$E$8:$E$9</c:f>
              <c:numCache>
                <c:formatCode>General</c:formatCode>
                <c:ptCount val="2"/>
                <c:pt idx="0">
                  <c:v>424</c:v>
                </c:pt>
                <c:pt idx="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8-4642-9D8B-950EC9D4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16976"/>
        <c:axId val="71398048"/>
      </c:scatterChart>
      <c:valAx>
        <c:axId val="3741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8048"/>
        <c:crosses val="autoZero"/>
        <c:crossBetween val="midCat"/>
      </c:valAx>
      <c:valAx>
        <c:axId val="713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1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7</xdr:row>
      <xdr:rowOff>157162</xdr:rowOff>
    </xdr:from>
    <xdr:to>
      <xdr:col>15</xdr:col>
      <xdr:colOff>461962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4" workbookViewId="0">
      <selection activeCell="D17" sqref="D17"/>
    </sheetView>
  </sheetViews>
  <sheetFormatPr defaultRowHeight="14.4" x14ac:dyDescent="0.3"/>
  <cols>
    <col min="1" max="1" width="18.33203125" bestFit="1" customWidth="1"/>
    <col min="2" max="2" width="20.33203125" bestFit="1" customWidth="1"/>
    <col min="3" max="3" width="12.6640625" customWidth="1"/>
    <col min="4" max="4" width="112.6640625" customWidth="1"/>
    <col min="5" max="5" width="21.109375" bestFit="1" customWidth="1"/>
    <col min="6" max="6" width="18.109375" bestFit="1" customWidth="1"/>
    <col min="7" max="7" width="21.5546875" bestFit="1" customWidth="1"/>
    <col min="9" max="10" width="21.109375" bestFit="1" customWidth="1"/>
  </cols>
  <sheetData>
    <row r="1" spans="1:6" x14ac:dyDescent="0.3">
      <c r="A1" s="6" t="s">
        <v>24</v>
      </c>
      <c r="B1" s="7" t="s">
        <v>41</v>
      </c>
      <c r="C1" s="17" t="s">
        <v>42</v>
      </c>
    </row>
    <row r="2" spans="1:6" x14ac:dyDescent="0.3">
      <c r="A2" s="1" t="s">
        <v>0</v>
      </c>
      <c r="B2" s="1" t="s">
        <v>25</v>
      </c>
      <c r="C2" s="18">
        <v>2.5</v>
      </c>
    </row>
    <row r="3" spans="1:6" x14ac:dyDescent="0.3">
      <c r="A3" s="1" t="s">
        <v>1</v>
      </c>
      <c r="B3" s="1" t="s">
        <v>8</v>
      </c>
      <c r="C3" s="18">
        <v>369</v>
      </c>
    </row>
    <row r="4" spans="1:6" x14ac:dyDescent="0.3">
      <c r="A4" s="1" t="s">
        <v>3</v>
      </c>
      <c r="B4" s="1" t="s">
        <v>26</v>
      </c>
      <c r="C4" s="18">
        <v>1</v>
      </c>
    </row>
    <row r="5" spans="1:6" x14ac:dyDescent="0.3">
      <c r="A5" s="1" t="s">
        <v>5</v>
      </c>
      <c r="B5" s="1" t="s">
        <v>9</v>
      </c>
      <c r="C5" s="18">
        <v>3.2432608599999999</v>
      </c>
      <c r="D5" t="s">
        <v>48</v>
      </c>
    </row>
    <row r="6" spans="1:6" x14ac:dyDescent="0.3">
      <c r="A6" s="1" t="s">
        <v>36</v>
      </c>
      <c r="B6" s="1" t="s">
        <v>10</v>
      </c>
      <c r="C6" s="18">
        <v>1.547786E-2</v>
      </c>
    </row>
    <row r="7" spans="1:6" x14ac:dyDescent="0.3">
      <c r="A7" s="1" t="s">
        <v>37</v>
      </c>
      <c r="B7" s="1" t="s">
        <v>11</v>
      </c>
      <c r="C7" s="18">
        <v>1643674.13</v>
      </c>
    </row>
    <row r="8" spans="1:6" x14ac:dyDescent="0.3">
      <c r="A8" s="1" t="s">
        <v>6</v>
      </c>
      <c r="B8" s="1" t="s">
        <v>27</v>
      </c>
      <c r="C8" s="18">
        <v>8.4499999999999993</v>
      </c>
      <c r="D8">
        <v>8.4499999999999993</v>
      </c>
    </row>
    <row r="9" spans="1:6" x14ac:dyDescent="0.3">
      <c r="A9" s="1" t="s">
        <v>12</v>
      </c>
      <c r="B9" s="1" t="s">
        <v>56</v>
      </c>
      <c r="C9" s="21">
        <v>30</v>
      </c>
      <c r="D9" s="22">
        <v>30</v>
      </c>
    </row>
    <row r="10" spans="1:6" x14ac:dyDescent="0.3">
      <c r="A10" s="8" t="s">
        <v>28</v>
      </c>
      <c r="B10" s="9" t="s">
        <v>41</v>
      </c>
      <c r="C10" s="12" t="s">
        <v>42</v>
      </c>
      <c r="D10" s="9" t="s">
        <v>43</v>
      </c>
      <c r="E10" s="9" t="s">
        <v>44</v>
      </c>
    </row>
    <row r="11" spans="1:6" x14ac:dyDescent="0.3">
      <c r="A11" s="3" t="s">
        <v>29</v>
      </c>
      <c r="B11" s="20" t="s">
        <v>51</v>
      </c>
      <c r="C11" s="13">
        <f>C5*1000000*(1/12) * (1/(60*60*14*30))</f>
        <v>0.178751149691358</v>
      </c>
      <c r="D11" s="5" t="s">
        <v>30</v>
      </c>
      <c r="E11" s="5" t="s">
        <v>46</v>
      </c>
      <c r="F11" s="22" t="s">
        <v>50</v>
      </c>
    </row>
    <row r="12" spans="1:6" s="19" customFormat="1" x14ac:dyDescent="0.3">
      <c r="A12" s="23" t="s">
        <v>53</v>
      </c>
      <c r="B12" s="23" t="s">
        <v>52</v>
      </c>
      <c r="C12" s="24">
        <f>C11*(1/C6)</f>
        <v>11.548828435672503</v>
      </c>
      <c r="D12" s="3" t="s">
        <v>31</v>
      </c>
      <c r="E12" s="3" t="s">
        <v>46</v>
      </c>
      <c r="F12" s="22" t="s">
        <v>49</v>
      </c>
    </row>
    <row r="13" spans="1:6" x14ac:dyDescent="0.3">
      <c r="A13" s="3" t="s">
        <v>2</v>
      </c>
      <c r="B13" s="5" t="s">
        <v>7</v>
      </c>
      <c r="C13" s="13">
        <f>(-0.075*C2)+0.875</f>
        <v>0.6875</v>
      </c>
      <c r="D13" s="5" t="s">
        <v>32</v>
      </c>
      <c r="E13" s="5" t="s">
        <v>47</v>
      </c>
    </row>
    <row r="14" spans="1:6" x14ac:dyDescent="0.3">
      <c r="A14" s="3" t="s">
        <v>4</v>
      </c>
      <c r="B14" s="5" t="s">
        <v>8</v>
      </c>
      <c r="C14" s="13">
        <f>C3*(C13*C4)</f>
        <v>253.6875</v>
      </c>
      <c r="D14" s="5" t="s">
        <v>33</v>
      </c>
      <c r="E14" s="5" t="s">
        <v>46</v>
      </c>
    </row>
    <row r="15" spans="1:6" x14ac:dyDescent="0.3">
      <c r="A15" s="3" t="s">
        <v>35</v>
      </c>
      <c r="B15" s="29" t="s">
        <v>59</v>
      </c>
      <c r="C15" s="13">
        <f>C3-C14</f>
        <v>115.3125</v>
      </c>
      <c r="D15" s="5" t="s">
        <v>34</v>
      </c>
      <c r="E15" s="5" t="s">
        <v>46</v>
      </c>
    </row>
    <row r="16" spans="1:6" s="19" customFormat="1" x14ac:dyDescent="0.3">
      <c r="A16" s="23" t="s">
        <v>54</v>
      </c>
      <c r="B16" s="35" t="s">
        <v>68</v>
      </c>
      <c r="C16" s="24">
        <f>C12/C15*1.6*1000</f>
        <v>160.24390674971062</v>
      </c>
      <c r="D16" s="32" t="s">
        <v>65</v>
      </c>
      <c r="E16" s="3" t="s">
        <v>45</v>
      </c>
      <c r="F16" s="33" t="s">
        <v>67</v>
      </c>
    </row>
    <row r="17" spans="1:12" s="19" customFormat="1" x14ac:dyDescent="0.3">
      <c r="A17" s="23" t="s">
        <v>64</v>
      </c>
      <c r="B17" s="31" t="s">
        <v>16</v>
      </c>
      <c r="C17" s="25">
        <f>C16/(444.5-1.3667*C8)*10</f>
        <v>3.7011986172468441</v>
      </c>
      <c r="D17" s="31" t="s">
        <v>66</v>
      </c>
      <c r="E17" s="35" t="s">
        <v>69</v>
      </c>
      <c r="F17" s="34" t="s">
        <v>55</v>
      </c>
    </row>
    <row r="18" spans="1:12" x14ac:dyDescent="0.3">
      <c r="A18" s="3" t="s">
        <v>13</v>
      </c>
      <c r="B18" s="5" t="s">
        <v>14</v>
      </c>
      <c r="C18" s="26">
        <f>1-(0.0026*C17*C9)</f>
        <v>0.71130650785474614</v>
      </c>
      <c r="D18" s="5" t="s">
        <v>61</v>
      </c>
      <c r="E18" s="5" t="s">
        <v>22</v>
      </c>
      <c r="F18" t="s">
        <v>57</v>
      </c>
      <c r="G18" s="19"/>
      <c r="H18" s="19"/>
      <c r="I18" s="19"/>
      <c r="J18" s="19"/>
      <c r="K18" s="19"/>
      <c r="L18" s="19"/>
    </row>
    <row r="19" spans="1:12" x14ac:dyDescent="0.3">
      <c r="C19" s="14"/>
      <c r="F19" s="28" t="s">
        <v>60</v>
      </c>
    </row>
    <row r="20" spans="1:12" x14ac:dyDescent="0.3">
      <c r="A20" s="10" t="s">
        <v>23</v>
      </c>
      <c r="B20" s="11" t="s">
        <v>41</v>
      </c>
      <c r="C20" s="15" t="s">
        <v>42</v>
      </c>
      <c r="D20" s="11" t="s">
        <v>43</v>
      </c>
      <c r="E20" s="11" t="s">
        <v>44</v>
      </c>
    </row>
    <row r="21" spans="1:12" x14ac:dyDescent="0.3">
      <c r="A21" s="2" t="s">
        <v>17</v>
      </c>
      <c r="B21" s="2" t="s">
        <v>18</v>
      </c>
      <c r="C21" s="16">
        <f>-5.98+4.86*C2</f>
        <v>6.17</v>
      </c>
      <c r="D21" s="4" t="s">
        <v>40</v>
      </c>
      <c r="E21" s="2" t="s">
        <v>21</v>
      </c>
    </row>
    <row r="22" spans="1:12" x14ac:dyDescent="0.3">
      <c r="A22" s="2" t="s">
        <v>19</v>
      </c>
      <c r="B22" s="2" t="s">
        <v>20</v>
      </c>
      <c r="C22" s="16">
        <f>C21*C6</f>
        <v>9.5498396200000002E-2</v>
      </c>
      <c r="D22" s="2" t="s">
        <v>39</v>
      </c>
      <c r="E22" s="2" t="s">
        <v>46</v>
      </c>
    </row>
    <row r="23" spans="1:12" x14ac:dyDescent="0.3">
      <c r="A23" s="2" t="s">
        <v>15</v>
      </c>
      <c r="B23" s="2" t="s">
        <v>16</v>
      </c>
      <c r="C23" s="16">
        <f>-0.3133+0.8126*C12</f>
        <v>9.0712779868274751</v>
      </c>
      <c r="D23" s="4" t="s">
        <v>58</v>
      </c>
      <c r="E23" s="2" t="s">
        <v>22</v>
      </c>
    </row>
    <row r="24" spans="1:12" x14ac:dyDescent="0.3">
      <c r="A24" s="2" t="s">
        <v>13</v>
      </c>
      <c r="B24" s="2" t="s">
        <v>14</v>
      </c>
      <c r="C24" s="16">
        <f>1-(0.0026*C23*C9)</f>
        <v>0.29244031702745699</v>
      </c>
      <c r="D24" s="2" t="s">
        <v>38</v>
      </c>
      <c r="E24" s="2" t="s">
        <v>22</v>
      </c>
    </row>
    <row r="26" spans="1:12" x14ac:dyDescent="0.3">
      <c r="B26" s="30"/>
    </row>
    <row r="28" spans="1:12" x14ac:dyDescent="0.3">
      <c r="B28" s="27"/>
    </row>
    <row r="30" spans="1:12" x14ac:dyDescent="0.3">
      <c r="B30" s="23"/>
    </row>
    <row r="31" spans="1:12" x14ac:dyDescent="0.3">
      <c r="C31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9"/>
  <sheetViews>
    <sheetView workbookViewId="0">
      <selection activeCell="F8" sqref="F8"/>
    </sheetView>
  </sheetViews>
  <sheetFormatPr defaultRowHeight="14.4" x14ac:dyDescent="0.3"/>
  <sheetData>
    <row r="5" spans="3:5" x14ac:dyDescent="0.3">
      <c r="C5" t="s">
        <v>70</v>
      </c>
    </row>
    <row r="7" spans="3:5" x14ac:dyDescent="0.3">
      <c r="D7" t="s">
        <v>63</v>
      </c>
      <c r="E7" t="s">
        <v>62</v>
      </c>
    </row>
    <row r="8" spans="3:5" x14ac:dyDescent="0.3">
      <c r="D8">
        <v>15</v>
      </c>
      <c r="E8">
        <v>424</v>
      </c>
    </row>
    <row r="9" spans="3:5" x14ac:dyDescent="0.3">
      <c r="D9">
        <v>45</v>
      </c>
      <c r="E9">
        <v>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Miranda, Brian -FS</cp:lastModifiedBy>
  <dcterms:created xsi:type="dcterms:W3CDTF">2017-10-06T20:19:55Z</dcterms:created>
  <dcterms:modified xsi:type="dcterms:W3CDTF">2022-09-08T21:17:06Z</dcterms:modified>
</cp:coreProperties>
</file>