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4C248C9A-60AB-4CCF-A04F-1FC4A98EF42C}" xr6:coauthVersionLast="47" xr6:coauthVersionMax="47" xr10:uidLastSave="{00000000-0000-0000-0000-000000000000}"/>
  <bookViews>
    <workbookView xWindow="-14895" yWindow="-7410" windowWidth="14160" windowHeight="13440" activeTab="3" xr2:uid="{B5CA6E75-4B5B-4C46-9481-06C855E228A5}"/>
  </bookViews>
  <sheets>
    <sheet name="Sheet1" sheetId="1" r:id="rId1"/>
    <sheet name="Sheet1 (2)" sheetId="2" r:id="rId2"/>
    <sheet name="Sheet1 (3)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2" i="4"/>
  <c r="J38" i="4"/>
  <c r="M38" i="4" s="1"/>
  <c r="H73" i="4"/>
  <c r="I73" i="4" s="1"/>
  <c r="H72" i="4"/>
  <c r="I72" i="4" s="1"/>
  <c r="N72" i="4" s="1"/>
  <c r="H71" i="4"/>
  <c r="I71" i="4" s="1"/>
  <c r="N71" i="4" s="1"/>
  <c r="H70" i="4"/>
  <c r="I70" i="4" s="1"/>
  <c r="N70" i="4" s="1"/>
  <c r="H69" i="4"/>
  <c r="I69" i="4" s="1"/>
  <c r="N69" i="4" s="1"/>
  <c r="H68" i="4"/>
  <c r="I68" i="4" s="1"/>
  <c r="H67" i="4"/>
  <c r="I67" i="4" s="1"/>
  <c r="H66" i="4"/>
  <c r="I66" i="4" s="1"/>
  <c r="H65" i="4"/>
  <c r="I65" i="4" s="1"/>
  <c r="N65" i="4" s="1"/>
  <c r="H64" i="4"/>
  <c r="I64" i="4" s="1"/>
  <c r="N64" i="4" s="1"/>
  <c r="H63" i="4"/>
  <c r="I63" i="4" s="1"/>
  <c r="H62" i="4"/>
  <c r="I62" i="4" s="1"/>
  <c r="N62" i="4" s="1"/>
  <c r="H61" i="4"/>
  <c r="I61" i="4" s="1"/>
  <c r="H60" i="4"/>
  <c r="I60" i="4" s="1"/>
  <c r="N60" i="4" s="1"/>
  <c r="H59" i="4"/>
  <c r="I59" i="4" s="1"/>
  <c r="N59" i="4" s="1"/>
  <c r="H58" i="4"/>
  <c r="I58" i="4" s="1"/>
  <c r="N58" i="4" s="1"/>
  <c r="H57" i="4"/>
  <c r="I57" i="4" s="1"/>
  <c r="N57" i="4" s="1"/>
  <c r="H56" i="4"/>
  <c r="I56" i="4" s="1"/>
  <c r="H55" i="4"/>
  <c r="I55" i="4" s="1"/>
  <c r="H54" i="4"/>
  <c r="I54" i="4" s="1"/>
  <c r="N54" i="4" s="1"/>
  <c r="H53" i="4"/>
  <c r="I53" i="4" s="1"/>
  <c r="N53" i="4" s="1"/>
  <c r="H52" i="4"/>
  <c r="I52" i="4" s="1"/>
  <c r="N52" i="4" s="1"/>
  <c r="H51" i="4"/>
  <c r="I51" i="4" s="1"/>
  <c r="H50" i="4"/>
  <c r="I50" i="4" s="1"/>
  <c r="N50" i="4" s="1"/>
  <c r="H49" i="4"/>
  <c r="I49" i="4" s="1"/>
  <c r="H48" i="4"/>
  <c r="I48" i="4" s="1"/>
  <c r="N48" i="4" s="1"/>
  <c r="H47" i="4"/>
  <c r="I47" i="4" s="1"/>
  <c r="N47" i="4" s="1"/>
  <c r="H46" i="4"/>
  <c r="I46" i="4" s="1"/>
  <c r="N46" i="4" s="1"/>
  <c r="H45" i="4"/>
  <c r="I45" i="4" s="1"/>
  <c r="N45" i="4" s="1"/>
  <c r="H44" i="4"/>
  <c r="I44" i="4" s="1"/>
  <c r="N44" i="4" s="1"/>
  <c r="H43" i="4"/>
  <c r="I43" i="4" s="1"/>
  <c r="H42" i="4"/>
  <c r="I42" i="4" s="1"/>
  <c r="N42" i="4" s="1"/>
  <c r="H41" i="4"/>
  <c r="I41" i="4" s="1"/>
  <c r="N41" i="4" s="1"/>
  <c r="H40" i="4"/>
  <c r="I40" i="4" s="1"/>
  <c r="N40" i="4" s="1"/>
  <c r="H39" i="4"/>
  <c r="I39" i="4" s="1"/>
  <c r="N39" i="4" s="1"/>
  <c r="H38" i="4"/>
  <c r="I38" i="4" s="1"/>
  <c r="N38" i="4" s="1"/>
  <c r="H37" i="4"/>
  <c r="I37" i="4" s="1"/>
  <c r="H36" i="4"/>
  <c r="I36" i="4" s="1"/>
  <c r="N36" i="4" s="1"/>
  <c r="H35" i="4"/>
  <c r="I35" i="4" s="1"/>
  <c r="N35" i="4" s="1"/>
  <c r="H34" i="4"/>
  <c r="I34" i="4" s="1"/>
  <c r="N34" i="4" s="1"/>
  <c r="H33" i="4"/>
  <c r="I33" i="4" s="1"/>
  <c r="N33" i="4" s="1"/>
  <c r="H32" i="4"/>
  <c r="I32" i="4" s="1"/>
  <c r="N32" i="4" s="1"/>
  <c r="H31" i="4"/>
  <c r="I31" i="4" s="1"/>
  <c r="H30" i="4"/>
  <c r="I30" i="4" s="1"/>
  <c r="N30" i="4" s="1"/>
  <c r="H29" i="4"/>
  <c r="I29" i="4" s="1"/>
  <c r="N29" i="4" s="1"/>
  <c r="H28" i="4"/>
  <c r="I28" i="4" s="1"/>
  <c r="N28" i="4" s="1"/>
  <c r="H27" i="4"/>
  <c r="I27" i="4" s="1"/>
  <c r="N27" i="4" s="1"/>
  <c r="H26" i="4"/>
  <c r="I26" i="4" s="1"/>
  <c r="N26" i="4" s="1"/>
  <c r="H25" i="4"/>
  <c r="I25" i="4" s="1"/>
  <c r="H24" i="4"/>
  <c r="I24" i="4" s="1"/>
  <c r="N24" i="4" s="1"/>
  <c r="H23" i="4"/>
  <c r="I23" i="4" s="1"/>
  <c r="N23" i="4" s="1"/>
  <c r="H22" i="4"/>
  <c r="I22" i="4" s="1"/>
  <c r="N22" i="4" s="1"/>
  <c r="H21" i="4"/>
  <c r="I21" i="4" s="1"/>
  <c r="N21" i="4" s="1"/>
  <c r="H20" i="4"/>
  <c r="I20" i="4" s="1"/>
  <c r="N20" i="4" s="1"/>
  <c r="H19" i="4"/>
  <c r="I19" i="4" s="1"/>
  <c r="H18" i="4"/>
  <c r="I18" i="4" s="1"/>
  <c r="N18" i="4" s="1"/>
  <c r="H17" i="4"/>
  <c r="I17" i="4" s="1"/>
  <c r="N17" i="4" s="1"/>
  <c r="H16" i="4"/>
  <c r="I16" i="4" s="1"/>
  <c r="N16" i="4" s="1"/>
  <c r="H15" i="4"/>
  <c r="I15" i="4" s="1"/>
  <c r="H14" i="4"/>
  <c r="I14" i="4" s="1"/>
  <c r="N14" i="4" s="1"/>
  <c r="H13" i="4"/>
  <c r="I13" i="4" s="1"/>
  <c r="H12" i="4"/>
  <c r="I12" i="4" s="1"/>
  <c r="H11" i="4"/>
  <c r="I11" i="4" s="1"/>
  <c r="H10" i="4"/>
  <c r="I10" i="4" s="1"/>
  <c r="N10" i="4" s="1"/>
  <c r="H9" i="4"/>
  <c r="I9" i="4" s="1"/>
  <c r="H8" i="4"/>
  <c r="I8" i="4" s="1"/>
  <c r="H7" i="4"/>
  <c r="I7" i="4" s="1"/>
  <c r="H6" i="4"/>
  <c r="I6" i="4" s="1"/>
  <c r="H5" i="4"/>
  <c r="I5" i="4" s="1"/>
  <c r="N5" i="4" s="1"/>
  <c r="H4" i="4"/>
  <c r="I4" i="4" s="1"/>
  <c r="H3" i="4"/>
  <c r="I3" i="4" s="1"/>
  <c r="H2" i="4"/>
  <c r="I2" i="4" s="1"/>
  <c r="N2" i="4" s="1"/>
  <c r="F73" i="4"/>
  <c r="G73" i="4" s="1"/>
  <c r="J73" i="4" s="1"/>
  <c r="E73" i="4"/>
  <c r="D73" i="4"/>
  <c r="F72" i="4"/>
  <c r="G72" i="4" s="1"/>
  <c r="J72" i="4" s="1"/>
  <c r="E72" i="4"/>
  <c r="D72" i="4"/>
  <c r="F71" i="4"/>
  <c r="G71" i="4" s="1"/>
  <c r="J71" i="4" s="1"/>
  <c r="E71" i="4"/>
  <c r="D71" i="4"/>
  <c r="F70" i="4"/>
  <c r="G70" i="4" s="1"/>
  <c r="J70" i="4" s="1"/>
  <c r="E70" i="4"/>
  <c r="D70" i="4"/>
  <c r="F69" i="4"/>
  <c r="G69" i="4" s="1"/>
  <c r="J69" i="4" s="1"/>
  <c r="E69" i="4"/>
  <c r="D69" i="4"/>
  <c r="F68" i="4"/>
  <c r="G68" i="4" s="1"/>
  <c r="J68" i="4" s="1"/>
  <c r="E68" i="4"/>
  <c r="D68" i="4"/>
  <c r="F67" i="4"/>
  <c r="G67" i="4" s="1"/>
  <c r="J67" i="4" s="1"/>
  <c r="E67" i="4"/>
  <c r="D67" i="4"/>
  <c r="F66" i="4"/>
  <c r="G66" i="4" s="1"/>
  <c r="J66" i="4" s="1"/>
  <c r="E66" i="4"/>
  <c r="D66" i="4"/>
  <c r="F65" i="4"/>
  <c r="G65" i="4" s="1"/>
  <c r="J65" i="4" s="1"/>
  <c r="E65" i="4"/>
  <c r="D65" i="4"/>
  <c r="F64" i="4"/>
  <c r="G64" i="4" s="1"/>
  <c r="J64" i="4" s="1"/>
  <c r="E64" i="4"/>
  <c r="D64" i="4"/>
  <c r="F63" i="4"/>
  <c r="G63" i="4" s="1"/>
  <c r="J63" i="4" s="1"/>
  <c r="E63" i="4"/>
  <c r="D63" i="4"/>
  <c r="F62" i="4"/>
  <c r="G62" i="4" s="1"/>
  <c r="J62" i="4" s="1"/>
  <c r="M62" i="4" s="1"/>
  <c r="E62" i="4"/>
  <c r="D62" i="4"/>
  <c r="F61" i="4"/>
  <c r="G61" i="4" s="1"/>
  <c r="J61" i="4" s="1"/>
  <c r="E61" i="4"/>
  <c r="D61" i="4"/>
  <c r="F60" i="4"/>
  <c r="G60" i="4" s="1"/>
  <c r="J60" i="4" s="1"/>
  <c r="E60" i="4"/>
  <c r="D60" i="4"/>
  <c r="F59" i="4"/>
  <c r="G59" i="4" s="1"/>
  <c r="J59" i="4" s="1"/>
  <c r="E59" i="4"/>
  <c r="D59" i="4"/>
  <c r="F58" i="4"/>
  <c r="G58" i="4" s="1"/>
  <c r="J58" i="4" s="1"/>
  <c r="E58" i="4"/>
  <c r="D58" i="4"/>
  <c r="F57" i="4"/>
  <c r="G57" i="4" s="1"/>
  <c r="J57" i="4" s="1"/>
  <c r="E57" i="4"/>
  <c r="D57" i="4"/>
  <c r="F56" i="4"/>
  <c r="G56" i="4" s="1"/>
  <c r="J56" i="4" s="1"/>
  <c r="E56" i="4"/>
  <c r="D56" i="4"/>
  <c r="F55" i="4"/>
  <c r="G55" i="4" s="1"/>
  <c r="J55" i="4" s="1"/>
  <c r="E55" i="4"/>
  <c r="D55" i="4"/>
  <c r="F54" i="4"/>
  <c r="G54" i="4" s="1"/>
  <c r="J54" i="4" s="1"/>
  <c r="E54" i="4"/>
  <c r="D54" i="4"/>
  <c r="F53" i="4"/>
  <c r="G53" i="4" s="1"/>
  <c r="J53" i="4" s="1"/>
  <c r="E53" i="4"/>
  <c r="D53" i="4"/>
  <c r="F52" i="4"/>
  <c r="G52" i="4" s="1"/>
  <c r="J52" i="4" s="1"/>
  <c r="E52" i="4"/>
  <c r="D52" i="4"/>
  <c r="F51" i="4"/>
  <c r="G51" i="4" s="1"/>
  <c r="J51" i="4" s="1"/>
  <c r="E51" i="4"/>
  <c r="D51" i="4"/>
  <c r="F50" i="4"/>
  <c r="G50" i="4" s="1"/>
  <c r="J50" i="4" s="1"/>
  <c r="M50" i="4" s="1"/>
  <c r="E50" i="4"/>
  <c r="D50" i="4"/>
  <c r="F49" i="4"/>
  <c r="G49" i="4" s="1"/>
  <c r="J49" i="4" s="1"/>
  <c r="E49" i="4"/>
  <c r="D49" i="4"/>
  <c r="F48" i="4"/>
  <c r="G48" i="4" s="1"/>
  <c r="J48" i="4" s="1"/>
  <c r="E48" i="4"/>
  <c r="D48" i="4"/>
  <c r="F47" i="4"/>
  <c r="G47" i="4" s="1"/>
  <c r="J47" i="4" s="1"/>
  <c r="E47" i="4"/>
  <c r="D47" i="4"/>
  <c r="F46" i="4"/>
  <c r="G46" i="4" s="1"/>
  <c r="J46" i="4" s="1"/>
  <c r="E46" i="4"/>
  <c r="D46" i="4"/>
  <c r="F45" i="4"/>
  <c r="G45" i="4" s="1"/>
  <c r="J45" i="4" s="1"/>
  <c r="E45" i="4"/>
  <c r="D45" i="4"/>
  <c r="F44" i="4"/>
  <c r="G44" i="4" s="1"/>
  <c r="J44" i="4" s="1"/>
  <c r="E44" i="4"/>
  <c r="D44" i="4"/>
  <c r="F43" i="4"/>
  <c r="G43" i="4" s="1"/>
  <c r="J43" i="4" s="1"/>
  <c r="E43" i="4"/>
  <c r="D43" i="4"/>
  <c r="F42" i="4"/>
  <c r="G42" i="4" s="1"/>
  <c r="J42" i="4" s="1"/>
  <c r="E42" i="4"/>
  <c r="D42" i="4"/>
  <c r="F41" i="4"/>
  <c r="G41" i="4" s="1"/>
  <c r="J41" i="4" s="1"/>
  <c r="E41" i="4"/>
  <c r="D41" i="4"/>
  <c r="F40" i="4"/>
  <c r="G40" i="4" s="1"/>
  <c r="J40" i="4" s="1"/>
  <c r="E40" i="4"/>
  <c r="D40" i="4"/>
  <c r="F39" i="4"/>
  <c r="G39" i="4" s="1"/>
  <c r="J39" i="4" s="1"/>
  <c r="E39" i="4"/>
  <c r="D39" i="4"/>
  <c r="F38" i="4"/>
  <c r="G38" i="4" s="1"/>
  <c r="E38" i="4"/>
  <c r="D38" i="4"/>
  <c r="F37" i="4"/>
  <c r="G37" i="4" s="1"/>
  <c r="J37" i="4" s="1"/>
  <c r="E37" i="4"/>
  <c r="D37" i="4"/>
  <c r="F36" i="4"/>
  <c r="G36" i="4" s="1"/>
  <c r="J36" i="4" s="1"/>
  <c r="E36" i="4"/>
  <c r="D36" i="4"/>
  <c r="F35" i="4"/>
  <c r="G35" i="4" s="1"/>
  <c r="J35" i="4" s="1"/>
  <c r="E35" i="4"/>
  <c r="D35" i="4"/>
  <c r="F34" i="4"/>
  <c r="G34" i="4" s="1"/>
  <c r="J34" i="4" s="1"/>
  <c r="E34" i="4"/>
  <c r="D34" i="4"/>
  <c r="F33" i="4"/>
  <c r="G33" i="4" s="1"/>
  <c r="J33" i="4" s="1"/>
  <c r="E33" i="4"/>
  <c r="D33" i="4"/>
  <c r="F32" i="4"/>
  <c r="G32" i="4" s="1"/>
  <c r="J32" i="4" s="1"/>
  <c r="E32" i="4"/>
  <c r="D32" i="4"/>
  <c r="F31" i="4"/>
  <c r="G31" i="4" s="1"/>
  <c r="J31" i="4" s="1"/>
  <c r="E31" i="4"/>
  <c r="D31" i="4"/>
  <c r="F30" i="4"/>
  <c r="G30" i="4" s="1"/>
  <c r="J30" i="4" s="1"/>
  <c r="E30" i="4"/>
  <c r="D30" i="4"/>
  <c r="F29" i="4"/>
  <c r="G29" i="4" s="1"/>
  <c r="J29" i="4" s="1"/>
  <c r="E29" i="4"/>
  <c r="D29" i="4"/>
  <c r="F28" i="4"/>
  <c r="G28" i="4" s="1"/>
  <c r="J28" i="4" s="1"/>
  <c r="E28" i="4"/>
  <c r="D28" i="4"/>
  <c r="F27" i="4"/>
  <c r="G27" i="4" s="1"/>
  <c r="J27" i="4" s="1"/>
  <c r="E27" i="4"/>
  <c r="D27" i="4"/>
  <c r="F26" i="4"/>
  <c r="G26" i="4" s="1"/>
  <c r="J26" i="4" s="1"/>
  <c r="M26" i="4" s="1"/>
  <c r="E26" i="4"/>
  <c r="D26" i="4"/>
  <c r="F25" i="4"/>
  <c r="G25" i="4" s="1"/>
  <c r="J25" i="4" s="1"/>
  <c r="E25" i="4"/>
  <c r="D25" i="4"/>
  <c r="F24" i="4"/>
  <c r="G24" i="4" s="1"/>
  <c r="J24" i="4" s="1"/>
  <c r="E24" i="4"/>
  <c r="D24" i="4"/>
  <c r="F23" i="4"/>
  <c r="G23" i="4" s="1"/>
  <c r="J23" i="4" s="1"/>
  <c r="E23" i="4"/>
  <c r="D23" i="4"/>
  <c r="F22" i="4"/>
  <c r="G22" i="4" s="1"/>
  <c r="J22" i="4" s="1"/>
  <c r="E22" i="4"/>
  <c r="D22" i="4"/>
  <c r="F21" i="4"/>
  <c r="G21" i="4" s="1"/>
  <c r="J21" i="4" s="1"/>
  <c r="E21" i="4"/>
  <c r="D21" i="4"/>
  <c r="F20" i="4"/>
  <c r="G20" i="4" s="1"/>
  <c r="J20" i="4" s="1"/>
  <c r="E20" i="4"/>
  <c r="D20" i="4"/>
  <c r="F19" i="4"/>
  <c r="G19" i="4" s="1"/>
  <c r="J19" i="4" s="1"/>
  <c r="E19" i="4"/>
  <c r="D19" i="4"/>
  <c r="F18" i="4"/>
  <c r="G18" i="4" s="1"/>
  <c r="J18" i="4" s="1"/>
  <c r="E18" i="4"/>
  <c r="D18" i="4"/>
  <c r="F17" i="4"/>
  <c r="G17" i="4" s="1"/>
  <c r="J17" i="4" s="1"/>
  <c r="E17" i="4"/>
  <c r="D17" i="4"/>
  <c r="F16" i="4"/>
  <c r="G16" i="4" s="1"/>
  <c r="J16" i="4" s="1"/>
  <c r="E16" i="4"/>
  <c r="D16" i="4"/>
  <c r="F15" i="4"/>
  <c r="G15" i="4" s="1"/>
  <c r="J15" i="4" s="1"/>
  <c r="E15" i="4"/>
  <c r="D15" i="4"/>
  <c r="F14" i="4"/>
  <c r="G14" i="4" s="1"/>
  <c r="J14" i="4" s="1"/>
  <c r="M14" i="4" s="1"/>
  <c r="E14" i="4"/>
  <c r="D14" i="4"/>
  <c r="F13" i="4"/>
  <c r="G13" i="4" s="1"/>
  <c r="J13" i="4" s="1"/>
  <c r="E13" i="4"/>
  <c r="D13" i="4"/>
  <c r="F12" i="4"/>
  <c r="G12" i="4" s="1"/>
  <c r="J12" i="4" s="1"/>
  <c r="E12" i="4"/>
  <c r="D12" i="4"/>
  <c r="F11" i="4"/>
  <c r="G11" i="4" s="1"/>
  <c r="J11" i="4" s="1"/>
  <c r="E11" i="4"/>
  <c r="D11" i="4"/>
  <c r="F10" i="4"/>
  <c r="G10" i="4" s="1"/>
  <c r="J10" i="4" s="1"/>
  <c r="E10" i="4"/>
  <c r="D10" i="4"/>
  <c r="F9" i="4"/>
  <c r="G9" i="4" s="1"/>
  <c r="J9" i="4" s="1"/>
  <c r="E9" i="4"/>
  <c r="D9" i="4"/>
  <c r="F8" i="4"/>
  <c r="G8" i="4" s="1"/>
  <c r="J8" i="4" s="1"/>
  <c r="E8" i="4"/>
  <c r="D8" i="4"/>
  <c r="F7" i="4"/>
  <c r="G7" i="4" s="1"/>
  <c r="J7" i="4" s="1"/>
  <c r="E7" i="4"/>
  <c r="D7" i="4"/>
  <c r="F6" i="4"/>
  <c r="G6" i="4" s="1"/>
  <c r="J6" i="4" s="1"/>
  <c r="E6" i="4"/>
  <c r="D6" i="4"/>
  <c r="F5" i="4"/>
  <c r="G5" i="4" s="1"/>
  <c r="J5" i="4" s="1"/>
  <c r="E5" i="4"/>
  <c r="D5" i="4"/>
  <c r="F4" i="4"/>
  <c r="G4" i="4" s="1"/>
  <c r="J4" i="4" s="1"/>
  <c r="E4" i="4"/>
  <c r="D4" i="4"/>
  <c r="F3" i="4"/>
  <c r="G3" i="4" s="1"/>
  <c r="J3" i="4" s="1"/>
  <c r="E3" i="4"/>
  <c r="D3" i="4"/>
  <c r="F2" i="4"/>
  <c r="G2" i="4" s="1"/>
  <c r="J2" i="4" s="1"/>
  <c r="E2" i="4"/>
  <c r="D2" i="4"/>
  <c r="Z8" i="1"/>
  <c r="L73" i="4" l="1"/>
  <c r="O73" i="4" s="1"/>
  <c r="N25" i="4"/>
  <c r="N37" i="4"/>
  <c r="N49" i="4"/>
  <c r="N61" i="4"/>
  <c r="N73" i="4"/>
  <c r="L61" i="4"/>
  <c r="O61" i="4" s="1"/>
  <c r="L49" i="4"/>
  <c r="O49" i="4" s="1"/>
  <c r="L25" i="4"/>
  <c r="O25" i="4" s="1"/>
  <c r="L37" i="4"/>
  <c r="O37" i="4" s="1"/>
  <c r="N51" i="4"/>
  <c r="N63" i="4"/>
  <c r="N66" i="4"/>
  <c r="N56" i="4"/>
  <c r="N19" i="4"/>
  <c r="N31" i="4"/>
  <c r="N43" i="4"/>
  <c r="N55" i="4"/>
  <c r="N67" i="4"/>
  <c r="N68" i="4"/>
  <c r="N6" i="4"/>
  <c r="N7" i="4"/>
  <c r="N3" i="4"/>
  <c r="N11" i="4"/>
  <c r="N12" i="4"/>
  <c r="N13" i="4"/>
  <c r="N9" i="4"/>
  <c r="N8" i="4"/>
  <c r="N15" i="4"/>
  <c r="N4" i="4"/>
  <c r="L2" i="4"/>
  <c r="O2" i="4" s="1"/>
  <c r="M2" i="4"/>
  <c r="M53" i="4"/>
  <c r="L53" i="4"/>
  <c r="O53" i="4" s="1"/>
  <c r="L21" i="4"/>
  <c r="O21" i="4" s="1"/>
  <c r="M21" i="4"/>
  <c r="L45" i="4"/>
  <c r="O45" i="4" s="1"/>
  <c r="M45" i="4"/>
  <c r="L69" i="4"/>
  <c r="O69" i="4" s="1"/>
  <c r="M69" i="4"/>
  <c r="M6" i="4"/>
  <c r="L6" i="4"/>
  <c r="O6" i="4" s="1"/>
  <c r="M18" i="4"/>
  <c r="L18" i="4"/>
  <c r="O18" i="4" s="1"/>
  <c r="M30" i="4"/>
  <c r="L30" i="4"/>
  <c r="O30" i="4" s="1"/>
  <c r="L46" i="4"/>
  <c r="O46" i="4" s="1"/>
  <c r="M46" i="4"/>
  <c r="M29" i="4"/>
  <c r="L29" i="4"/>
  <c r="O29" i="4" s="1"/>
  <c r="L10" i="4"/>
  <c r="O10" i="4" s="1"/>
  <c r="M10" i="4"/>
  <c r="L22" i="4"/>
  <c r="O22" i="4" s="1"/>
  <c r="M22" i="4"/>
  <c r="L34" i="4"/>
  <c r="O34" i="4" s="1"/>
  <c r="M34" i="4"/>
  <c r="M42" i="4"/>
  <c r="L42" i="4"/>
  <c r="O42" i="4" s="1"/>
  <c r="M54" i="4"/>
  <c r="L54" i="4"/>
  <c r="O54" i="4" s="1"/>
  <c r="L58" i="4"/>
  <c r="O58" i="4" s="1"/>
  <c r="M58" i="4"/>
  <c r="M66" i="4"/>
  <c r="L66" i="4"/>
  <c r="O66" i="4" s="1"/>
  <c r="L13" i="4"/>
  <c r="O13" i="4" s="1"/>
  <c r="M13" i="4"/>
  <c r="L70" i="4"/>
  <c r="O70" i="4" s="1"/>
  <c r="M70" i="4"/>
  <c r="L3" i="4"/>
  <c r="O3" i="4" s="1"/>
  <c r="M3" i="4"/>
  <c r="M7" i="4"/>
  <c r="L7" i="4"/>
  <c r="O7" i="4" s="1"/>
  <c r="L11" i="4"/>
  <c r="O11" i="4" s="1"/>
  <c r="M11" i="4"/>
  <c r="M15" i="4"/>
  <c r="L15" i="4"/>
  <c r="O15" i="4" s="1"/>
  <c r="M19" i="4"/>
  <c r="L19" i="4"/>
  <c r="O19" i="4" s="1"/>
  <c r="L23" i="4"/>
  <c r="O23" i="4" s="1"/>
  <c r="M23" i="4"/>
  <c r="M27" i="4"/>
  <c r="L27" i="4"/>
  <c r="O27" i="4" s="1"/>
  <c r="M31" i="4"/>
  <c r="L31" i="4"/>
  <c r="O31" i="4" s="1"/>
  <c r="L35" i="4"/>
  <c r="O35" i="4" s="1"/>
  <c r="M35" i="4"/>
  <c r="M39" i="4"/>
  <c r="L39" i="4"/>
  <c r="O39" i="4" s="1"/>
  <c r="M43" i="4"/>
  <c r="L43" i="4"/>
  <c r="O43" i="4" s="1"/>
  <c r="M47" i="4"/>
  <c r="L47" i="4"/>
  <c r="O47" i="4" s="1"/>
  <c r="M51" i="4"/>
  <c r="L51" i="4"/>
  <c r="O51" i="4" s="1"/>
  <c r="M5" i="4"/>
  <c r="L5" i="4"/>
  <c r="O5" i="4" s="1"/>
  <c r="M41" i="4"/>
  <c r="L41" i="4"/>
  <c r="O41" i="4" s="1"/>
  <c r="L57" i="4"/>
  <c r="O57" i="4" s="1"/>
  <c r="M57" i="4"/>
  <c r="M67" i="4"/>
  <c r="L67" i="4"/>
  <c r="O67" i="4" s="1"/>
  <c r="L9" i="4"/>
  <c r="O9" i="4" s="1"/>
  <c r="M9" i="4"/>
  <c r="L71" i="4"/>
  <c r="O71" i="4" s="1"/>
  <c r="M71" i="4"/>
  <c r="L59" i="4"/>
  <c r="O59" i="4" s="1"/>
  <c r="M59" i="4"/>
  <c r="L24" i="4"/>
  <c r="O24" i="4" s="1"/>
  <c r="M24" i="4"/>
  <c r="L28" i="4"/>
  <c r="O28" i="4" s="1"/>
  <c r="M28" i="4"/>
  <c r="L32" i="4"/>
  <c r="O32" i="4" s="1"/>
  <c r="M32" i="4"/>
  <c r="L36" i="4"/>
  <c r="O36" i="4" s="1"/>
  <c r="M36" i="4"/>
  <c r="M40" i="4"/>
  <c r="L40" i="4"/>
  <c r="O40" i="4" s="1"/>
  <c r="L44" i="4"/>
  <c r="O44" i="4" s="1"/>
  <c r="M44" i="4"/>
  <c r="L48" i="4"/>
  <c r="O48" i="4" s="1"/>
  <c r="M48" i="4"/>
  <c r="M52" i="4"/>
  <c r="L52" i="4"/>
  <c r="O52" i="4" s="1"/>
  <c r="L33" i="4"/>
  <c r="O33" i="4" s="1"/>
  <c r="M33" i="4"/>
  <c r="M55" i="4"/>
  <c r="L55" i="4"/>
  <c r="O55" i="4" s="1"/>
  <c r="M8" i="4"/>
  <c r="L8" i="4"/>
  <c r="O8" i="4" s="1"/>
  <c r="M16" i="4"/>
  <c r="L16" i="4"/>
  <c r="O16" i="4" s="1"/>
  <c r="L56" i="4"/>
  <c r="O56" i="4" s="1"/>
  <c r="M56" i="4"/>
  <c r="L60" i="4"/>
  <c r="O60" i="4" s="1"/>
  <c r="M60" i="4"/>
  <c r="M64" i="4"/>
  <c r="L64" i="4"/>
  <c r="O64" i="4" s="1"/>
  <c r="L68" i="4"/>
  <c r="O68" i="4" s="1"/>
  <c r="M68" i="4"/>
  <c r="M17" i="4"/>
  <c r="L17" i="4"/>
  <c r="O17" i="4" s="1"/>
  <c r="M65" i="4"/>
  <c r="L65" i="4"/>
  <c r="O65" i="4" s="1"/>
  <c r="M63" i="4"/>
  <c r="L63" i="4"/>
  <c r="O63" i="4" s="1"/>
  <c r="M4" i="4"/>
  <c r="L4" i="4"/>
  <c r="O4" i="4" s="1"/>
  <c r="L12" i="4"/>
  <c r="O12" i="4" s="1"/>
  <c r="M12" i="4"/>
  <c r="L20" i="4"/>
  <c r="O20" i="4" s="1"/>
  <c r="M20" i="4"/>
  <c r="L72" i="4"/>
  <c r="O72" i="4" s="1"/>
  <c r="M72" i="4"/>
  <c r="M73" i="4"/>
  <c r="M61" i="4"/>
  <c r="M49" i="4"/>
  <c r="M37" i="4"/>
  <c r="M25" i="4"/>
  <c r="L14" i="4"/>
  <c r="O14" i="4" s="1"/>
  <c r="L26" i="4"/>
  <c r="O26" i="4" s="1"/>
  <c r="L38" i="4"/>
  <c r="O38" i="4" s="1"/>
  <c r="L50" i="4"/>
  <c r="O50" i="4" s="1"/>
  <c r="L62" i="4"/>
  <c r="O62" i="4" s="1"/>
  <c r="F15" i="3"/>
  <c r="M15" i="3" s="1"/>
  <c r="G15" i="3" s="1"/>
  <c r="F16" i="3"/>
  <c r="M16" i="3" s="1"/>
  <c r="G16" i="3" s="1"/>
  <c r="F17" i="3"/>
  <c r="F18" i="3" s="1"/>
  <c r="F19" i="3" s="1"/>
  <c r="F20" i="3" s="1"/>
  <c r="F21" i="3" s="1"/>
  <c r="F22" i="3" s="1"/>
  <c r="F23" i="3" s="1"/>
  <c r="F24" i="3" s="1"/>
  <c r="F25" i="3" s="1"/>
  <c r="M25" i="3" s="1"/>
  <c r="G25" i="3" s="1"/>
  <c r="F26" i="3"/>
  <c r="M26" i="3" s="1"/>
  <c r="N26" i="3" s="1"/>
  <c r="F27" i="3"/>
  <c r="F28" i="3"/>
  <c r="M28" i="3" s="1"/>
  <c r="G28" i="3" s="1"/>
  <c r="F29" i="3"/>
  <c r="F30" i="3" s="1"/>
  <c r="F31" i="3" s="1"/>
  <c r="F32" i="3" s="1"/>
  <c r="F33" i="3" s="1"/>
  <c r="F34" i="3" s="1"/>
  <c r="F35" i="3" s="1"/>
  <c r="F36" i="3" s="1"/>
  <c r="F37" i="3" s="1"/>
  <c r="M37" i="3" s="1"/>
  <c r="O37" i="3" s="1"/>
  <c r="F38" i="3"/>
  <c r="F39" i="3"/>
  <c r="M39" i="3" s="1"/>
  <c r="G39" i="3" s="1"/>
  <c r="F40" i="3"/>
  <c r="M40" i="3" s="1"/>
  <c r="G40" i="3" s="1"/>
  <c r="F41" i="3"/>
  <c r="F42" i="3" s="1"/>
  <c r="F43" i="3" s="1"/>
  <c r="F44" i="3" s="1"/>
  <c r="F45" i="3" s="1"/>
  <c r="F46" i="3" s="1"/>
  <c r="F47" i="3" s="1"/>
  <c r="F48" i="3" s="1"/>
  <c r="F49" i="3" s="1"/>
  <c r="F50" i="3" s="1"/>
  <c r="M50" i="3" s="1"/>
  <c r="G50" i="3" s="1"/>
  <c r="F51" i="3"/>
  <c r="M51" i="3" s="1"/>
  <c r="G51" i="3" s="1"/>
  <c r="F52" i="3"/>
  <c r="M52" i="3" s="1"/>
  <c r="O52" i="3" s="1"/>
  <c r="F53" i="3"/>
  <c r="F54" i="3" s="1"/>
  <c r="F55" i="3" s="1"/>
  <c r="F56" i="3" s="1"/>
  <c r="F57" i="3" s="1"/>
  <c r="F58" i="3" s="1"/>
  <c r="F59" i="3" s="1"/>
  <c r="F60" i="3" s="1"/>
  <c r="F61" i="3" s="1"/>
  <c r="F63" i="3"/>
  <c r="F64" i="3"/>
  <c r="M64" i="3" s="1"/>
  <c r="G64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M74" i="3" s="1"/>
  <c r="G74" i="3" s="1"/>
  <c r="F75" i="3"/>
  <c r="M75" i="3" s="1"/>
  <c r="G75" i="3" s="1"/>
  <c r="F76" i="3"/>
  <c r="M76" i="3" s="1"/>
  <c r="O76" i="3" s="1"/>
  <c r="F77" i="3"/>
  <c r="F78" i="3" s="1"/>
  <c r="F79" i="3" s="1"/>
  <c r="F80" i="3" s="1"/>
  <c r="F81" i="3" s="1"/>
  <c r="F82" i="3"/>
  <c r="F83" i="3"/>
  <c r="F84" i="3"/>
  <c r="F85" i="3"/>
  <c r="F86" i="3"/>
  <c r="F87" i="3"/>
  <c r="F88" i="3"/>
  <c r="F89" i="3"/>
  <c r="F90" i="3"/>
  <c r="F91" i="3"/>
  <c r="F8" i="3"/>
  <c r="F9" i="3" s="1"/>
  <c r="F10" i="3" s="1"/>
  <c r="F11" i="3" s="1"/>
  <c r="F12" i="3" s="1"/>
  <c r="F13" i="3" s="1"/>
  <c r="F17" i="1"/>
  <c r="F18" i="1" s="1"/>
  <c r="F19" i="1" s="1"/>
  <c r="F20" i="1" s="1"/>
  <c r="F21" i="1" s="1"/>
  <c r="F22" i="1" s="1"/>
  <c r="F23" i="1" s="1"/>
  <c r="F24" i="1" s="1"/>
  <c r="F25" i="1" s="1"/>
  <c r="F26" i="1"/>
  <c r="F27" i="1"/>
  <c r="F28" i="1"/>
  <c r="F29" i="1"/>
  <c r="F30" i="1" s="1"/>
  <c r="F31" i="1" s="1"/>
  <c r="F32" i="1" s="1"/>
  <c r="F33" i="1" s="1"/>
  <c r="F34" i="1" s="1"/>
  <c r="F35" i="1" s="1"/>
  <c r="F36" i="1" s="1"/>
  <c r="F37" i="1" s="1"/>
  <c r="M37" i="1" s="1"/>
  <c r="O37" i="1" s="1"/>
  <c r="F38" i="1"/>
  <c r="M38" i="1" s="1"/>
  <c r="G38" i="1" s="1"/>
  <c r="F39" i="1"/>
  <c r="M39" i="1" s="1"/>
  <c r="O39" i="1" s="1"/>
  <c r="F40" i="1"/>
  <c r="M40" i="1" s="1"/>
  <c r="N40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M50" i="1" s="1"/>
  <c r="G50" i="1" s="1"/>
  <c r="F51" i="1"/>
  <c r="M51" i="1" s="1"/>
  <c r="O51" i="1" s="1"/>
  <c r="F52" i="1"/>
  <c r="M52" i="1" s="1"/>
  <c r="G52" i="1" s="1"/>
  <c r="F53" i="1"/>
  <c r="F54" i="1" s="1"/>
  <c r="F55" i="1" s="1"/>
  <c r="F56" i="1" s="1"/>
  <c r="F57" i="1" s="1"/>
  <c r="F58" i="1" s="1"/>
  <c r="F59" i="1" s="1"/>
  <c r="F60" i="1" s="1"/>
  <c r="F61" i="1" s="1"/>
  <c r="F63" i="1"/>
  <c r="M63" i="1" s="1"/>
  <c r="G63" i="1" s="1"/>
  <c r="F64" i="1"/>
  <c r="M64" i="1" s="1"/>
  <c r="N64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M74" i="1" s="1"/>
  <c r="G74" i="1" s="1"/>
  <c r="F75" i="1"/>
  <c r="M75" i="1" s="1"/>
  <c r="O75" i="1" s="1"/>
  <c r="F76" i="1"/>
  <c r="M76" i="1" s="1"/>
  <c r="G76" i="1" s="1"/>
  <c r="F77" i="1"/>
  <c r="F78" i="1" s="1"/>
  <c r="F79" i="1" s="1"/>
  <c r="F80" i="1" s="1"/>
  <c r="F81" i="1" s="1"/>
  <c r="F82" i="1"/>
  <c r="F83" i="1"/>
  <c r="F84" i="1"/>
  <c r="F85" i="1"/>
  <c r="F86" i="1"/>
  <c r="F87" i="1"/>
  <c r="F88" i="1"/>
  <c r="F89" i="1"/>
  <c r="F90" i="1"/>
  <c r="F91" i="1"/>
  <c r="F15" i="1"/>
  <c r="F16" i="1"/>
  <c r="F8" i="1"/>
  <c r="F9" i="1" s="1"/>
  <c r="F10" i="1" s="1"/>
  <c r="F11" i="1" s="1"/>
  <c r="F12" i="1" s="1"/>
  <c r="F13" i="1" s="1"/>
  <c r="F14" i="1" s="1"/>
  <c r="G81" i="3"/>
  <c r="G82" i="3"/>
  <c r="G83" i="3"/>
  <c r="G84" i="3"/>
  <c r="G85" i="3"/>
  <c r="G86" i="3"/>
  <c r="G87" i="3"/>
  <c r="G88" i="3"/>
  <c r="G89" i="3"/>
  <c r="G90" i="3"/>
  <c r="G91" i="3"/>
  <c r="G8" i="3"/>
  <c r="G81" i="1"/>
  <c r="G82" i="1"/>
  <c r="G83" i="1"/>
  <c r="G84" i="1"/>
  <c r="G85" i="1"/>
  <c r="G86" i="1"/>
  <c r="G87" i="1"/>
  <c r="G88" i="1"/>
  <c r="G89" i="1"/>
  <c r="G90" i="1"/>
  <c r="G91" i="1"/>
  <c r="G8" i="1"/>
  <c r="S80" i="3"/>
  <c r="T80" i="3" s="1"/>
  <c r="K80" i="3"/>
  <c r="L80" i="3" s="1"/>
  <c r="J80" i="3"/>
  <c r="I80" i="3"/>
  <c r="S79" i="3"/>
  <c r="T79" i="3" s="1"/>
  <c r="K79" i="3"/>
  <c r="L79" i="3" s="1"/>
  <c r="J79" i="3"/>
  <c r="I79" i="3"/>
  <c r="S78" i="3"/>
  <c r="T78" i="3" s="1"/>
  <c r="K78" i="3"/>
  <c r="L78" i="3" s="1"/>
  <c r="J78" i="3"/>
  <c r="I78" i="3"/>
  <c r="S77" i="3"/>
  <c r="T77" i="3" s="1"/>
  <c r="K77" i="3"/>
  <c r="L77" i="3" s="1"/>
  <c r="J77" i="3"/>
  <c r="I77" i="3"/>
  <c r="S76" i="3"/>
  <c r="T76" i="3" s="1"/>
  <c r="K76" i="3"/>
  <c r="L76" i="3" s="1"/>
  <c r="J76" i="3"/>
  <c r="I76" i="3"/>
  <c r="S75" i="3"/>
  <c r="T75" i="3" s="1"/>
  <c r="K75" i="3"/>
  <c r="L75" i="3" s="1"/>
  <c r="J75" i="3"/>
  <c r="I75" i="3"/>
  <c r="S74" i="3"/>
  <c r="T74" i="3" s="1"/>
  <c r="K74" i="3"/>
  <c r="L74" i="3" s="1"/>
  <c r="J74" i="3"/>
  <c r="I74" i="3"/>
  <c r="S73" i="3"/>
  <c r="T73" i="3" s="1"/>
  <c r="K73" i="3"/>
  <c r="L73" i="3" s="1"/>
  <c r="J73" i="3"/>
  <c r="I73" i="3"/>
  <c r="S72" i="3"/>
  <c r="T72" i="3" s="1"/>
  <c r="K72" i="3"/>
  <c r="L72" i="3" s="1"/>
  <c r="J72" i="3"/>
  <c r="I72" i="3"/>
  <c r="S71" i="3"/>
  <c r="T71" i="3" s="1"/>
  <c r="K71" i="3"/>
  <c r="L71" i="3" s="1"/>
  <c r="J71" i="3"/>
  <c r="I71" i="3"/>
  <c r="S70" i="3"/>
  <c r="T70" i="3" s="1"/>
  <c r="K70" i="3"/>
  <c r="L70" i="3" s="1"/>
  <c r="J70" i="3"/>
  <c r="I70" i="3"/>
  <c r="S69" i="3"/>
  <c r="T69" i="3" s="1"/>
  <c r="K69" i="3"/>
  <c r="L69" i="3" s="1"/>
  <c r="J69" i="3"/>
  <c r="I69" i="3"/>
  <c r="S68" i="3"/>
  <c r="T68" i="3" s="1"/>
  <c r="K68" i="3"/>
  <c r="L68" i="3" s="1"/>
  <c r="J68" i="3"/>
  <c r="I68" i="3"/>
  <c r="S67" i="3"/>
  <c r="T67" i="3" s="1"/>
  <c r="K67" i="3"/>
  <c r="L67" i="3" s="1"/>
  <c r="J67" i="3"/>
  <c r="I67" i="3"/>
  <c r="S66" i="3"/>
  <c r="T66" i="3" s="1"/>
  <c r="K66" i="3"/>
  <c r="L66" i="3" s="1"/>
  <c r="J66" i="3"/>
  <c r="I66" i="3"/>
  <c r="S65" i="3"/>
  <c r="T65" i="3" s="1"/>
  <c r="K65" i="3"/>
  <c r="L65" i="3" s="1"/>
  <c r="J65" i="3"/>
  <c r="I65" i="3"/>
  <c r="S64" i="3"/>
  <c r="T64" i="3" s="1"/>
  <c r="K64" i="3"/>
  <c r="L64" i="3" s="1"/>
  <c r="J64" i="3"/>
  <c r="I64" i="3"/>
  <c r="S63" i="3"/>
  <c r="T63" i="3" s="1"/>
  <c r="K63" i="3"/>
  <c r="L63" i="3" s="1"/>
  <c r="J63" i="3"/>
  <c r="I63" i="3"/>
  <c r="M63" i="3"/>
  <c r="G63" i="3" s="1"/>
  <c r="S62" i="3"/>
  <c r="T62" i="3" s="1"/>
  <c r="K62" i="3"/>
  <c r="L62" i="3" s="1"/>
  <c r="J62" i="3"/>
  <c r="I62" i="3"/>
  <c r="S61" i="3"/>
  <c r="T61" i="3" s="1"/>
  <c r="K61" i="3"/>
  <c r="L61" i="3" s="1"/>
  <c r="J61" i="3"/>
  <c r="I61" i="3"/>
  <c r="S60" i="3"/>
  <c r="T60" i="3" s="1"/>
  <c r="K60" i="3"/>
  <c r="L60" i="3" s="1"/>
  <c r="J60" i="3"/>
  <c r="I60" i="3"/>
  <c r="S59" i="3"/>
  <c r="T59" i="3" s="1"/>
  <c r="K59" i="3"/>
  <c r="L59" i="3" s="1"/>
  <c r="J59" i="3"/>
  <c r="I59" i="3"/>
  <c r="S58" i="3"/>
  <c r="T58" i="3" s="1"/>
  <c r="K58" i="3"/>
  <c r="L58" i="3" s="1"/>
  <c r="J58" i="3"/>
  <c r="I58" i="3"/>
  <c r="S57" i="3"/>
  <c r="T57" i="3" s="1"/>
  <c r="K57" i="3"/>
  <c r="L57" i="3" s="1"/>
  <c r="J57" i="3"/>
  <c r="I57" i="3"/>
  <c r="S56" i="3"/>
  <c r="T56" i="3" s="1"/>
  <c r="K56" i="3"/>
  <c r="L56" i="3" s="1"/>
  <c r="J56" i="3"/>
  <c r="I56" i="3"/>
  <c r="S55" i="3"/>
  <c r="T55" i="3" s="1"/>
  <c r="K55" i="3"/>
  <c r="L55" i="3" s="1"/>
  <c r="J55" i="3"/>
  <c r="I55" i="3"/>
  <c r="S54" i="3"/>
  <c r="T54" i="3" s="1"/>
  <c r="K54" i="3"/>
  <c r="L54" i="3" s="1"/>
  <c r="J54" i="3"/>
  <c r="I54" i="3"/>
  <c r="S53" i="3"/>
  <c r="T53" i="3" s="1"/>
  <c r="K53" i="3"/>
  <c r="L53" i="3" s="1"/>
  <c r="J53" i="3"/>
  <c r="I53" i="3"/>
  <c r="S52" i="3"/>
  <c r="T52" i="3" s="1"/>
  <c r="K52" i="3"/>
  <c r="L52" i="3" s="1"/>
  <c r="J52" i="3"/>
  <c r="I52" i="3"/>
  <c r="S51" i="3"/>
  <c r="T51" i="3" s="1"/>
  <c r="K51" i="3"/>
  <c r="L51" i="3" s="1"/>
  <c r="J51" i="3"/>
  <c r="I51" i="3"/>
  <c r="S50" i="3"/>
  <c r="T50" i="3" s="1"/>
  <c r="K50" i="3"/>
  <c r="L50" i="3" s="1"/>
  <c r="J50" i="3"/>
  <c r="I50" i="3"/>
  <c r="S49" i="3"/>
  <c r="T49" i="3" s="1"/>
  <c r="K49" i="3"/>
  <c r="L49" i="3" s="1"/>
  <c r="J49" i="3"/>
  <c r="I49" i="3"/>
  <c r="S48" i="3"/>
  <c r="T48" i="3" s="1"/>
  <c r="K48" i="3"/>
  <c r="L48" i="3" s="1"/>
  <c r="J48" i="3"/>
  <c r="I48" i="3"/>
  <c r="S47" i="3"/>
  <c r="T47" i="3" s="1"/>
  <c r="K47" i="3"/>
  <c r="L47" i="3" s="1"/>
  <c r="J47" i="3"/>
  <c r="I47" i="3"/>
  <c r="S46" i="3"/>
  <c r="T46" i="3" s="1"/>
  <c r="K46" i="3"/>
  <c r="L46" i="3" s="1"/>
  <c r="J46" i="3"/>
  <c r="I46" i="3"/>
  <c r="S45" i="3"/>
  <c r="T45" i="3" s="1"/>
  <c r="K45" i="3"/>
  <c r="L45" i="3" s="1"/>
  <c r="J45" i="3"/>
  <c r="I45" i="3"/>
  <c r="S44" i="3"/>
  <c r="T44" i="3" s="1"/>
  <c r="K44" i="3"/>
  <c r="L44" i="3" s="1"/>
  <c r="J44" i="3"/>
  <c r="I44" i="3"/>
  <c r="S43" i="3"/>
  <c r="T43" i="3" s="1"/>
  <c r="K43" i="3"/>
  <c r="L43" i="3" s="1"/>
  <c r="J43" i="3"/>
  <c r="I43" i="3"/>
  <c r="S42" i="3"/>
  <c r="T42" i="3" s="1"/>
  <c r="K42" i="3"/>
  <c r="L42" i="3" s="1"/>
  <c r="J42" i="3"/>
  <c r="I42" i="3"/>
  <c r="S41" i="3"/>
  <c r="T41" i="3" s="1"/>
  <c r="K41" i="3"/>
  <c r="L41" i="3" s="1"/>
  <c r="J41" i="3"/>
  <c r="I41" i="3"/>
  <c r="S40" i="3"/>
  <c r="T40" i="3" s="1"/>
  <c r="K40" i="3"/>
  <c r="L40" i="3" s="1"/>
  <c r="J40" i="3"/>
  <c r="I40" i="3"/>
  <c r="S39" i="3"/>
  <c r="T39" i="3" s="1"/>
  <c r="K39" i="3"/>
  <c r="L39" i="3" s="1"/>
  <c r="J39" i="3"/>
  <c r="I39" i="3"/>
  <c r="S38" i="3"/>
  <c r="T38" i="3" s="1"/>
  <c r="K38" i="3"/>
  <c r="L38" i="3" s="1"/>
  <c r="J38" i="3"/>
  <c r="I38" i="3"/>
  <c r="M38" i="3"/>
  <c r="O38" i="3" s="1"/>
  <c r="S37" i="3"/>
  <c r="T37" i="3" s="1"/>
  <c r="K37" i="3"/>
  <c r="L37" i="3" s="1"/>
  <c r="J37" i="3"/>
  <c r="I37" i="3"/>
  <c r="S36" i="3"/>
  <c r="T36" i="3" s="1"/>
  <c r="K36" i="3"/>
  <c r="L36" i="3" s="1"/>
  <c r="J36" i="3"/>
  <c r="I36" i="3"/>
  <c r="S35" i="3"/>
  <c r="T35" i="3" s="1"/>
  <c r="K35" i="3"/>
  <c r="L35" i="3" s="1"/>
  <c r="J35" i="3"/>
  <c r="I35" i="3"/>
  <c r="S34" i="3"/>
  <c r="T34" i="3" s="1"/>
  <c r="K34" i="3"/>
  <c r="L34" i="3" s="1"/>
  <c r="J34" i="3"/>
  <c r="I34" i="3"/>
  <c r="S33" i="3"/>
  <c r="T33" i="3" s="1"/>
  <c r="K33" i="3"/>
  <c r="L33" i="3" s="1"/>
  <c r="J33" i="3"/>
  <c r="I33" i="3"/>
  <c r="S32" i="3"/>
  <c r="T32" i="3" s="1"/>
  <c r="K32" i="3"/>
  <c r="L32" i="3" s="1"/>
  <c r="J32" i="3"/>
  <c r="I32" i="3"/>
  <c r="S31" i="3"/>
  <c r="T31" i="3" s="1"/>
  <c r="K31" i="3"/>
  <c r="L31" i="3" s="1"/>
  <c r="J31" i="3"/>
  <c r="I31" i="3"/>
  <c r="S30" i="3"/>
  <c r="T30" i="3" s="1"/>
  <c r="K30" i="3"/>
  <c r="L30" i="3" s="1"/>
  <c r="J30" i="3"/>
  <c r="I30" i="3"/>
  <c r="S29" i="3"/>
  <c r="T29" i="3" s="1"/>
  <c r="K29" i="3"/>
  <c r="L29" i="3" s="1"/>
  <c r="J29" i="3"/>
  <c r="I29" i="3"/>
  <c r="S28" i="3"/>
  <c r="T28" i="3" s="1"/>
  <c r="K28" i="3"/>
  <c r="L28" i="3" s="1"/>
  <c r="J28" i="3"/>
  <c r="I28" i="3"/>
  <c r="S27" i="3"/>
  <c r="T27" i="3" s="1"/>
  <c r="K27" i="3"/>
  <c r="L27" i="3" s="1"/>
  <c r="J27" i="3"/>
  <c r="I27" i="3"/>
  <c r="M27" i="3"/>
  <c r="G27" i="3" s="1"/>
  <c r="S26" i="3"/>
  <c r="T26" i="3" s="1"/>
  <c r="K26" i="3"/>
  <c r="L26" i="3" s="1"/>
  <c r="J26" i="3"/>
  <c r="I26" i="3"/>
  <c r="S25" i="3"/>
  <c r="T25" i="3" s="1"/>
  <c r="K25" i="3"/>
  <c r="L25" i="3" s="1"/>
  <c r="J25" i="3"/>
  <c r="I25" i="3"/>
  <c r="S24" i="3"/>
  <c r="T24" i="3" s="1"/>
  <c r="K24" i="3"/>
  <c r="L24" i="3" s="1"/>
  <c r="J24" i="3"/>
  <c r="I24" i="3"/>
  <c r="S23" i="3"/>
  <c r="T23" i="3" s="1"/>
  <c r="K23" i="3"/>
  <c r="L23" i="3" s="1"/>
  <c r="J23" i="3"/>
  <c r="I23" i="3"/>
  <c r="S22" i="3"/>
  <c r="T22" i="3" s="1"/>
  <c r="K22" i="3"/>
  <c r="L22" i="3" s="1"/>
  <c r="J22" i="3"/>
  <c r="I22" i="3"/>
  <c r="S21" i="3"/>
  <c r="T21" i="3" s="1"/>
  <c r="K21" i="3"/>
  <c r="L21" i="3" s="1"/>
  <c r="J21" i="3"/>
  <c r="I21" i="3"/>
  <c r="S20" i="3"/>
  <c r="T20" i="3" s="1"/>
  <c r="K20" i="3"/>
  <c r="L20" i="3" s="1"/>
  <c r="J20" i="3"/>
  <c r="I20" i="3"/>
  <c r="S19" i="3"/>
  <c r="T19" i="3" s="1"/>
  <c r="K19" i="3"/>
  <c r="L19" i="3" s="1"/>
  <c r="J19" i="3"/>
  <c r="I19" i="3"/>
  <c r="S18" i="3"/>
  <c r="T18" i="3" s="1"/>
  <c r="K18" i="3"/>
  <c r="L18" i="3" s="1"/>
  <c r="J18" i="3"/>
  <c r="I18" i="3"/>
  <c r="S17" i="3"/>
  <c r="T17" i="3" s="1"/>
  <c r="K17" i="3"/>
  <c r="L17" i="3" s="1"/>
  <c r="J17" i="3"/>
  <c r="I17" i="3"/>
  <c r="S16" i="3"/>
  <c r="T16" i="3" s="1"/>
  <c r="K16" i="3"/>
  <c r="L16" i="3" s="1"/>
  <c r="J16" i="3"/>
  <c r="I16" i="3"/>
  <c r="S15" i="3"/>
  <c r="T15" i="3" s="1"/>
  <c r="K15" i="3"/>
  <c r="L15" i="3" s="1"/>
  <c r="J15" i="3"/>
  <c r="I15" i="3"/>
  <c r="S14" i="3"/>
  <c r="T14" i="3" s="1"/>
  <c r="K14" i="3"/>
  <c r="L14" i="3" s="1"/>
  <c r="J14" i="3"/>
  <c r="I14" i="3"/>
  <c r="S13" i="3"/>
  <c r="T13" i="3" s="1"/>
  <c r="K13" i="3"/>
  <c r="L13" i="3" s="1"/>
  <c r="J13" i="3"/>
  <c r="I13" i="3"/>
  <c r="S12" i="3"/>
  <c r="T12" i="3" s="1"/>
  <c r="K12" i="3"/>
  <c r="L12" i="3" s="1"/>
  <c r="J12" i="3"/>
  <c r="I12" i="3"/>
  <c r="S11" i="3"/>
  <c r="T11" i="3" s="1"/>
  <c r="K11" i="3"/>
  <c r="L11" i="3" s="1"/>
  <c r="J11" i="3"/>
  <c r="I11" i="3"/>
  <c r="S10" i="3"/>
  <c r="T10" i="3" s="1"/>
  <c r="K10" i="3"/>
  <c r="L10" i="3" s="1"/>
  <c r="J10" i="3"/>
  <c r="I10" i="3"/>
  <c r="S9" i="3"/>
  <c r="T9" i="3" s="1"/>
  <c r="K9" i="3"/>
  <c r="L9" i="3" s="1"/>
  <c r="J9" i="3"/>
  <c r="I9" i="3"/>
  <c r="S8" i="3"/>
  <c r="T8" i="3" s="1"/>
  <c r="K8" i="3"/>
  <c r="L8" i="3" s="1"/>
  <c r="J8" i="3"/>
  <c r="I8" i="3"/>
  <c r="H4" i="3"/>
  <c r="F4" i="3"/>
  <c r="G4" i="3" s="1"/>
  <c r="I77" i="1"/>
  <c r="J77" i="1"/>
  <c r="K77" i="1"/>
  <c r="L77" i="1" s="1"/>
  <c r="S77" i="1"/>
  <c r="T77" i="1" s="1"/>
  <c r="I78" i="1"/>
  <c r="J78" i="1"/>
  <c r="K78" i="1"/>
  <c r="L78" i="1" s="1"/>
  <c r="S78" i="1"/>
  <c r="T78" i="1" s="1"/>
  <c r="I79" i="1"/>
  <c r="J79" i="1"/>
  <c r="K79" i="1"/>
  <c r="L79" i="1" s="1"/>
  <c r="S79" i="1"/>
  <c r="T79" i="1" s="1"/>
  <c r="I80" i="1"/>
  <c r="J80" i="1"/>
  <c r="K80" i="1"/>
  <c r="L80" i="1" s="1"/>
  <c r="S80" i="1"/>
  <c r="T80" i="1" s="1"/>
  <c r="I32" i="1"/>
  <c r="J32" i="1"/>
  <c r="K32" i="1"/>
  <c r="L32" i="1" s="1"/>
  <c r="S32" i="1"/>
  <c r="T32" i="1" s="1"/>
  <c r="I33" i="1"/>
  <c r="J33" i="1"/>
  <c r="K33" i="1"/>
  <c r="L33" i="1" s="1"/>
  <c r="S33" i="1"/>
  <c r="T33" i="1" s="1"/>
  <c r="I34" i="1"/>
  <c r="J34" i="1"/>
  <c r="K34" i="1"/>
  <c r="L34" i="1" s="1"/>
  <c r="S34" i="1"/>
  <c r="T34" i="1" s="1"/>
  <c r="I35" i="1"/>
  <c r="J35" i="1"/>
  <c r="K35" i="1"/>
  <c r="L35" i="1" s="1"/>
  <c r="S35" i="1"/>
  <c r="T35" i="1" s="1"/>
  <c r="I36" i="1"/>
  <c r="J36" i="1"/>
  <c r="K36" i="1"/>
  <c r="L36" i="1" s="1"/>
  <c r="S36" i="1"/>
  <c r="T36" i="1" s="1"/>
  <c r="I37" i="1"/>
  <c r="J37" i="1"/>
  <c r="K37" i="1"/>
  <c r="L37" i="1" s="1"/>
  <c r="S37" i="1"/>
  <c r="T37" i="1" s="1"/>
  <c r="I38" i="1"/>
  <c r="J38" i="1"/>
  <c r="K38" i="1"/>
  <c r="L38" i="1" s="1"/>
  <c r="S38" i="1"/>
  <c r="T38" i="1" s="1"/>
  <c r="I39" i="1"/>
  <c r="J39" i="1"/>
  <c r="K39" i="1"/>
  <c r="L39" i="1" s="1"/>
  <c r="S39" i="1"/>
  <c r="T39" i="1" s="1"/>
  <c r="I40" i="1"/>
  <c r="J40" i="1"/>
  <c r="K40" i="1"/>
  <c r="L40" i="1" s="1"/>
  <c r="S40" i="1"/>
  <c r="T40" i="1" s="1"/>
  <c r="I41" i="1"/>
  <c r="J41" i="1"/>
  <c r="K41" i="1"/>
  <c r="L41" i="1" s="1"/>
  <c r="S41" i="1"/>
  <c r="T41" i="1" s="1"/>
  <c r="I42" i="1"/>
  <c r="J42" i="1"/>
  <c r="K42" i="1"/>
  <c r="L42" i="1" s="1"/>
  <c r="S42" i="1"/>
  <c r="T42" i="1" s="1"/>
  <c r="I43" i="1"/>
  <c r="J43" i="1"/>
  <c r="K43" i="1"/>
  <c r="L43" i="1" s="1"/>
  <c r="S43" i="1"/>
  <c r="T43" i="1" s="1"/>
  <c r="I44" i="1"/>
  <c r="J44" i="1"/>
  <c r="K44" i="1"/>
  <c r="L44" i="1" s="1"/>
  <c r="S44" i="1"/>
  <c r="T44" i="1" s="1"/>
  <c r="I45" i="1"/>
  <c r="J45" i="1"/>
  <c r="K45" i="1"/>
  <c r="L45" i="1" s="1"/>
  <c r="S45" i="1"/>
  <c r="T45" i="1" s="1"/>
  <c r="I46" i="1"/>
  <c r="J46" i="1"/>
  <c r="K46" i="1"/>
  <c r="L46" i="1" s="1"/>
  <c r="S46" i="1"/>
  <c r="T46" i="1" s="1"/>
  <c r="I47" i="1"/>
  <c r="J47" i="1"/>
  <c r="K47" i="1"/>
  <c r="L47" i="1" s="1"/>
  <c r="S47" i="1"/>
  <c r="T47" i="1" s="1"/>
  <c r="I48" i="1"/>
  <c r="J48" i="1"/>
  <c r="K48" i="1"/>
  <c r="L48" i="1" s="1"/>
  <c r="S48" i="1"/>
  <c r="T48" i="1" s="1"/>
  <c r="I49" i="1"/>
  <c r="J49" i="1"/>
  <c r="K49" i="1"/>
  <c r="L49" i="1" s="1"/>
  <c r="S49" i="1"/>
  <c r="T49" i="1" s="1"/>
  <c r="I50" i="1"/>
  <c r="J50" i="1"/>
  <c r="K50" i="1"/>
  <c r="L50" i="1" s="1"/>
  <c r="S50" i="1"/>
  <c r="T50" i="1" s="1"/>
  <c r="I51" i="1"/>
  <c r="J51" i="1"/>
  <c r="K51" i="1"/>
  <c r="L51" i="1" s="1"/>
  <c r="S51" i="1"/>
  <c r="T51" i="1" s="1"/>
  <c r="I52" i="1"/>
  <c r="J52" i="1"/>
  <c r="K52" i="1"/>
  <c r="L52" i="1" s="1"/>
  <c r="S52" i="1"/>
  <c r="T52" i="1" s="1"/>
  <c r="I53" i="1"/>
  <c r="J53" i="1"/>
  <c r="K53" i="1"/>
  <c r="L53" i="1" s="1"/>
  <c r="S53" i="1"/>
  <c r="T53" i="1" s="1"/>
  <c r="I54" i="1"/>
  <c r="J54" i="1"/>
  <c r="K54" i="1"/>
  <c r="L54" i="1" s="1"/>
  <c r="S54" i="1"/>
  <c r="T54" i="1" s="1"/>
  <c r="I55" i="1"/>
  <c r="J55" i="1"/>
  <c r="K55" i="1"/>
  <c r="L55" i="1" s="1"/>
  <c r="S55" i="1"/>
  <c r="T55" i="1" s="1"/>
  <c r="I56" i="1"/>
  <c r="J56" i="1"/>
  <c r="K56" i="1"/>
  <c r="L56" i="1" s="1"/>
  <c r="S56" i="1"/>
  <c r="T56" i="1" s="1"/>
  <c r="I57" i="1"/>
  <c r="J57" i="1"/>
  <c r="K57" i="1"/>
  <c r="L57" i="1" s="1"/>
  <c r="S57" i="1"/>
  <c r="T57" i="1" s="1"/>
  <c r="I58" i="1"/>
  <c r="J58" i="1"/>
  <c r="K58" i="1"/>
  <c r="L58" i="1" s="1"/>
  <c r="S58" i="1"/>
  <c r="T58" i="1" s="1"/>
  <c r="I59" i="1"/>
  <c r="J59" i="1"/>
  <c r="K59" i="1"/>
  <c r="L59" i="1" s="1"/>
  <c r="S59" i="1"/>
  <c r="T59" i="1" s="1"/>
  <c r="I60" i="1"/>
  <c r="J60" i="1"/>
  <c r="K60" i="1"/>
  <c r="L60" i="1" s="1"/>
  <c r="S60" i="1"/>
  <c r="T60" i="1" s="1"/>
  <c r="I61" i="1"/>
  <c r="J61" i="1"/>
  <c r="K61" i="1"/>
  <c r="L61" i="1" s="1"/>
  <c r="S61" i="1"/>
  <c r="T61" i="1" s="1"/>
  <c r="I62" i="1"/>
  <c r="J62" i="1"/>
  <c r="K62" i="1"/>
  <c r="L62" i="1" s="1"/>
  <c r="S62" i="1"/>
  <c r="T62" i="1" s="1"/>
  <c r="I63" i="1"/>
  <c r="J63" i="1"/>
  <c r="K63" i="1"/>
  <c r="L63" i="1" s="1"/>
  <c r="S63" i="1"/>
  <c r="T63" i="1" s="1"/>
  <c r="I64" i="1"/>
  <c r="J64" i="1"/>
  <c r="K64" i="1"/>
  <c r="L64" i="1" s="1"/>
  <c r="S64" i="1"/>
  <c r="T64" i="1" s="1"/>
  <c r="I65" i="1"/>
  <c r="J65" i="1"/>
  <c r="K65" i="1"/>
  <c r="L65" i="1" s="1"/>
  <c r="S65" i="1"/>
  <c r="T65" i="1" s="1"/>
  <c r="I66" i="1"/>
  <c r="J66" i="1"/>
  <c r="K66" i="1"/>
  <c r="L66" i="1" s="1"/>
  <c r="S66" i="1"/>
  <c r="T66" i="1" s="1"/>
  <c r="I67" i="1"/>
  <c r="J67" i="1"/>
  <c r="K67" i="1"/>
  <c r="L67" i="1" s="1"/>
  <c r="S67" i="1"/>
  <c r="T67" i="1" s="1"/>
  <c r="I68" i="1"/>
  <c r="J68" i="1"/>
  <c r="K68" i="1"/>
  <c r="L68" i="1" s="1"/>
  <c r="S68" i="1"/>
  <c r="T68" i="1" s="1"/>
  <c r="I69" i="1"/>
  <c r="J69" i="1"/>
  <c r="K69" i="1"/>
  <c r="L69" i="1" s="1"/>
  <c r="S69" i="1"/>
  <c r="T69" i="1" s="1"/>
  <c r="I70" i="1"/>
  <c r="J70" i="1"/>
  <c r="K70" i="1"/>
  <c r="L70" i="1" s="1"/>
  <c r="S70" i="1"/>
  <c r="T70" i="1" s="1"/>
  <c r="I71" i="1"/>
  <c r="J71" i="1"/>
  <c r="K71" i="1"/>
  <c r="L71" i="1" s="1"/>
  <c r="S71" i="1"/>
  <c r="T71" i="1" s="1"/>
  <c r="I72" i="1"/>
  <c r="J72" i="1"/>
  <c r="K72" i="1"/>
  <c r="L72" i="1" s="1"/>
  <c r="S72" i="1"/>
  <c r="T72" i="1" s="1"/>
  <c r="I73" i="1"/>
  <c r="J73" i="1"/>
  <c r="K73" i="1"/>
  <c r="L73" i="1" s="1"/>
  <c r="S73" i="1"/>
  <c r="T73" i="1" s="1"/>
  <c r="I74" i="1"/>
  <c r="J74" i="1"/>
  <c r="K74" i="1"/>
  <c r="L74" i="1" s="1"/>
  <c r="S74" i="1"/>
  <c r="T74" i="1" s="1"/>
  <c r="I75" i="1"/>
  <c r="J75" i="1"/>
  <c r="K75" i="1"/>
  <c r="L75" i="1" s="1"/>
  <c r="S75" i="1"/>
  <c r="T75" i="1" s="1"/>
  <c r="I76" i="1"/>
  <c r="J76" i="1"/>
  <c r="K76" i="1"/>
  <c r="L76" i="1" s="1"/>
  <c r="S76" i="1"/>
  <c r="T76" i="1" s="1"/>
  <c r="Y5" i="2"/>
  <c r="Z5" i="2" s="1"/>
  <c r="S5" i="2"/>
  <c r="T5" i="2" s="1"/>
  <c r="K5" i="2"/>
  <c r="F5" i="2"/>
  <c r="H2" i="2"/>
  <c r="F2" i="2"/>
  <c r="G2" i="2" s="1"/>
  <c r="H4" i="1"/>
  <c r="F4" i="1"/>
  <c r="G4" i="1" s="1"/>
  <c r="M53" i="1" l="1"/>
  <c r="O53" i="1" s="1"/>
  <c r="M41" i="3"/>
  <c r="G41" i="3" s="1"/>
  <c r="M8" i="3"/>
  <c r="N8" i="3" s="1"/>
  <c r="M65" i="1"/>
  <c r="O65" i="1" s="1"/>
  <c r="M13" i="3"/>
  <c r="G13" i="3" s="1"/>
  <c r="F14" i="3"/>
  <c r="M14" i="3" s="1"/>
  <c r="G14" i="3" s="1"/>
  <c r="F62" i="3"/>
  <c r="M62" i="3" s="1"/>
  <c r="G62" i="3" s="1"/>
  <c r="M61" i="3"/>
  <c r="G61" i="3" s="1"/>
  <c r="M61" i="1"/>
  <c r="O61" i="1" s="1"/>
  <c r="F62" i="1"/>
  <c r="M62" i="1" s="1"/>
  <c r="N62" i="1" s="1"/>
  <c r="G38" i="3"/>
  <c r="R38" i="3" s="1"/>
  <c r="G26" i="3"/>
  <c r="R26" i="3" s="1"/>
  <c r="G37" i="3"/>
  <c r="G76" i="3"/>
  <c r="R76" i="3" s="1"/>
  <c r="G52" i="3"/>
  <c r="R52" i="3" s="1"/>
  <c r="R28" i="3"/>
  <c r="G37" i="1"/>
  <c r="G64" i="1"/>
  <c r="R64" i="1" s="1"/>
  <c r="G40" i="1"/>
  <c r="R40" i="1" s="1"/>
  <c r="R76" i="1"/>
  <c r="G75" i="1"/>
  <c r="R75" i="1" s="1"/>
  <c r="G51" i="1"/>
  <c r="R51" i="1" s="1"/>
  <c r="G39" i="1"/>
  <c r="R39" i="1" s="1"/>
  <c r="O26" i="3"/>
  <c r="P26" i="3" s="1"/>
  <c r="Q26" i="3" s="1"/>
  <c r="O25" i="3"/>
  <c r="N25" i="3"/>
  <c r="U13" i="3"/>
  <c r="V13" i="3" s="1"/>
  <c r="O28" i="3"/>
  <c r="M54" i="1"/>
  <c r="O40" i="3"/>
  <c r="N40" i="3"/>
  <c r="R40" i="3"/>
  <c r="U16" i="3"/>
  <c r="V16" i="3" s="1"/>
  <c r="U74" i="1"/>
  <c r="V74" i="1" s="1"/>
  <c r="U69" i="1"/>
  <c r="V69" i="1" s="1"/>
  <c r="U76" i="1"/>
  <c r="V76" i="1" s="1"/>
  <c r="U78" i="3"/>
  <c r="V78" i="3" s="1"/>
  <c r="M17" i="3"/>
  <c r="G17" i="3" s="1"/>
  <c r="N41" i="3"/>
  <c r="U65" i="1"/>
  <c r="V65" i="1" s="1"/>
  <c r="U62" i="1"/>
  <c r="V62" i="1" s="1"/>
  <c r="U56" i="1"/>
  <c r="V56" i="1" s="1"/>
  <c r="U50" i="1"/>
  <c r="V50" i="1" s="1"/>
  <c r="U44" i="1"/>
  <c r="V44" i="1" s="1"/>
  <c r="U20" i="3"/>
  <c r="V20" i="3" s="1"/>
  <c r="U67" i="1"/>
  <c r="V67" i="1" s="1"/>
  <c r="M77" i="1"/>
  <c r="G77" i="1" s="1"/>
  <c r="U80" i="3"/>
  <c r="V80" i="3" s="1"/>
  <c r="U77" i="3"/>
  <c r="V77" i="3" s="1"/>
  <c r="U74" i="3"/>
  <c r="V74" i="3" s="1"/>
  <c r="U71" i="3"/>
  <c r="V71" i="3" s="1"/>
  <c r="U68" i="3"/>
  <c r="V68" i="3" s="1"/>
  <c r="U65" i="3"/>
  <c r="V65" i="3" s="1"/>
  <c r="U62" i="3"/>
  <c r="V62" i="3" s="1"/>
  <c r="U59" i="3"/>
  <c r="V59" i="3" s="1"/>
  <c r="U56" i="3"/>
  <c r="V56" i="3" s="1"/>
  <c r="U53" i="3"/>
  <c r="V53" i="3" s="1"/>
  <c r="U50" i="3"/>
  <c r="V50" i="3" s="1"/>
  <c r="U47" i="3"/>
  <c r="V47" i="3" s="1"/>
  <c r="U44" i="3"/>
  <c r="V44" i="3" s="1"/>
  <c r="U41" i="3"/>
  <c r="V41" i="3" s="1"/>
  <c r="U38" i="3"/>
  <c r="V38" i="3" s="1"/>
  <c r="U35" i="3"/>
  <c r="V35" i="3" s="1"/>
  <c r="U32" i="3"/>
  <c r="V32" i="3" s="1"/>
  <c r="U29" i="3"/>
  <c r="V29" i="3" s="1"/>
  <c r="U26" i="3"/>
  <c r="V26" i="3" s="1"/>
  <c r="U79" i="3"/>
  <c r="V79" i="3" s="1"/>
  <c r="U76" i="3"/>
  <c r="V76" i="3" s="1"/>
  <c r="U73" i="3"/>
  <c r="V73" i="3" s="1"/>
  <c r="U70" i="3"/>
  <c r="V70" i="3" s="1"/>
  <c r="U67" i="3"/>
  <c r="V67" i="3" s="1"/>
  <c r="U64" i="3"/>
  <c r="V64" i="3" s="1"/>
  <c r="U61" i="3"/>
  <c r="V61" i="3" s="1"/>
  <c r="U58" i="3"/>
  <c r="V58" i="3" s="1"/>
  <c r="U55" i="3"/>
  <c r="V55" i="3" s="1"/>
  <c r="U52" i="3"/>
  <c r="V52" i="3" s="1"/>
  <c r="U49" i="3"/>
  <c r="V49" i="3" s="1"/>
  <c r="U46" i="3"/>
  <c r="V46" i="3" s="1"/>
  <c r="U43" i="3"/>
  <c r="V43" i="3" s="1"/>
  <c r="U40" i="3"/>
  <c r="V40" i="3" s="1"/>
  <c r="U37" i="3"/>
  <c r="V37" i="3" s="1"/>
  <c r="U34" i="3"/>
  <c r="V34" i="3" s="1"/>
  <c r="U31" i="3"/>
  <c r="V31" i="3" s="1"/>
  <c r="U28" i="3"/>
  <c r="V28" i="3" s="1"/>
  <c r="U25" i="3"/>
  <c r="V25" i="3" s="1"/>
  <c r="U72" i="3"/>
  <c r="V72" i="3" s="1"/>
  <c r="U66" i="3"/>
  <c r="V66" i="3" s="1"/>
  <c r="U48" i="3"/>
  <c r="V48" i="3" s="1"/>
  <c r="U30" i="3"/>
  <c r="V30" i="3" s="1"/>
  <c r="U51" i="3"/>
  <c r="V51" i="3" s="1"/>
  <c r="U60" i="3"/>
  <c r="V60" i="3" s="1"/>
  <c r="U21" i="3"/>
  <c r="V21" i="3" s="1"/>
  <c r="U18" i="3"/>
  <c r="V18" i="3" s="1"/>
  <c r="U15" i="3"/>
  <c r="V15" i="3" s="1"/>
  <c r="U12" i="3"/>
  <c r="V12" i="3" s="1"/>
  <c r="U9" i="3"/>
  <c r="V9" i="3" s="1"/>
  <c r="U54" i="3"/>
  <c r="V54" i="3" s="1"/>
  <c r="U36" i="3"/>
  <c r="V36" i="3" s="1"/>
  <c r="U63" i="3"/>
  <c r="V63" i="3" s="1"/>
  <c r="U33" i="3"/>
  <c r="V33" i="3" s="1"/>
  <c r="U27" i="3"/>
  <c r="V27" i="3" s="1"/>
  <c r="U75" i="3"/>
  <c r="V75" i="3" s="1"/>
  <c r="U57" i="3"/>
  <c r="V57" i="3" s="1"/>
  <c r="U45" i="3"/>
  <c r="V45" i="3" s="1"/>
  <c r="U11" i="3"/>
  <c r="V11" i="3" s="1"/>
  <c r="U38" i="1"/>
  <c r="V38" i="1" s="1"/>
  <c r="M19" i="3"/>
  <c r="G19" i="3" s="1"/>
  <c r="U23" i="3"/>
  <c r="V23" i="3" s="1"/>
  <c r="O63" i="1"/>
  <c r="R63" i="1"/>
  <c r="M10" i="3"/>
  <c r="G10" i="3" s="1"/>
  <c r="U19" i="3"/>
  <c r="V19" i="3" s="1"/>
  <c r="M29" i="3"/>
  <c r="G29" i="3" s="1"/>
  <c r="O39" i="3"/>
  <c r="N39" i="3"/>
  <c r="R39" i="3"/>
  <c r="U10" i="3"/>
  <c r="V10" i="3" s="1"/>
  <c r="M18" i="3"/>
  <c r="G18" i="3" s="1"/>
  <c r="N37" i="3"/>
  <c r="P37" i="3" s="1"/>
  <c r="Q37" i="3" s="1"/>
  <c r="R37" i="3" s="1"/>
  <c r="U69" i="3"/>
  <c r="V69" i="3" s="1"/>
  <c r="N74" i="1"/>
  <c r="M41" i="1"/>
  <c r="M9" i="3"/>
  <c r="G9" i="3" s="1"/>
  <c r="U14" i="3"/>
  <c r="V14" i="3" s="1"/>
  <c r="O16" i="3"/>
  <c r="N16" i="3"/>
  <c r="R16" i="3"/>
  <c r="U22" i="3"/>
  <c r="V22" i="3" s="1"/>
  <c r="U71" i="1"/>
  <c r="V71" i="1" s="1"/>
  <c r="U58" i="1"/>
  <c r="V58" i="1" s="1"/>
  <c r="U52" i="1"/>
  <c r="V52" i="1" s="1"/>
  <c r="U46" i="1"/>
  <c r="V46" i="1" s="1"/>
  <c r="U40" i="1"/>
  <c r="V40" i="1" s="1"/>
  <c r="U34" i="1"/>
  <c r="V34" i="1" s="1"/>
  <c r="U75" i="1"/>
  <c r="V75" i="1" s="1"/>
  <c r="U73" i="1"/>
  <c r="V73" i="1" s="1"/>
  <c r="O8" i="3"/>
  <c r="P8" i="3" s="1"/>
  <c r="Q8" i="3" s="1"/>
  <c r="U39" i="3"/>
  <c r="V39" i="3" s="1"/>
  <c r="N38" i="1"/>
  <c r="R38" i="1"/>
  <c r="O27" i="3"/>
  <c r="N27" i="3"/>
  <c r="R27" i="3"/>
  <c r="R15" i="3"/>
  <c r="O15" i="3"/>
  <c r="N15" i="3"/>
  <c r="U63" i="1"/>
  <c r="V63" i="1" s="1"/>
  <c r="U60" i="1"/>
  <c r="V60" i="1" s="1"/>
  <c r="U54" i="1"/>
  <c r="V54" i="1" s="1"/>
  <c r="U48" i="1"/>
  <c r="V48" i="1" s="1"/>
  <c r="U42" i="1"/>
  <c r="V42" i="1" s="1"/>
  <c r="U36" i="1"/>
  <c r="V36" i="1" s="1"/>
  <c r="U17" i="3"/>
  <c r="V17" i="3" s="1"/>
  <c r="U42" i="3"/>
  <c r="V42" i="3" s="1"/>
  <c r="R64" i="3"/>
  <c r="O64" i="3"/>
  <c r="N64" i="3"/>
  <c r="N50" i="1"/>
  <c r="N52" i="1"/>
  <c r="R52" i="1"/>
  <c r="U8" i="3"/>
  <c r="V8" i="3" s="1"/>
  <c r="W8" i="3" s="1"/>
  <c r="U24" i="3"/>
  <c r="V24" i="3" s="1"/>
  <c r="U77" i="1"/>
  <c r="V77" i="1" s="1"/>
  <c r="U79" i="1"/>
  <c r="V79" i="1" s="1"/>
  <c r="N28" i="3"/>
  <c r="O41" i="3"/>
  <c r="O51" i="3"/>
  <c r="N51" i="3"/>
  <c r="R51" i="3"/>
  <c r="M53" i="3"/>
  <c r="G53" i="3" s="1"/>
  <c r="U32" i="1"/>
  <c r="V32" i="1" s="1"/>
  <c r="O50" i="3"/>
  <c r="N50" i="3"/>
  <c r="M77" i="3"/>
  <c r="G77" i="3" s="1"/>
  <c r="U61" i="1"/>
  <c r="V61" i="1" s="1"/>
  <c r="U57" i="1"/>
  <c r="V57" i="1" s="1"/>
  <c r="U53" i="1"/>
  <c r="V53" i="1" s="1"/>
  <c r="U49" i="1"/>
  <c r="V49" i="1" s="1"/>
  <c r="U47" i="1"/>
  <c r="V47" i="1" s="1"/>
  <c r="U45" i="1"/>
  <c r="V45" i="1" s="1"/>
  <c r="U43" i="1"/>
  <c r="V43" i="1" s="1"/>
  <c r="U41" i="1"/>
  <c r="V41" i="1" s="1"/>
  <c r="U39" i="1"/>
  <c r="V39" i="1" s="1"/>
  <c r="U37" i="1"/>
  <c r="V37" i="1" s="1"/>
  <c r="U35" i="1"/>
  <c r="V35" i="1" s="1"/>
  <c r="U33" i="1"/>
  <c r="V33" i="1" s="1"/>
  <c r="U55" i="1"/>
  <c r="V55" i="1" s="1"/>
  <c r="N52" i="3"/>
  <c r="P52" i="3" s="1"/>
  <c r="Q52" i="3" s="1"/>
  <c r="U59" i="1"/>
  <c r="V59" i="1" s="1"/>
  <c r="U51" i="1"/>
  <c r="V51" i="1" s="1"/>
  <c r="U78" i="1"/>
  <c r="V78" i="1" s="1"/>
  <c r="N38" i="3"/>
  <c r="P38" i="3" s="1"/>
  <c r="Q38" i="3" s="1"/>
  <c r="M65" i="3"/>
  <c r="G65" i="3" s="1"/>
  <c r="O75" i="3"/>
  <c r="N75" i="3"/>
  <c r="R75" i="3"/>
  <c r="U80" i="1"/>
  <c r="V80" i="1" s="1"/>
  <c r="N76" i="3"/>
  <c r="P76" i="3" s="1"/>
  <c r="Q76" i="3" s="1"/>
  <c r="O63" i="3"/>
  <c r="N63" i="3"/>
  <c r="R63" i="3"/>
  <c r="U72" i="1"/>
  <c r="V72" i="1" s="1"/>
  <c r="U70" i="1"/>
  <c r="V70" i="1" s="1"/>
  <c r="U68" i="1"/>
  <c r="V68" i="1" s="1"/>
  <c r="U66" i="1"/>
  <c r="V66" i="1" s="1"/>
  <c r="U64" i="1"/>
  <c r="V64" i="1" s="1"/>
  <c r="O74" i="3"/>
  <c r="N74" i="3"/>
  <c r="N75" i="1"/>
  <c r="P75" i="1" s="1"/>
  <c r="Q75" i="1" s="1"/>
  <c r="N65" i="1"/>
  <c r="P65" i="1" s="1"/>
  <c r="Q65" i="1" s="1"/>
  <c r="N63" i="1"/>
  <c r="N53" i="1"/>
  <c r="P53" i="1" s="1"/>
  <c r="Q53" i="1" s="1"/>
  <c r="N51" i="1"/>
  <c r="P51" i="1" s="1"/>
  <c r="Q51" i="1" s="1"/>
  <c r="N39" i="1"/>
  <c r="P39" i="1" s="1"/>
  <c r="Q39" i="1" s="1"/>
  <c r="N37" i="1"/>
  <c r="P37" i="1" s="1"/>
  <c r="Q37" i="1" s="1"/>
  <c r="O76" i="1"/>
  <c r="O74" i="1"/>
  <c r="O64" i="1"/>
  <c r="P64" i="1" s="1"/>
  <c r="Q64" i="1" s="1"/>
  <c r="O52" i="1"/>
  <c r="O50" i="1"/>
  <c r="O40" i="1"/>
  <c r="P40" i="1" s="1"/>
  <c r="Q40" i="1" s="1"/>
  <c r="O38" i="1"/>
  <c r="N76" i="1"/>
  <c r="U5" i="2"/>
  <c r="V5" i="2" s="1"/>
  <c r="W5" i="2" s="1"/>
  <c r="M5" i="2"/>
  <c r="G53" i="1" l="1"/>
  <c r="R53" i="1" s="1"/>
  <c r="G65" i="1"/>
  <c r="N13" i="3"/>
  <c r="N61" i="3"/>
  <c r="O61" i="3"/>
  <c r="O62" i="1"/>
  <c r="P62" i="1" s="1"/>
  <c r="Q62" i="1" s="1"/>
  <c r="G62" i="1"/>
  <c r="O13" i="3"/>
  <c r="P13" i="3" s="1"/>
  <c r="Q13" i="3" s="1"/>
  <c r="R13" i="3" s="1"/>
  <c r="O14" i="3"/>
  <c r="O62" i="3"/>
  <c r="N62" i="3"/>
  <c r="N14" i="3"/>
  <c r="G61" i="1"/>
  <c r="N61" i="1"/>
  <c r="P61" i="1" s="1"/>
  <c r="Q61" i="1" s="1"/>
  <c r="R37" i="1"/>
  <c r="N54" i="1"/>
  <c r="G54" i="1"/>
  <c r="N41" i="1"/>
  <c r="G41" i="1"/>
  <c r="P74" i="1"/>
  <c r="Q74" i="1" s="1"/>
  <c r="R74" i="1" s="1"/>
  <c r="O54" i="1"/>
  <c r="P63" i="1"/>
  <c r="Q63" i="1" s="1"/>
  <c r="P28" i="3"/>
  <c r="Q28" i="3" s="1"/>
  <c r="R65" i="1"/>
  <c r="W42" i="1"/>
  <c r="X42" i="1" s="1"/>
  <c r="Y42" i="1" s="1"/>
  <c r="W72" i="1"/>
  <c r="X72" i="1" s="1"/>
  <c r="Y72" i="1" s="1"/>
  <c r="W43" i="1"/>
  <c r="X43" i="1" s="1"/>
  <c r="Y43" i="1" s="1"/>
  <c r="W48" i="1"/>
  <c r="X48" i="1" s="1"/>
  <c r="Y48" i="1" s="1"/>
  <c r="W56" i="1"/>
  <c r="X56" i="1" s="1"/>
  <c r="Y56" i="1" s="1"/>
  <c r="W45" i="1"/>
  <c r="X45" i="1" s="1"/>
  <c r="Y45" i="1" s="1"/>
  <c r="W54" i="1"/>
  <c r="X54" i="1" s="1"/>
  <c r="Y54" i="1" s="1"/>
  <c r="W34" i="1"/>
  <c r="X34" i="1" s="1"/>
  <c r="Y34" i="1" s="1"/>
  <c r="W62" i="1"/>
  <c r="X62" i="1" s="1"/>
  <c r="Y62" i="1" s="1"/>
  <c r="W41" i="1"/>
  <c r="X41" i="1" s="1"/>
  <c r="Y41" i="1" s="1"/>
  <c r="W78" i="1"/>
  <c r="X78" i="1" s="1"/>
  <c r="Y78" i="1" s="1"/>
  <c r="W47" i="1"/>
  <c r="X47" i="1" s="1"/>
  <c r="Y47" i="1" s="1"/>
  <c r="W60" i="1"/>
  <c r="X60" i="1" s="1"/>
  <c r="Y60" i="1" s="1"/>
  <c r="W40" i="1"/>
  <c r="X40" i="1" s="1"/>
  <c r="Y40" i="1" s="1"/>
  <c r="Z40" i="1" s="1"/>
  <c r="W65" i="1"/>
  <c r="X65" i="1" s="1"/>
  <c r="Y65" i="1" s="1"/>
  <c r="W50" i="1"/>
  <c r="X50" i="1" s="1"/>
  <c r="Y50" i="1" s="1"/>
  <c r="W51" i="1"/>
  <c r="X51" i="1" s="1"/>
  <c r="Y51" i="1" s="1"/>
  <c r="Z51" i="1" s="1"/>
  <c r="W49" i="1"/>
  <c r="X49" i="1" s="1"/>
  <c r="Y49" i="1" s="1"/>
  <c r="W63" i="1"/>
  <c r="X63" i="1" s="1"/>
  <c r="Y63" i="1" s="1"/>
  <c r="Z63" i="1" s="1"/>
  <c r="W46" i="1"/>
  <c r="X46" i="1" s="1"/>
  <c r="Y46" i="1" s="1"/>
  <c r="W32" i="1"/>
  <c r="X32" i="1" s="1"/>
  <c r="Y32" i="1" s="1"/>
  <c r="W59" i="1"/>
  <c r="X59" i="1" s="1"/>
  <c r="Y59" i="1" s="1"/>
  <c r="W53" i="1"/>
  <c r="X53" i="1" s="1"/>
  <c r="Y53" i="1" s="1"/>
  <c r="W52" i="1"/>
  <c r="X52" i="1" s="1"/>
  <c r="Y52" i="1" s="1"/>
  <c r="Z52" i="1" s="1"/>
  <c r="W57" i="1"/>
  <c r="X57" i="1" s="1"/>
  <c r="Y57" i="1" s="1"/>
  <c r="W58" i="1"/>
  <c r="X58" i="1" s="1"/>
  <c r="Y58" i="1" s="1"/>
  <c r="W55" i="1"/>
  <c r="X55" i="1" s="1"/>
  <c r="Y55" i="1" s="1"/>
  <c r="W61" i="1"/>
  <c r="X61" i="1" s="1"/>
  <c r="Y61" i="1" s="1"/>
  <c r="W73" i="1"/>
  <c r="X73" i="1" s="1"/>
  <c r="Y73" i="1" s="1"/>
  <c r="W71" i="1"/>
  <c r="X71" i="1" s="1"/>
  <c r="Y71" i="1" s="1"/>
  <c r="W38" i="1"/>
  <c r="X38" i="1" s="1"/>
  <c r="Y38" i="1" s="1"/>
  <c r="Z38" i="1" s="1"/>
  <c r="W80" i="1"/>
  <c r="X80" i="1" s="1"/>
  <c r="Y80" i="1" s="1"/>
  <c r="W33" i="1"/>
  <c r="X33" i="1" s="1"/>
  <c r="Y33" i="1" s="1"/>
  <c r="W75" i="1"/>
  <c r="X75" i="1" s="1"/>
  <c r="Y75" i="1" s="1"/>
  <c r="Z75" i="1" s="1"/>
  <c r="W35" i="1"/>
  <c r="X35" i="1" s="1"/>
  <c r="Y35" i="1" s="1"/>
  <c r="W79" i="1"/>
  <c r="X79" i="1" s="1"/>
  <c r="Y79" i="1" s="1"/>
  <c r="W67" i="1"/>
  <c r="X67" i="1" s="1"/>
  <c r="Y67" i="1" s="1"/>
  <c r="W76" i="1"/>
  <c r="X76" i="1" s="1"/>
  <c r="Y76" i="1" s="1"/>
  <c r="Z76" i="1" s="1"/>
  <c r="W37" i="1"/>
  <c r="X37" i="1" s="1"/>
  <c r="Y37" i="1" s="1"/>
  <c r="W77" i="1"/>
  <c r="X77" i="1" s="1"/>
  <c r="Y77" i="1" s="1"/>
  <c r="W69" i="1"/>
  <c r="X69" i="1" s="1"/>
  <c r="Y69" i="1" s="1"/>
  <c r="W70" i="1"/>
  <c r="X70" i="1" s="1"/>
  <c r="Y70" i="1" s="1"/>
  <c r="W64" i="1"/>
  <c r="X64" i="1" s="1"/>
  <c r="Y64" i="1" s="1"/>
  <c r="Z64" i="1" s="1"/>
  <c r="W66" i="1"/>
  <c r="X66" i="1" s="1"/>
  <c r="Y66" i="1" s="1"/>
  <c r="W68" i="1"/>
  <c r="X68" i="1" s="1"/>
  <c r="Y68" i="1" s="1"/>
  <c r="W39" i="1"/>
  <c r="X39" i="1" s="1"/>
  <c r="Y39" i="1" s="1"/>
  <c r="Z39" i="1" s="1"/>
  <c r="W36" i="1"/>
  <c r="X36" i="1" s="1"/>
  <c r="Y36" i="1" s="1"/>
  <c r="W44" i="1"/>
  <c r="X44" i="1" s="1"/>
  <c r="Y44" i="1" s="1"/>
  <c r="W74" i="1"/>
  <c r="X74" i="1" s="1"/>
  <c r="Y74" i="1" s="1"/>
  <c r="P39" i="3"/>
  <c r="Q39" i="3" s="1"/>
  <c r="P40" i="3"/>
  <c r="Q40" i="3" s="1"/>
  <c r="W49" i="3"/>
  <c r="X49" i="3" s="1"/>
  <c r="Y49" i="3" s="1"/>
  <c r="W33" i="3"/>
  <c r="X33" i="3" s="1"/>
  <c r="Y33" i="3" s="1"/>
  <c r="W48" i="3"/>
  <c r="X48" i="3" s="1"/>
  <c r="Y48" i="3" s="1"/>
  <c r="W52" i="3"/>
  <c r="X52" i="3" s="1"/>
  <c r="Y52" i="3" s="1"/>
  <c r="Z52" i="3" s="1"/>
  <c r="W32" i="3"/>
  <c r="X32" i="3" s="1"/>
  <c r="Y32" i="3" s="1"/>
  <c r="W68" i="3"/>
  <c r="X68" i="3" s="1"/>
  <c r="Y68" i="3" s="1"/>
  <c r="W14" i="3"/>
  <c r="X14" i="3" s="1"/>
  <c r="Y14" i="3" s="1"/>
  <c r="W23" i="3"/>
  <c r="X23" i="3" s="1"/>
  <c r="Y23" i="3" s="1"/>
  <c r="W63" i="3"/>
  <c r="X63" i="3" s="1"/>
  <c r="Y63" i="3" s="1"/>
  <c r="Z63" i="3" s="1"/>
  <c r="W66" i="3"/>
  <c r="X66" i="3" s="1"/>
  <c r="Y66" i="3" s="1"/>
  <c r="W55" i="3"/>
  <c r="X55" i="3" s="1"/>
  <c r="Y55" i="3" s="1"/>
  <c r="W35" i="3"/>
  <c r="X35" i="3" s="1"/>
  <c r="Y35" i="3" s="1"/>
  <c r="W71" i="3"/>
  <c r="X71" i="3" s="1"/>
  <c r="Y71" i="3" s="1"/>
  <c r="W30" i="3"/>
  <c r="X30" i="3" s="1"/>
  <c r="Y30" i="3" s="1"/>
  <c r="W36" i="3"/>
  <c r="X36" i="3" s="1"/>
  <c r="Y36" i="3" s="1"/>
  <c r="W72" i="3"/>
  <c r="X72" i="3" s="1"/>
  <c r="Y72" i="3" s="1"/>
  <c r="W58" i="3"/>
  <c r="X58" i="3" s="1"/>
  <c r="Y58" i="3" s="1"/>
  <c r="W38" i="3"/>
  <c r="X38" i="3" s="1"/>
  <c r="Y38" i="3" s="1"/>
  <c r="Z38" i="3" s="1"/>
  <c r="W74" i="3"/>
  <c r="X74" i="3" s="1"/>
  <c r="Y74" i="3" s="1"/>
  <c r="W27" i="3"/>
  <c r="X27" i="3" s="1"/>
  <c r="Y27" i="3" s="1"/>
  <c r="Z27" i="3" s="1"/>
  <c r="W54" i="3"/>
  <c r="X54" i="3" s="1"/>
  <c r="Y54" i="3" s="1"/>
  <c r="W25" i="3"/>
  <c r="X25" i="3" s="1"/>
  <c r="Y25" i="3" s="1"/>
  <c r="W61" i="3"/>
  <c r="X61" i="3" s="1"/>
  <c r="Y61" i="3" s="1"/>
  <c r="W41" i="3"/>
  <c r="X41" i="3" s="1"/>
  <c r="Y41" i="3" s="1"/>
  <c r="W77" i="3"/>
  <c r="X77" i="3" s="1"/>
  <c r="Y77" i="3" s="1"/>
  <c r="W39" i="3"/>
  <c r="X39" i="3" s="1"/>
  <c r="Y39" i="3" s="1"/>
  <c r="Z39" i="3" s="1"/>
  <c r="W9" i="3"/>
  <c r="X9" i="3" s="1"/>
  <c r="Y9" i="3" s="1"/>
  <c r="W28" i="3"/>
  <c r="X28" i="3" s="1"/>
  <c r="Y28" i="3" s="1"/>
  <c r="Z28" i="3" s="1"/>
  <c r="W64" i="3"/>
  <c r="X64" i="3" s="1"/>
  <c r="Y64" i="3" s="1"/>
  <c r="Z64" i="3" s="1"/>
  <c r="W44" i="3"/>
  <c r="X44" i="3" s="1"/>
  <c r="Y44" i="3" s="1"/>
  <c r="W80" i="3"/>
  <c r="X80" i="3" s="1"/>
  <c r="Y80" i="3" s="1"/>
  <c r="W19" i="3"/>
  <c r="X19" i="3" s="1"/>
  <c r="Y19" i="3" s="1"/>
  <c r="W12" i="3"/>
  <c r="X12" i="3" s="1"/>
  <c r="Y12" i="3" s="1"/>
  <c r="W31" i="3"/>
  <c r="X31" i="3" s="1"/>
  <c r="Y31" i="3" s="1"/>
  <c r="W67" i="3"/>
  <c r="X67" i="3" s="1"/>
  <c r="Y67" i="3" s="1"/>
  <c r="W47" i="3"/>
  <c r="X47" i="3" s="1"/>
  <c r="Y47" i="3" s="1"/>
  <c r="W13" i="3"/>
  <c r="X13" i="3" s="1"/>
  <c r="Y13" i="3" s="1"/>
  <c r="W29" i="3"/>
  <c r="X29" i="3" s="1"/>
  <c r="Y29" i="3" s="1"/>
  <c r="W15" i="3"/>
  <c r="X15" i="3" s="1"/>
  <c r="Y15" i="3" s="1"/>
  <c r="Z15" i="3" s="1"/>
  <c r="W34" i="3"/>
  <c r="X34" i="3" s="1"/>
  <c r="Y34" i="3" s="1"/>
  <c r="W70" i="3"/>
  <c r="X70" i="3" s="1"/>
  <c r="Y70" i="3" s="1"/>
  <c r="W50" i="3"/>
  <c r="X50" i="3" s="1"/>
  <c r="Y50" i="3" s="1"/>
  <c r="W78" i="3"/>
  <c r="X78" i="3" s="1"/>
  <c r="Y78" i="3" s="1"/>
  <c r="W24" i="3"/>
  <c r="X24" i="3" s="1"/>
  <c r="Y24" i="3" s="1"/>
  <c r="W16" i="3"/>
  <c r="X16" i="3" s="1"/>
  <c r="Y16" i="3" s="1"/>
  <c r="Z16" i="3" s="1"/>
  <c r="W69" i="3"/>
  <c r="X69" i="3" s="1"/>
  <c r="Y69" i="3" s="1"/>
  <c r="W11" i="3"/>
  <c r="X11" i="3" s="1"/>
  <c r="Y11" i="3" s="1"/>
  <c r="W18" i="3"/>
  <c r="X18" i="3" s="1"/>
  <c r="Y18" i="3" s="1"/>
  <c r="W37" i="3"/>
  <c r="X37" i="3" s="1"/>
  <c r="Y37" i="3" s="1"/>
  <c r="Z37" i="3" s="1"/>
  <c r="W73" i="3"/>
  <c r="X73" i="3" s="1"/>
  <c r="Y73" i="3" s="1"/>
  <c r="W53" i="3"/>
  <c r="X53" i="3" s="1"/>
  <c r="Y53" i="3" s="1"/>
  <c r="W65" i="3"/>
  <c r="X65" i="3" s="1"/>
  <c r="Y65" i="3" s="1"/>
  <c r="W42" i="3"/>
  <c r="X42" i="3" s="1"/>
  <c r="Y42" i="3" s="1"/>
  <c r="W45" i="3"/>
  <c r="X45" i="3" s="1"/>
  <c r="Y45" i="3" s="1"/>
  <c r="W21" i="3"/>
  <c r="X21" i="3" s="1"/>
  <c r="Y21" i="3" s="1"/>
  <c r="W40" i="3"/>
  <c r="X40" i="3" s="1"/>
  <c r="Y40" i="3" s="1"/>
  <c r="Z40" i="3" s="1"/>
  <c r="W76" i="3"/>
  <c r="X76" i="3" s="1"/>
  <c r="Y76" i="3" s="1"/>
  <c r="Z76" i="3" s="1"/>
  <c r="W56" i="3"/>
  <c r="X56" i="3" s="1"/>
  <c r="Y56" i="3" s="1"/>
  <c r="W17" i="3"/>
  <c r="X17" i="3" s="1"/>
  <c r="Y17" i="3" s="1"/>
  <c r="W22" i="3"/>
  <c r="X22" i="3" s="1"/>
  <c r="Y22" i="3" s="1"/>
  <c r="W57" i="3"/>
  <c r="X57" i="3" s="1"/>
  <c r="Y57" i="3" s="1"/>
  <c r="W60" i="3"/>
  <c r="X60" i="3" s="1"/>
  <c r="Y60" i="3" s="1"/>
  <c r="W43" i="3"/>
  <c r="X43" i="3" s="1"/>
  <c r="Y43" i="3" s="1"/>
  <c r="W79" i="3"/>
  <c r="X79" i="3" s="1"/>
  <c r="Y79" i="3" s="1"/>
  <c r="W59" i="3"/>
  <c r="X59" i="3" s="1"/>
  <c r="Y59" i="3" s="1"/>
  <c r="W20" i="3"/>
  <c r="X20" i="3" s="1"/>
  <c r="Y20" i="3" s="1"/>
  <c r="P38" i="1"/>
  <c r="Q38" i="1" s="1"/>
  <c r="W10" i="3"/>
  <c r="X10" i="3" s="1"/>
  <c r="Y10" i="3" s="1"/>
  <c r="W75" i="3"/>
  <c r="X75" i="3" s="1"/>
  <c r="Y75" i="3" s="1"/>
  <c r="Z75" i="3" s="1"/>
  <c r="W51" i="3"/>
  <c r="X51" i="3" s="1"/>
  <c r="Y51" i="3" s="1"/>
  <c r="Z51" i="3" s="1"/>
  <c r="W46" i="3"/>
  <c r="X46" i="3" s="1"/>
  <c r="Y46" i="3" s="1"/>
  <c r="W26" i="3"/>
  <c r="X26" i="3" s="1"/>
  <c r="Y26" i="3" s="1"/>
  <c r="Z26" i="3" s="1"/>
  <c r="W62" i="3"/>
  <c r="X62" i="3" s="1"/>
  <c r="Y62" i="3" s="1"/>
  <c r="N17" i="3"/>
  <c r="O17" i="3"/>
  <c r="X8" i="3"/>
  <c r="Y8" i="3" s="1"/>
  <c r="P75" i="3"/>
  <c r="Q75" i="3" s="1"/>
  <c r="P27" i="3"/>
  <c r="Q27" i="3" s="1"/>
  <c r="P25" i="3"/>
  <c r="Q25" i="3" s="1"/>
  <c r="R25" i="3" s="1"/>
  <c r="P50" i="1"/>
  <c r="Q50" i="1" s="1"/>
  <c r="R50" i="1" s="1"/>
  <c r="P74" i="3"/>
  <c r="Q74" i="3" s="1"/>
  <c r="R74" i="3" s="1"/>
  <c r="P41" i="3"/>
  <c r="Q41" i="3" s="1"/>
  <c r="R41" i="3" s="1"/>
  <c r="P63" i="3"/>
  <c r="Q63" i="3" s="1"/>
  <c r="P16" i="3"/>
  <c r="Q16" i="3" s="1"/>
  <c r="P61" i="3"/>
  <c r="Q61" i="3" s="1"/>
  <c r="R61" i="3" s="1"/>
  <c r="P15" i="3"/>
  <c r="Q15" i="3" s="1"/>
  <c r="P76" i="1"/>
  <c r="Q76" i="1" s="1"/>
  <c r="P52" i="1"/>
  <c r="Q52" i="1" s="1"/>
  <c r="O19" i="3"/>
  <c r="N19" i="3"/>
  <c r="M78" i="3"/>
  <c r="G78" i="3" s="1"/>
  <c r="P64" i="3"/>
  <c r="Q64" i="3" s="1"/>
  <c r="R8" i="3"/>
  <c r="M20" i="3"/>
  <c r="G20" i="3" s="1"/>
  <c r="P50" i="3"/>
  <c r="Q50" i="3" s="1"/>
  <c r="R50" i="3" s="1"/>
  <c r="O18" i="3"/>
  <c r="N18" i="3"/>
  <c r="M12" i="3"/>
  <c r="G12" i="3" s="1"/>
  <c r="M11" i="3"/>
  <c r="G11" i="3" s="1"/>
  <c r="M78" i="1"/>
  <c r="G78" i="1" s="1"/>
  <c r="M54" i="3"/>
  <c r="G54" i="3" s="1"/>
  <c r="M42" i="1"/>
  <c r="G42" i="1" s="1"/>
  <c r="N77" i="1"/>
  <c r="O77" i="1"/>
  <c r="O53" i="3"/>
  <c r="N53" i="3"/>
  <c r="M66" i="1"/>
  <c r="G66" i="1" s="1"/>
  <c r="O9" i="3"/>
  <c r="N9" i="3"/>
  <c r="O41" i="1"/>
  <c r="O65" i="3"/>
  <c r="N65" i="3"/>
  <c r="M66" i="3"/>
  <c r="G66" i="3" s="1"/>
  <c r="P51" i="3"/>
  <c r="Q51" i="3" s="1"/>
  <c r="M30" i="3"/>
  <c r="G30" i="3" s="1"/>
  <c r="M42" i="3"/>
  <c r="G42" i="3" s="1"/>
  <c r="O10" i="3"/>
  <c r="N10" i="3"/>
  <c r="O77" i="3"/>
  <c r="N77" i="3"/>
  <c r="O29" i="3"/>
  <c r="N29" i="3"/>
  <c r="N5" i="2"/>
  <c r="O5" i="2"/>
  <c r="G5" i="2"/>
  <c r="P14" i="3" l="1"/>
  <c r="Q14" i="3" s="1"/>
  <c r="R14" i="3" s="1"/>
  <c r="Z14" i="3" s="1"/>
  <c r="P62" i="3"/>
  <c r="Q62" i="3" s="1"/>
  <c r="R62" i="3" s="1"/>
  <c r="Z62" i="3" s="1"/>
  <c r="R62" i="1"/>
  <c r="Z62" i="1" s="1"/>
  <c r="R61" i="1"/>
  <c r="Z61" i="1" s="1"/>
  <c r="Z74" i="1"/>
  <c r="Z37" i="1"/>
  <c r="Z74" i="3"/>
  <c r="Z50" i="3"/>
  <c r="Z25" i="3"/>
  <c r="P54" i="1"/>
  <c r="Q54" i="1" s="1"/>
  <c r="R54" i="1" s="1"/>
  <c r="Z54" i="1" s="1"/>
  <c r="P41" i="1"/>
  <c r="Q41" i="1" s="1"/>
  <c r="Z50" i="1"/>
  <c r="M55" i="1"/>
  <c r="G55" i="1" s="1"/>
  <c r="P77" i="3"/>
  <c r="Q77" i="3" s="1"/>
  <c r="R77" i="3" s="1"/>
  <c r="Z77" i="3" s="1"/>
  <c r="P65" i="3"/>
  <c r="Q65" i="3" s="1"/>
  <c r="R65" i="3" s="1"/>
  <c r="Z65" i="3" s="1"/>
  <c r="Z65" i="1"/>
  <c r="Z53" i="1"/>
  <c r="P53" i="3"/>
  <c r="Q53" i="3" s="1"/>
  <c r="R53" i="3" s="1"/>
  <c r="Z53" i="3" s="1"/>
  <c r="P29" i="3"/>
  <c r="Q29" i="3" s="1"/>
  <c r="R29" i="3" s="1"/>
  <c r="Z29" i="3" s="1"/>
  <c r="Z61" i="3"/>
  <c r="Z13" i="3"/>
  <c r="Z41" i="3"/>
  <c r="P17" i="3"/>
  <c r="Q17" i="3" s="1"/>
  <c r="R17" i="3" s="1"/>
  <c r="Z17" i="3" s="1"/>
  <c r="P9" i="3"/>
  <c r="Q9" i="3" s="1"/>
  <c r="R9" i="3" s="1"/>
  <c r="Z9" i="3" s="1"/>
  <c r="Z8" i="3"/>
  <c r="R41" i="1"/>
  <c r="Z41" i="1" s="1"/>
  <c r="P10" i="3"/>
  <c r="Q10" i="3" s="1"/>
  <c r="R10" i="3" s="1"/>
  <c r="Z10" i="3" s="1"/>
  <c r="P18" i="3"/>
  <c r="Q18" i="3" s="1"/>
  <c r="R18" i="3" s="1"/>
  <c r="Z18" i="3" s="1"/>
  <c r="M43" i="1"/>
  <c r="G43" i="1" s="1"/>
  <c r="O20" i="3"/>
  <c r="N20" i="3"/>
  <c r="N42" i="1"/>
  <c r="O42" i="1"/>
  <c r="O66" i="3"/>
  <c r="N66" i="3"/>
  <c r="O54" i="3"/>
  <c r="N54" i="3"/>
  <c r="M21" i="3"/>
  <c r="G21" i="3" s="1"/>
  <c r="M56" i="1"/>
  <c r="G56" i="1" s="1"/>
  <c r="M67" i="3"/>
  <c r="G67" i="3" s="1"/>
  <c r="N66" i="1"/>
  <c r="O66" i="1"/>
  <c r="M55" i="3"/>
  <c r="G55" i="3" s="1"/>
  <c r="O30" i="3"/>
  <c r="N30" i="3"/>
  <c r="M67" i="1"/>
  <c r="G67" i="1" s="1"/>
  <c r="M80" i="1"/>
  <c r="G80" i="1" s="1"/>
  <c r="M79" i="1"/>
  <c r="G79" i="1" s="1"/>
  <c r="O78" i="3"/>
  <c r="N78" i="3"/>
  <c r="O78" i="1"/>
  <c r="N78" i="1"/>
  <c r="M79" i="3"/>
  <c r="G79" i="3" s="1"/>
  <c r="M80" i="3"/>
  <c r="G80" i="3" s="1"/>
  <c r="O42" i="3"/>
  <c r="N42" i="3"/>
  <c r="O11" i="3"/>
  <c r="N11" i="3"/>
  <c r="M43" i="3"/>
  <c r="G43" i="3" s="1"/>
  <c r="O12" i="3"/>
  <c r="N12" i="3"/>
  <c r="P19" i="3"/>
  <c r="Q19" i="3" s="1"/>
  <c r="R19" i="3" s="1"/>
  <c r="Z19" i="3" s="1"/>
  <c r="M31" i="3"/>
  <c r="G31" i="3" s="1"/>
  <c r="P77" i="1"/>
  <c r="Q77" i="1" s="1"/>
  <c r="R77" i="1" s="1"/>
  <c r="Z77" i="1" s="1"/>
  <c r="P5" i="2"/>
  <c r="Q5" i="2" s="1"/>
  <c r="O55" i="1" l="1"/>
  <c r="N55" i="1"/>
  <c r="P11" i="3"/>
  <c r="Q11" i="3" s="1"/>
  <c r="R11" i="3" s="1"/>
  <c r="Z11" i="3" s="1"/>
  <c r="P66" i="3"/>
  <c r="Q66" i="3" s="1"/>
  <c r="R66" i="3" s="1"/>
  <c r="Z66" i="3" s="1"/>
  <c r="P66" i="1"/>
  <c r="Q66" i="1" s="1"/>
  <c r="R66" i="1" s="1"/>
  <c r="Z66" i="1" s="1"/>
  <c r="P54" i="3"/>
  <c r="Q54" i="3" s="1"/>
  <c r="R54" i="3" s="1"/>
  <c r="Z54" i="3" s="1"/>
  <c r="P78" i="3"/>
  <c r="Q78" i="3" s="1"/>
  <c r="R78" i="3" s="1"/>
  <c r="Z78" i="3" s="1"/>
  <c r="P42" i="3"/>
  <c r="Q42" i="3" s="1"/>
  <c r="R42" i="3" s="1"/>
  <c r="Z42" i="3" s="1"/>
  <c r="P12" i="3"/>
  <c r="Q12" i="3" s="1"/>
  <c r="R12" i="3" s="1"/>
  <c r="Z12" i="3" s="1"/>
  <c r="P30" i="3"/>
  <c r="Q30" i="3" s="1"/>
  <c r="R30" i="3" s="1"/>
  <c r="Z30" i="3" s="1"/>
  <c r="O67" i="1"/>
  <c r="N67" i="1"/>
  <c r="O67" i="3"/>
  <c r="N67" i="3"/>
  <c r="M68" i="1"/>
  <c r="G68" i="1" s="1"/>
  <c r="N56" i="1"/>
  <c r="O56" i="1"/>
  <c r="P42" i="1"/>
  <c r="Q42" i="1" s="1"/>
  <c r="R42" i="1" s="1"/>
  <c r="Z42" i="1" s="1"/>
  <c r="O80" i="3"/>
  <c r="N80" i="3"/>
  <c r="M57" i="1"/>
  <c r="G57" i="1" s="1"/>
  <c r="N79" i="3"/>
  <c r="O79" i="3"/>
  <c r="O21" i="3"/>
  <c r="N21" i="3"/>
  <c r="P20" i="3"/>
  <c r="Q20" i="3" s="1"/>
  <c r="R20" i="3" s="1"/>
  <c r="Z20" i="3" s="1"/>
  <c r="M32" i="3"/>
  <c r="G32" i="3" s="1"/>
  <c r="M22" i="3"/>
  <c r="G22" i="3" s="1"/>
  <c r="M44" i="3"/>
  <c r="G44" i="3" s="1"/>
  <c r="P78" i="1"/>
  <c r="Q78" i="1" s="1"/>
  <c r="R78" i="1" s="1"/>
  <c r="Z78" i="1" s="1"/>
  <c r="O43" i="3"/>
  <c r="N43" i="3"/>
  <c r="O55" i="3"/>
  <c r="N55" i="3"/>
  <c r="M56" i="3"/>
  <c r="G56" i="3" s="1"/>
  <c r="O31" i="3"/>
  <c r="N31" i="3"/>
  <c r="M44" i="1"/>
  <c r="G44" i="1" s="1"/>
  <c r="N79" i="1"/>
  <c r="O79" i="1"/>
  <c r="O43" i="1"/>
  <c r="N43" i="1"/>
  <c r="O80" i="1"/>
  <c r="N80" i="1"/>
  <c r="M68" i="3"/>
  <c r="G68" i="3" s="1"/>
  <c r="S9" i="1"/>
  <c r="T9" i="1" s="1"/>
  <c r="U9" i="1" s="1"/>
  <c r="V9" i="1" s="1"/>
  <c r="S10" i="1"/>
  <c r="T10" i="1" s="1"/>
  <c r="U10" i="1" s="1"/>
  <c r="V10" i="1" s="1"/>
  <c r="S11" i="1"/>
  <c r="T11" i="1" s="1"/>
  <c r="U11" i="1" s="1"/>
  <c r="V11" i="1" s="1"/>
  <c r="S12" i="1"/>
  <c r="T12" i="1" s="1"/>
  <c r="U12" i="1" s="1"/>
  <c r="V12" i="1" s="1"/>
  <c r="S13" i="1"/>
  <c r="T13" i="1" s="1"/>
  <c r="U13" i="1" s="1"/>
  <c r="V13" i="1" s="1"/>
  <c r="S14" i="1"/>
  <c r="T14" i="1" s="1"/>
  <c r="U14" i="1" s="1"/>
  <c r="V14" i="1" s="1"/>
  <c r="S15" i="1"/>
  <c r="T15" i="1" s="1"/>
  <c r="U15" i="1" s="1"/>
  <c r="V15" i="1" s="1"/>
  <c r="S16" i="1"/>
  <c r="T16" i="1" s="1"/>
  <c r="U16" i="1" s="1"/>
  <c r="V16" i="1" s="1"/>
  <c r="S17" i="1"/>
  <c r="T17" i="1" s="1"/>
  <c r="U17" i="1" s="1"/>
  <c r="V17" i="1" s="1"/>
  <c r="S18" i="1"/>
  <c r="T18" i="1" s="1"/>
  <c r="U18" i="1" s="1"/>
  <c r="V18" i="1" s="1"/>
  <c r="S19" i="1"/>
  <c r="T19" i="1" s="1"/>
  <c r="U19" i="1" s="1"/>
  <c r="V19" i="1" s="1"/>
  <c r="S20" i="1"/>
  <c r="T20" i="1" s="1"/>
  <c r="U20" i="1" s="1"/>
  <c r="V20" i="1" s="1"/>
  <c r="S21" i="1"/>
  <c r="T21" i="1" s="1"/>
  <c r="U21" i="1" s="1"/>
  <c r="V21" i="1" s="1"/>
  <c r="S22" i="1"/>
  <c r="T22" i="1" s="1"/>
  <c r="U22" i="1" s="1"/>
  <c r="V22" i="1" s="1"/>
  <c r="S23" i="1"/>
  <c r="T23" i="1" s="1"/>
  <c r="U23" i="1" s="1"/>
  <c r="V23" i="1" s="1"/>
  <c r="S24" i="1"/>
  <c r="T24" i="1" s="1"/>
  <c r="U24" i="1" s="1"/>
  <c r="V24" i="1" s="1"/>
  <c r="S25" i="1"/>
  <c r="T25" i="1" s="1"/>
  <c r="U25" i="1" s="1"/>
  <c r="V25" i="1" s="1"/>
  <c r="S26" i="1"/>
  <c r="T26" i="1" s="1"/>
  <c r="U26" i="1" s="1"/>
  <c r="V26" i="1" s="1"/>
  <c r="S27" i="1"/>
  <c r="T27" i="1" s="1"/>
  <c r="U27" i="1" s="1"/>
  <c r="V27" i="1" s="1"/>
  <c r="S28" i="1"/>
  <c r="T28" i="1" s="1"/>
  <c r="U28" i="1" s="1"/>
  <c r="V28" i="1" s="1"/>
  <c r="S29" i="1"/>
  <c r="T29" i="1" s="1"/>
  <c r="U29" i="1" s="1"/>
  <c r="V29" i="1" s="1"/>
  <c r="S30" i="1"/>
  <c r="T30" i="1" s="1"/>
  <c r="U30" i="1" s="1"/>
  <c r="V30" i="1" s="1"/>
  <c r="S31" i="1"/>
  <c r="T31" i="1" s="1"/>
  <c r="U31" i="1" s="1"/>
  <c r="V31" i="1" s="1"/>
  <c r="S8" i="1"/>
  <c r="T8" i="1" s="1"/>
  <c r="U8" i="1" s="1"/>
  <c r="V8" i="1" s="1"/>
  <c r="M13" i="1"/>
  <c r="G13" i="1" s="1"/>
  <c r="M14" i="1"/>
  <c r="G14" i="1" s="1"/>
  <c r="M15" i="1"/>
  <c r="G15" i="1" s="1"/>
  <c r="M16" i="1"/>
  <c r="G16" i="1" s="1"/>
  <c r="M25" i="1"/>
  <c r="G25" i="1" s="1"/>
  <c r="M26" i="1"/>
  <c r="G26" i="1" s="1"/>
  <c r="M27" i="1"/>
  <c r="G27" i="1" s="1"/>
  <c r="M28" i="1"/>
  <c r="G28" i="1" s="1"/>
  <c r="M12" i="1"/>
  <c r="G12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J21" i="1"/>
  <c r="J22" i="1"/>
  <c r="J23" i="1"/>
  <c r="J24" i="1"/>
  <c r="J25" i="1"/>
  <c r="J26" i="1"/>
  <c r="J27" i="1"/>
  <c r="J28" i="1"/>
  <c r="J29" i="1"/>
  <c r="J30" i="1"/>
  <c r="J3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P55" i="1" l="1"/>
  <c r="Q55" i="1" s="1"/>
  <c r="R55" i="1" s="1"/>
  <c r="Z55" i="1" s="1"/>
  <c r="P21" i="3"/>
  <c r="Q21" i="3" s="1"/>
  <c r="R21" i="3" s="1"/>
  <c r="Z21" i="3" s="1"/>
  <c r="W24" i="1"/>
  <c r="X24" i="1" s="1"/>
  <c r="Y24" i="1" s="1"/>
  <c r="W12" i="1"/>
  <c r="X12" i="1" s="1"/>
  <c r="Y12" i="1" s="1"/>
  <c r="W23" i="1"/>
  <c r="X23" i="1" s="1"/>
  <c r="Y23" i="1" s="1"/>
  <c r="W11" i="1"/>
  <c r="X11" i="1" s="1"/>
  <c r="Y11" i="1" s="1"/>
  <c r="W22" i="1"/>
  <c r="X22" i="1" s="1"/>
  <c r="Y22" i="1" s="1"/>
  <c r="W10" i="1"/>
  <c r="X10" i="1" s="1"/>
  <c r="Y10" i="1" s="1"/>
  <c r="W20" i="1"/>
  <c r="X20" i="1" s="1"/>
  <c r="Y20" i="1" s="1"/>
  <c r="W21" i="1"/>
  <c r="X21" i="1" s="1"/>
  <c r="Y21" i="1" s="1"/>
  <c r="W31" i="1"/>
  <c r="X31" i="1" s="1"/>
  <c r="Y31" i="1" s="1"/>
  <c r="W19" i="1"/>
  <c r="X19" i="1" s="1"/>
  <c r="Y19" i="1" s="1"/>
  <c r="W9" i="1"/>
  <c r="X9" i="1" s="1"/>
  <c r="Y9" i="1" s="1"/>
  <c r="W30" i="1"/>
  <c r="X30" i="1" s="1"/>
  <c r="Y30" i="1" s="1"/>
  <c r="W18" i="1"/>
  <c r="X18" i="1" s="1"/>
  <c r="Y18" i="1" s="1"/>
  <c r="W29" i="1"/>
  <c r="X29" i="1" s="1"/>
  <c r="Y29" i="1" s="1"/>
  <c r="W17" i="1"/>
  <c r="X17" i="1" s="1"/>
  <c r="Y17" i="1" s="1"/>
  <c r="W28" i="1"/>
  <c r="X28" i="1" s="1"/>
  <c r="Y28" i="1" s="1"/>
  <c r="W16" i="1"/>
  <c r="X16" i="1" s="1"/>
  <c r="Y16" i="1" s="1"/>
  <c r="W27" i="1"/>
  <c r="X27" i="1" s="1"/>
  <c r="Y27" i="1" s="1"/>
  <c r="W15" i="1"/>
  <c r="X15" i="1" s="1"/>
  <c r="Y15" i="1" s="1"/>
  <c r="W26" i="1"/>
  <c r="X26" i="1" s="1"/>
  <c r="Y26" i="1" s="1"/>
  <c r="W14" i="1"/>
  <c r="X14" i="1" s="1"/>
  <c r="Y14" i="1" s="1"/>
  <c r="W25" i="1"/>
  <c r="X25" i="1" s="1"/>
  <c r="Y25" i="1" s="1"/>
  <c r="W13" i="1"/>
  <c r="X13" i="1" s="1"/>
  <c r="Y13" i="1" s="1"/>
  <c r="W8" i="1"/>
  <c r="X8" i="1" s="1"/>
  <c r="Y8" i="1" s="1"/>
  <c r="P43" i="1"/>
  <c r="Q43" i="1" s="1"/>
  <c r="R43" i="1" s="1"/>
  <c r="Z43" i="1" s="1"/>
  <c r="P56" i="1"/>
  <c r="Q56" i="1" s="1"/>
  <c r="R56" i="1" s="1"/>
  <c r="Z56" i="1" s="1"/>
  <c r="P79" i="1"/>
  <c r="Q79" i="1" s="1"/>
  <c r="R79" i="1" s="1"/>
  <c r="Z79" i="1" s="1"/>
  <c r="P31" i="3"/>
  <c r="Q31" i="3" s="1"/>
  <c r="R31" i="3" s="1"/>
  <c r="Z31" i="3" s="1"/>
  <c r="O56" i="3"/>
  <c r="N56" i="3"/>
  <c r="M57" i="3"/>
  <c r="G57" i="3" s="1"/>
  <c r="M45" i="3"/>
  <c r="G45" i="3" s="1"/>
  <c r="P79" i="3"/>
  <c r="Q79" i="3" s="1"/>
  <c r="R79" i="3" s="1"/>
  <c r="Z79" i="3" s="1"/>
  <c r="M69" i="1"/>
  <c r="G69" i="1" s="1"/>
  <c r="N68" i="1"/>
  <c r="O68" i="1"/>
  <c r="O22" i="3"/>
  <c r="N22" i="3"/>
  <c r="O44" i="3"/>
  <c r="N44" i="3"/>
  <c r="P55" i="3"/>
  <c r="Q55" i="3" s="1"/>
  <c r="R55" i="3" s="1"/>
  <c r="Z55" i="3" s="1"/>
  <c r="M24" i="3"/>
  <c r="G24" i="3" s="1"/>
  <c r="M23" i="3"/>
  <c r="G23" i="3" s="1"/>
  <c r="O57" i="1"/>
  <c r="N57" i="1"/>
  <c r="P67" i="3"/>
  <c r="Q67" i="3" s="1"/>
  <c r="R67" i="3" s="1"/>
  <c r="Z67" i="3" s="1"/>
  <c r="O68" i="3"/>
  <c r="N68" i="3"/>
  <c r="M58" i="1"/>
  <c r="G58" i="1" s="1"/>
  <c r="M31" i="1"/>
  <c r="M69" i="3"/>
  <c r="G69" i="3" s="1"/>
  <c r="M33" i="3"/>
  <c r="G33" i="3" s="1"/>
  <c r="O44" i="1"/>
  <c r="N44" i="1"/>
  <c r="P43" i="3"/>
  <c r="Q43" i="3" s="1"/>
  <c r="R43" i="3" s="1"/>
  <c r="Z43" i="3" s="1"/>
  <c r="N32" i="3"/>
  <c r="O32" i="3"/>
  <c r="P80" i="3"/>
  <c r="Q80" i="3" s="1"/>
  <c r="R80" i="3" s="1"/>
  <c r="Z80" i="3" s="1"/>
  <c r="P67" i="1"/>
  <c r="Q67" i="1" s="1"/>
  <c r="R67" i="1" s="1"/>
  <c r="Z67" i="1" s="1"/>
  <c r="P80" i="1"/>
  <c r="Q80" i="1" s="1"/>
  <c r="R80" i="1" s="1"/>
  <c r="Z80" i="1" s="1"/>
  <c r="M45" i="1"/>
  <c r="G45" i="1" s="1"/>
  <c r="M18" i="1"/>
  <c r="G18" i="1" s="1"/>
  <c r="O16" i="1"/>
  <c r="N16" i="1"/>
  <c r="R16" i="1"/>
  <c r="O15" i="1"/>
  <c r="N15" i="1"/>
  <c r="R15" i="1"/>
  <c r="M30" i="1"/>
  <c r="G30" i="1" s="1"/>
  <c r="M17" i="1"/>
  <c r="G17" i="1" s="1"/>
  <c r="O14" i="1"/>
  <c r="N14" i="1"/>
  <c r="O13" i="1"/>
  <c r="N13" i="1"/>
  <c r="O12" i="1"/>
  <c r="N12" i="1"/>
  <c r="R28" i="1"/>
  <c r="N28" i="1"/>
  <c r="O28" i="1"/>
  <c r="O25" i="1"/>
  <c r="N25" i="1"/>
  <c r="O27" i="1"/>
  <c r="N27" i="1"/>
  <c r="R27" i="1"/>
  <c r="N26" i="1"/>
  <c r="R26" i="1"/>
  <c r="O26" i="1"/>
  <c r="M8" i="1"/>
  <c r="M9" i="1"/>
  <c r="G9" i="1" s="1"/>
  <c r="M11" i="1"/>
  <c r="G11" i="1" s="1"/>
  <c r="M29" i="1"/>
  <c r="G29" i="1" s="1"/>
  <c r="M10" i="1"/>
  <c r="G10" i="1" s="1"/>
  <c r="O31" i="1" l="1"/>
  <c r="G31" i="1"/>
  <c r="P57" i="1"/>
  <c r="Q57" i="1" s="1"/>
  <c r="R57" i="1" s="1"/>
  <c r="Z57" i="1" s="1"/>
  <c r="Z28" i="1"/>
  <c r="Z27" i="1"/>
  <c r="Z15" i="1"/>
  <c r="Z26" i="1"/>
  <c r="Z16" i="1"/>
  <c r="P44" i="1"/>
  <c r="Q44" i="1" s="1"/>
  <c r="R44" i="1" s="1"/>
  <c r="Z44" i="1" s="1"/>
  <c r="P68" i="3"/>
  <c r="Q68" i="3" s="1"/>
  <c r="R68" i="3" s="1"/>
  <c r="Z68" i="3" s="1"/>
  <c r="P68" i="1"/>
  <c r="Q68" i="1" s="1"/>
  <c r="R68" i="1" s="1"/>
  <c r="Z68" i="1" s="1"/>
  <c r="P32" i="3"/>
  <c r="Q32" i="3" s="1"/>
  <c r="R32" i="3" s="1"/>
  <c r="Z32" i="3" s="1"/>
  <c r="N31" i="1"/>
  <c r="P31" i="1" s="1"/>
  <c r="Q31" i="1" s="1"/>
  <c r="N58" i="1"/>
  <c r="O58" i="1"/>
  <c r="M70" i="1"/>
  <c r="G70" i="1" s="1"/>
  <c r="M60" i="1"/>
  <c r="G60" i="1" s="1"/>
  <c r="M59" i="1"/>
  <c r="G59" i="1" s="1"/>
  <c r="P44" i="3"/>
  <c r="Q44" i="3" s="1"/>
  <c r="R44" i="3" s="1"/>
  <c r="Z44" i="3" s="1"/>
  <c r="O69" i="1"/>
  <c r="N69" i="1"/>
  <c r="M46" i="3"/>
  <c r="G46" i="3" s="1"/>
  <c r="O57" i="3"/>
  <c r="N57" i="3"/>
  <c r="O33" i="3"/>
  <c r="N33" i="3"/>
  <c r="P22" i="3"/>
  <c r="Q22" i="3" s="1"/>
  <c r="R22" i="3" s="1"/>
  <c r="Z22" i="3" s="1"/>
  <c r="M58" i="3"/>
  <c r="G58" i="3" s="1"/>
  <c r="O45" i="3"/>
  <c r="N45" i="3"/>
  <c r="M34" i="3"/>
  <c r="G34" i="3" s="1"/>
  <c r="P16" i="1"/>
  <c r="Q16" i="1" s="1"/>
  <c r="P56" i="3"/>
  <c r="Q56" i="3" s="1"/>
  <c r="R56" i="3" s="1"/>
  <c r="Z56" i="3" s="1"/>
  <c r="O45" i="1"/>
  <c r="N45" i="1"/>
  <c r="M70" i="3"/>
  <c r="G70" i="3" s="1"/>
  <c r="O23" i="3"/>
  <c r="N23" i="3"/>
  <c r="M46" i="1"/>
  <c r="G46" i="1" s="1"/>
  <c r="O69" i="3"/>
  <c r="N69" i="3"/>
  <c r="M32" i="1"/>
  <c r="G32" i="1" s="1"/>
  <c r="O24" i="3"/>
  <c r="N24" i="3"/>
  <c r="P15" i="1"/>
  <c r="Q15" i="1" s="1"/>
  <c r="P28" i="1"/>
  <c r="Q28" i="1" s="1"/>
  <c r="P26" i="1"/>
  <c r="Q26" i="1" s="1"/>
  <c r="P14" i="1"/>
  <c r="Q14" i="1" s="1"/>
  <c r="R14" i="1" s="1"/>
  <c r="Z14" i="1" s="1"/>
  <c r="P12" i="1"/>
  <c r="Q12" i="1" s="1"/>
  <c r="R12" i="1" s="1"/>
  <c r="Z12" i="1" s="1"/>
  <c r="P27" i="1"/>
  <c r="Q27" i="1" s="1"/>
  <c r="P13" i="1"/>
  <c r="Q13" i="1" s="1"/>
  <c r="R13" i="1" s="1"/>
  <c r="Z13" i="1" s="1"/>
  <c r="O17" i="1"/>
  <c r="N17" i="1"/>
  <c r="O30" i="1"/>
  <c r="N30" i="1"/>
  <c r="O18" i="1"/>
  <c r="N18" i="1"/>
  <c r="M19" i="1"/>
  <c r="G19" i="1" s="1"/>
  <c r="O9" i="1"/>
  <c r="N9" i="1"/>
  <c r="O10" i="1"/>
  <c r="N10" i="1"/>
  <c r="O8" i="1"/>
  <c r="N8" i="1"/>
  <c r="N29" i="1"/>
  <c r="O29" i="1"/>
  <c r="P25" i="1"/>
  <c r="Q25" i="1" s="1"/>
  <c r="R25" i="1" s="1"/>
  <c r="Z25" i="1" s="1"/>
  <c r="O11" i="1"/>
  <c r="N11" i="1"/>
  <c r="R31" i="1" l="1"/>
  <c r="Z31" i="1" s="1"/>
  <c r="P8" i="1"/>
  <c r="Q8" i="1" s="1"/>
  <c r="R8" i="1" s="1"/>
  <c r="P58" i="1"/>
  <c r="Q58" i="1" s="1"/>
  <c r="R58" i="1" s="1"/>
  <c r="Z58" i="1" s="1"/>
  <c r="P45" i="1"/>
  <c r="Q45" i="1" s="1"/>
  <c r="R45" i="1" s="1"/>
  <c r="Z45" i="1" s="1"/>
  <c r="P57" i="3"/>
  <c r="Q57" i="3" s="1"/>
  <c r="R57" i="3" s="1"/>
  <c r="Z57" i="3" s="1"/>
  <c r="P45" i="3"/>
  <c r="Q45" i="3" s="1"/>
  <c r="R45" i="3" s="1"/>
  <c r="Z45" i="3" s="1"/>
  <c r="P69" i="3"/>
  <c r="Q69" i="3" s="1"/>
  <c r="R69" i="3" s="1"/>
  <c r="Z69" i="3" s="1"/>
  <c r="N46" i="1"/>
  <c r="O46" i="1"/>
  <c r="P33" i="3"/>
  <c r="Q33" i="3" s="1"/>
  <c r="R33" i="3" s="1"/>
  <c r="Z33" i="3" s="1"/>
  <c r="O59" i="1"/>
  <c r="N59" i="1"/>
  <c r="P23" i="3"/>
  <c r="Q23" i="3" s="1"/>
  <c r="R23" i="3" s="1"/>
  <c r="Z23" i="3" s="1"/>
  <c r="M47" i="1"/>
  <c r="G47" i="1" s="1"/>
  <c r="M35" i="3"/>
  <c r="G35" i="3" s="1"/>
  <c r="M36" i="3"/>
  <c r="G36" i="3" s="1"/>
  <c r="N70" i="1"/>
  <c r="O70" i="1"/>
  <c r="P24" i="3"/>
  <c r="Q24" i="3" s="1"/>
  <c r="R24" i="3" s="1"/>
  <c r="Z24" i="3" s="1"/>
  <c r="O34" i="3"/>
  <c r="N34" i="3"/>
  <c r="M71" i="1"/>
  <c r="G71" i="1" s="1"/>
  <c r="O70" i="3"/>
  <c r="N70" i="3"/>
  <c r="M47" i="3"/>
  <c r="G47" i="3" s="1"/>
  <c r="N60" i="1"/>
  <c r="O60" i="1"/>
  <c r="N46" i="3"/>
  <c r="O46" i="3"/>
  <c r="N32" i="1"/>
  <c r="O32" i="1"/>
  <c r="M33" i="1"/>
  <c r="G33" i="1" s="1"/>
  <c r="M60" i="3"/>
  <c r="G60" i="3" s="1"/>
  <c r="M59" i="3"/>
  <c r="G59" i="3" s="1"/>
  <c r="P69" i="1"/>
  <c r="Q69" i="1" s="1"/>
  <c r="R69" i="1" s="1"/>
  <c r="Z69" i="1" s="1"/>
  <c r="M71" i="3"/>
  <c r="G71" i="3" s="1"/>
  <c r="O58" i="3"/>
  <c r="N58" i="3"/>
  <c r="P29" i="1"/>
  <c r="Q29" i="1" s="1"/>
  <c r="R29" i="1" s="1"/>
  <c r="Z29" i="1" s="1"/>
  <c r="P17" i="1"/>
  <c r="Q17" i="1" s="1"/>
  <c r="R17" i="1" s="1"/>
  <c r="Z17" i="1" s="1"/>
  <c r="P11" i="1"/>
  <c r="Q11" i="1" s="1"/>
  <c r="R11" i="1" s="1"/>
  <c r="Z11" i="1" s="1"/>
  <c r="P30" i="1"/>
  <c r="Q30" i="1" s="1"/>
  <c r="R30" i="1" s="1"/>
  <c r="Z30" i="1" s="1"/>
  <c r="P10" i="1"/>
  <c r="Q10" i="1" s="1"/>
  <c r="R10" i="1" s="1"/>
  <c r="Z10" i="1" s="1"/>
  <c r="P9" i="1"/>
  <c r="Q9" i="1" s="1"/>
  <c r="R9" i="1" s="1"/>
  <c r="Z9" i="1" s="1"/>
  <c r="O19" i="1"/>
  <c r="N19" i="1"/>
  <c r="M20" i="1"/>
  <c r="G20" i="1" s="1"/>
  <c r="P18" i="1"/>
  <c r="Q18" i="1" s="1"/>
  <c r="R18" i="1" s="1"/>
  <c r="Z18" i="1" s="1"/>
  <c r="P70" i="3" l="1"/>
  <c r="Q70" i="3" s="1"/>
  <c r="R70" i="3" s="1"/>
  <c r="Z70" i="3" s="1"/>
  <c r="P70" i="1"/>
  <c r="Q70" i="1" s="1"/>
  <c r="R70" i="1" s="1"/>
  <c r="Z70" i="1" s="1"/>
  <c r="P46" i="3"/>
  <c r="Q46" i="3" s="1"/>
  <c r="R46" i="3" s="1"/>
  <c r="Z46" i="3" s="1"/>
  <c r="P46" i="1"/>
  <c r="Q46" i="1" s="1"/>
  <c r="R46" i="1" s="1"/>
  <c r="Z46" i="1" s="1"/>
  <c r="O71" i="1"/>
  <c r="N71" i="1"/>
  <c r="O71" i="3"/>
  <c r="N71" i="3"/>
  <c r="M73" i="1"/>
  <c r="G73" i="1" s="1"/>
  <c r="M72" i="1"/>
  <c r="G72" i="1" s="1"/>
  <c r="M49" i="1"/>
  <c r="G49" i="1" s="1"/>
  <c r="M48" i="1"/>
  <c r="G48" i="1" s="1"/>
  <c r="M73" i="3"/>
  <c r="G73" i="3" s="1"/>
  <c r="M72" i="3"/>
  <c r="G72" i="3" s="1"/>
  <c r="P34" i="3"/>
  <c r="Q34" i="3" s="1"/>
  <c r="R34" i="3" s="1"/>
  <c r="Z34" i="3" s="1"/>
  <c r="O59" i="3"/>
  <c r="N59" i="3"/>
  <c r="P60" i="1"/>
  <c r="Q60" i="1" s="1"/>
  <c r="R60" i="1" s="1"/>
  <c r="Z60" i="1" s="1"/>
  <c r="P59" i="1"/>
  <c r="Q59" i="1" s="1"/>
  <c r="R59" i="1" s="1"/>
  <c r="Z59" i="1" s="1"/>
  <c r="O60" i="3"/>
  <c r="N60" i="3"/>
  <c r="O47" i="3"/>
  <c r="N47" i="3"/>
  <c r="M49" i="3"/>
  <c r="G49" i="3" s="1"/>
  <c r="M48" i="3"/>
  <c r="G48" i="3" s="1"/>
  <c r="M34" i="1"/>
  <c r="G34" i="1" s="1"/>
  <c r="O47" i="1"/>
  <c r="N47" i="1"/>
  <c r="P58" i="3"/>
  <c r="Q58" i="3" s="1"/>
  <c r="R58" i="3" s="1"/>
  <c r="Z58" i="3" s="1"/>
  <c r="N33" i="1"/>
  <c r="O33" i="1"/>
  <c r="P32" i="1"/>
  <c r="Q32" i="1" s="1"/>
  <c r="R32" i="1" s="1"/>
  <c r="Z32" i="1" s="1"/>
  <c r="O36" i="3"/>
  <c r="N36" i="3"/>
  <c r="N35" i="3"/>
  <c r="O35" i="3"/>
  <c r="P19" i="1"/>
  <c r="Q19" i="1" s="1"/>
  <c r="R19" i="1" s="1"/>
  <c r="Z19" i="1" s="1"/>
  <c r="O20" i="1"/>
  <c r="N20" i="1"/>
  <c r="M21" i="1"/>
  <c r="G21" i="1" s="1"/>
  <c r="P47" i="1" l="1"/>
  <c r="Q47" i="1" s="1"/>
  <c r="R47" i="1" s="1"/>
  <c r="Z47" i="1" s="1"/>
  <c r="P71" i="3"/>
  <c r="Q71" i="3" s="1"/>
  <c r="R71" i="3" s="1"/>
  <c r="Z71" i="3" s="1"/>
  <c r="P60" i="3"/>
  <c r="Q60" i="3" s="1"/>
  <c r="R60" i="3" s="1"/>
  <c r="Z60" i="3" s="1"/>
  <c r="P33" i="1"/>
  <c r="Q33" i="1" s="1"/>
  <c r="R33" i="1" s="1"/>
  <c r="Z33" i="1" s="1"/>
  <c r="P20" i="1"/>
  <c r="Q20" i="1" s="1"/>
  <c r="R20" i="1" s="1"/>
  <c r="Z20" i="1" s="1"/>
  <c r="P35" i="3"/>
  <c r="Q35" i="3" s="1"/>
  <c r="R35" i="3" s="1"/>
  <c r="Z35" i="3" s="1"/>
  <c r="P47" i="3"/>
  <c r="Q47" i="3" s="1"/>
  <c r="R47" i="3" s="1"/>
  <c r="Z47" i="3" s="1"/>
  <c r="O72" i="3"/>
  <c r="N72" i="3"/>
  <c r="P72" i="3" s="1"/>
  <c r="Q72" i="3" s="1"/>
  <c r="N73" i="3"/>
  <c r="O73" i="3"/>
  <c r="N48" i="1"/>
  <c r="O48" i="1"/>
  <c r="O49" i="1"/>
  <c r="N49" i="1"/>
  <c r="P36" i="3"/>
  <c r="Q36" i="3" s="1"/>
  <c r="R36" i="3" s="1"/>
  <c r="Z36" i="3" s="1"/>
  <c r="N72" i="1"/>
  <c r="O72" i="1"/>
  <c r="O73" i="1"/>
  <c r="N73" i="1"/>
  <c r="N34" i="1"/>
  <c r="O34" i="1"/>
  <c r="M36" i="1"/>
  <c r="G36" i="1" s="1"/>
  <c r="M35" i="1"/>
  <c r="G35" i="1" s="1"/>
  <c r="O48" i="3"/>
  <c r="N48" i="3"/>
  <c r="O49" i="3"/>
  <c r="N49" i="3"/>
  <c r="P59" i="3"/>
  <c r="Q59" i="3" s="1"/>
  <c r="R59" i="3" s="1"/>
  <c r="Z59" i="3" s="1"/>
  <c r="P71" i="1"/>
  <c r="Q71" i="1" s="1"/>
  <c r="R71" i="1" s="1"/>
  <c r="Z71" i="1" s="1"/>
  <c r="O21" i="1"/>
  <c r="N21" i="1"/>
  <c r="M22" i="1"/>
  <c r="G22" i="1" s="1"/>
  <c r="P72" i="1" l="1"/>
  <c r="Q72" i="1" s="1"/>
  <c r="R72" i="1" s="1"/>
  <c r="Z72" i="1" s="1"/>
  <c r="P21" i="1"/>
  <c r="Q21" i="1" s="1"/>
  <c r="R21" i="1" s="1"/>
  <c r="Z21" i="1" s="1"/>
  <c r="P73" i="3"/>
  <c r="Q73" i="3" s="1"/>
  <c r="R73" i="3" s="1"/>
  <c r="Z73" i="3" s="1"/>
  <c r="P73" i="1"/>
  <c r="Q73" i="1" s="1"/>
  <c r="R73" i="1" s="1"/>
  <c r="Z73" i="1" s="1"/>
  <c r="R72" i="3"/>
  <c r="Z72" i="3" s="1"/>
  <c r="P34" i="1"/>
  <c r="Q34" i="1" s="1"/>
  <c r="R34" i="1" s="1"/>
  <c r="Z34" i="1" s="1"/>
  <c r="P48" i="3"/>
  <c r="Q48" i="3" s="1"/>
  <c r="R48" i="3" s="1"/>
  <c r="Z48" i="3" s="1"/>
  <c r="O35" i="1"/>
  <c r="N35" i="1"/>
  <c r="P35" i="1" s="1"/>
  <c r="Q35" i="1" s="1"/>
  <c r="P49" i="1"/>
  <c r="Q49" i="1" s="1"/>
  <c r="R49" i="1" s="1"/>
  <c r="Z49" i="1" s="1"/>
  <c r="N36" i="1"/>
  <c r="O36" i="1"/>
  <c r="P49" i="3"/>
  <c r="Q49" i="3" s="1"/>
  <c r="R49" i="3" s="1"/>
  <c r="Z49" i="3" s="1"/>
  <c r="P48" i="1"/>
  <c r="Q48" i="1" s="1"/>
  <c r="R48" i="1" s="1"/>
  <c r="Z48" i="1" s="1"/>
  <c r="O22" i="1"/>
  <c r="N22" i="1"/>
  <c r="M24" i="1"/>
  <c r="G24" i="1" s="1"/>
  <c r="M23" i="1"/>
  <c r="G23" i="1" s="1"/>
  <c r="R35" i="1" l="1"/>
  <c r="Z35" i="1" s="1"/>
  <c r="P36" i="1"/>
  <c r="Q36" i="1" s="1"/>
  <c r="R36" i="1" s="1"/>
  <c r="Z36" i="1" s="1"/>
  <c r="P22" i="1"/>
  <c r="Q22" i="1" s="1"/>
  <c r="R22" i="1" s="1"/>
  <c r="Z22" i="1" s="1"/>
  <c r="O23" i="1"/>
  <c r="N23" i="1"/>
  <c r="O24" i="1"/>
  <c r="N24" i="1"/>
  <c r="P24" i="1" s="1"/>
  <c r="Q24" i="1" s="1"/>
  <c r="P23" i="1" l="1"/>
  <c r="Q23" i="1" s="1"/>
  <c r="R23" i="1" s="1"/>
  <c r="Z23" i="1" s="1"/>
  <c r="R24" i="1"/>
  <c r="Z24" i="1" s="1"/>
</calcChain>
</file>

<file path=xl/sharedStrings.xml><?xml version="1.0" encoding="utf-8"?>
<sst xmlns="http://schemas.openxmlformats.org/spreadsheetml/2006/main" count="126" uniqueCount="50">
  <si>
    <t>Year</t>
  </si>
  <si>
    <t>Month</t>
  </si>
  <si>
    <t>Tave</t>
  </si>
  <si>
    <t>Tave 12-month</t>
  </si>
  <si>
    <t>Tamplitude 12-month</t>
  </si>
  <si>
    <t>MaxMonth</t>
  </si>
  <si>
    <t>Days of winter</t>
  </si>
  <si>
    <t>Snow Depth (m)</t>
  </si>
  <si>
    <t>Psno_kg_m3</t>
  </si>
  <si>
    <t>lambda_Snow</t>
  </si>
  <si>
    <t>vol_heat_capacity_snow</t>
  </si>
  <si>
    <t>Ks_snow</t>
  </si>
  <si>
    <t>damping</t>
  </si>
  <si>
    <t>DRz_snow</t>
  </si>
  <si>
    <t>WaterContent</t>
  </si>
  <si>
    <t>Max Tave 12-month</t>
  </si>
  <si>
    <t>Snow Pack</t>
  </si>
  <si>
    <t>Soil Porosity</t>
  </si>
  <si>
    <t>Snow</t>
  </si>
  <si>
    <t>ga</t>
  </si>
  <si>
    <t>Fa</t>
  </si>
  <si>
    <t>Fs</t>
  </si>
  <si>
    <t>lambda_s_temp</t>
  </si>
  <si>
    <t>Soil Clay</t>
  </si>
  <si>
    <t>lambda_theta</t>
  </si>
  <si>
    <t>cTheta</t>
  </si>
  <si>
    <t>D</t>
  </si>
  <si>
    <t>Dmms</t>
  </si>
  <si>
    <t>d</t>
  </si>
  <si>
    <t>FrostFactor</t>
  </si>
  <si>
    <t>DRz</t>
  </si>
  <si>
    <t>Depth</t>
  </si>
  <si>
    <t>Temp</t>
  </si>
  <si>
    <t>Depth (m)</t>
  </si>
  <si>
    <t>Soil</t>
  </si>
  <si>
    <t>Snow Pack (mm water)</t>
  </si>
  <si>
    <t>SoilWaterContent</t>
  </si>
  <si>
    <t>Input Monthly Conditions</t>
  </si>
  <si>
    <t>Calculated or Input</t>
  </si>
  <si>
    <t>Calculated Climate Variables</t>
  </si>
  <si>
    <t>Calc Constant Soil Parameters</t>
  </si>
  <si>
    <t>Input Constant Soil Parameters</t>
  </si>
  <si>
    <t>MinMonth</t>
  </si>
  <si>
    <t>Min Tave</t>
  </si>
  <si>
    <t>LagMax</t>
  </si>
  <si>
    <t>LagMin</t>
  </si>
  <si>
    <t>CycleMax</t>
  </si>
  <si>
    <t>CycleMin</t>
  </si>
  <si>
    <t>LagAvg</t>
  </si>
  <si>
    <t>CycleAvg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</si>
</sst>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Sheet1!$Z$8:$Z$80</c:f>
              <c:numCache>
                <c:formatCode>General</c:formatCode>
                <c:ptCount val="73"/>
                <c:pt idx="0">
                  <c:v>-17.00484441249812</c:v>
                </c:pt>
                <c:pt idx="1">
                  <c:v>-19.653194628042449</c:v>
                </c:pt>
                <c:pt idx="2">
                  <c:v>-19.372334909694636</c:v>
                </c:pt>
                <c:pt idx="3">
                  <c:v>-16.64175494242421</c:v>
                </c:pt>
                <c:pt idx="4">
                  <c:v>-12.273176951774708</c:v>
                </c:pt>
                <c:pt idx="5">
                  <c:v>-7.3202552866782762</c:v>
                </c:pt>
                <c:pt idx="6">
                  <c:v>-1.3832117038219316</c:v>
                </c:pt>
                <c:pt idx="7">
                  <c:v>2.2057837602874955</c:v>
                </c:pt>
                <c:pt idx="8">
                  <c:v>2.6351590199703221</c:v>
                </c:pt>
                <c:pt idx="9">
                  <c:v>-8.8835579201980153E-2</c:v>
                </c:pt>
                <c:pt idx="10">
                  <c:v>-5.5253529493632865</c:v>
                </c:pt>
                <c:pt idx="11">
                  <c:v>-11.053815004516446</c:v>
                </c:pt>
                <c:pt idx="12">
                  <c:v>-13.878522650663767</c:v>
                </c:pt>
                <c:pt idx="13">
                  <c:v>-14.835536336740057</c:v>
                </c:pt>
                <c:pt idx="14">
                  <c:v>-15.038584042011522</c:v>
                </c:pt>
                <c:pt idx="15">
                  <c:v>-13.341026622018919</c:v>
                </c:pt>
                <c:pt idx="16">
                  <c:v>-10.138726960643753</c:v>
                </c:pt>
                <c:pt idx="17">
                  <c:v>-6.4380188326888526</c:v>
                </c:pt>
                <c:pt idx="18">
                  <c:v>1.7313304593948766</c:v>
                </c:pt>
                <c:pt idx="19">
                  <c:v>1.9860731600280639</c:v>
                </c:pt>
                <c:pt idx="20">
                  <c:v>-0.3432756136563011</c:v>
                </c:pt>
                <c:pt idx="21">
                  <c:v>-4.6821558043398168</c:v>
                </c:pt>
                <c:pt idx="22">
                  <c:v>-9.3622348903929691</c:v>
                </c:pt>
                <c:pt idx="23">
                  <c:v>-12.997688535326821</c:v>
                </c:pt>
                <c:pt idx="24">
                  <c:v>-14.419019321604416</c:v>
                </c:pt>
                <c:pt idx="25">
                  <c:v>-14.940728439664976</c:v>
                </c:pt>
                <c:pt idx="26">
                  <c:v>-13.328791322693094</c:v>
                </c:pt>
                <c:pt idx="27">
                  <c:v>-10.221991319342143</c:v>
                </c:pt>
                <c:pt idx="28">
                  <c:v>-6.6156957336758797</c:v>
                </c:pt>
                <c:pt idx="29">
                  <c:v>-3.9701887941571483</c:v>
                </c:pt>
                <c:pt idx="30">
                  <c:v>1.2275777629489788</c:v>
                </c:pt>
                <c:pt idx="31">
                  <c:v>1.2606369235832293</c:v>
                </c:pt>
                <c:pt idx="32">
                  <c:v>-0.78035644119023306</c:v>
                </c:pt>
                <c:pt idx="33">
                  <c:v>-4.7972797297344254</c:v>
                </c:pt>
                <c:pt idx="34">
                  <c:v>-9.4268461551629184</c:v>
                </c:pt>
                <c:pt idx="35">
                  <c:v>-12.271059639315581</c:v>
                </c:pt>
                <c:pt idx="36">
                  <c:v>-14.177187763744948</c:v>
                </c:pt>
                <c:pt idx="37">
                  <c:v>-14.24919371744225</c:v>
                </c:pt>
                <c:pt idx="38">
                  <c:v>-12.714879701320793</c:v>
                </c:pt>
                <c:pt idx="39">
                  <c:v>-10.463351517901863</c:v>
                </c:pt>
                <c:pt idx="40">
                  <c:v>-7.703932337651878</c:v>
                </c:pt>
                <c:pt idx="41">
                  <c:v>-5.4357495933556335</c:v>
                </c:pt>
                <c:pt idx="42">
                  <c:v>-6.6122951549214566</c:v>
                </c:pt>
                <c:pt idx="43">
                  <c:v>-1.2150207276110425</c:v>
                </c:pt>
                <c:pt idx="44">
                  <c:v>-1.0439507524222424</c:v>
                </c:pt>
                <c:pt idx="45">
                  <c:v>-3.3304786547481999</c:v>
                </c:pt>
                <c:pt idx="46">
                  <c:v>-7.9560035802502878</c:v>
                </c:pt>
                <c:pt idx="47">
                  <c:v>-12.277575704785537</c:v>
                </c:pt>
                <c:pt idx="48">
                  <c:v>-15.566715023772886</c:v>
                </c:pt>
                <c:pt idx="49">
                  <c:v>-19.289690681967105</c:v>
                </c:pt>
                <c:pt idx="50">
                  <c:v>-19.817454940879045</c:v>
                </c:pt>
                <c:pt idx="51">
                  <c:v>-17.260571242706892</c:v>
                </c:pt>
                <c:pt idx="52">
                  <c:v>-13.370247099252412</c:v>
                </c:pt>
                <c:pt idx="53">
                  <c:v>-9.7143354986101258</c:v>
                </c:pt>
                <c:pt idx="54">
                  <c:v>-5.2966988264993455</c:v>
                </c:pt>
                <c:pt idx="55">
                  <c:v>9.5153076727786612E-2</c:v>
                </c:pt>
                <c:pt idx="56">
                  <c:v>0.64905326870430713</c:v>
                </c:pt>
                <c:pt idx="57">
                  <c:v>-1.5355216963355431</c:v>
                </c:pt>
                <c:pt idx="58">
                  <c:v>-6.7635503122237211</c:v>
                </c:pt>
                <c:pt idx="59">
                  <c:v>-11.782183026125237</c:v>
                </c:pt>
                <c:pt idx="60">
                  <c:v>-16.289407928830634</c:v>
                </c:pt>
                <c:pt idx="61">
                  <c:v>-18.091296657176922</c:v>
                </c:pt>
                <c:pt idx="62">
                  <c:v>-18.483055200010259</c:v>
                </c:pt>
                <c:pt idx="63">
                  <c:v>-16.88394658860447</c:v>
                </c:pt>
                <c:pt idx="64">
                  <c:v>-13.535420942447086</c:v>
                </c:pt>
                <c:pt idx="65">
                  <c:v>-10.157010569821558</c:v>
                </c:pt>
                <c:pt idx="66">
                  <c:v>-6.952593303481768</c:v>
                </c:pt>
                <c:pt idx="67">
                  <c:v>-0.79958565351010868</c:v>
                </c:pt>
                <c:pt idx="68">
                  <c:v>-3.3655081831444633</c:v>
                </c:pt>
                <c:pt idx="69">
                  <c:v>-8.0755273371996079</c:v>
                </c:pt>
                <c:pt idx="70">
                  <c:v>-13.515461036540215</c:v>
                </c:pt>
                <c:pt idx="71">
                  <c:v>-17.376210661868939</c:v>
                </c:pt>
                <c:pt idx="72">
                  <c:v>-18.158592383685601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6-4E82-A7CD-7EB35672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037104"/>
        <c:axId val="1942034608"/>
      </c:lineChart>
      <c:catAx>
        <c:axId val="19420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34608"/>
        <c:crosses val="autoZero"/>
        <c:auto val="1"/>
        <c:lblAlgn val="ctr"/>
        <c:lblOffset val="100"/>
        <c:noMultiLvlLbl val="0"/>
      </c:catAx>
      <c:valAx>
        <c:axId val="194203460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CycleMax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Sheet2!$M$2:$M$79</c:f>
              <c:numCache>
                <c:formatCode>General</c:formatCode>
                <c:ptCount val="78"/>
                <c:pt idx="0">
                  <c:v>-0.86602540378443871</c:v>
                </c:pt>
                <c:pt idx="1">
                  <c:v>-1</c:v>
                </c:pt>
                <c:pt idx="2">
                  <c:v>-0.8660254037844386</c:v>
                </c:pt>
                <c:pt idx="3">
                  <c:v>-0.49999999999999994</c:v>
                </c:pt>
                <c:pt idx="4">
                  <c:v>0</c:v>
                </c:pt>
                <c:pt idx="5">
                  <c:v>0.49999999999999994</c:v>
                </c:pt>
                <c:pt idx="6">
                  <c:v>0.8660254037844386</c:v>
                </c:pt>
                <c:pt idx="7">
                  <c:v>1</c:v>
                </c:pt>
                <c:pt idx="8">
                  <c:v>0.86602540378443871</c:v>
                </c:pt>
                <c:pt idx="9">
                  <c:v>0.50000000000000033</c:v>
                </c:pt>
                <c:pt idx="10">
                  <c:v>1.22514845490862E-16</c:v>
                </c:pt>
                <c:pt idx="11">
                  <c:v>-0.49999999999999972</c:v>
                </c:pt>
                <c:pt idx="12">
                  <c:v>-0.86602540378443871</c:v>
                </c:pt>
                <c:pt idx="13">
                  <c:v>-1</c:v>
                </c:pt>
                <c:pt idx="14">
                  <c:v>-0.8660254037844386</c:v>
                </c:pt>
                <c:pt idx="15">
                  <c:v>-0.49999999999999994</c:v>
                </c:pt>
                <c:pt idx="16">
                  <c:v>0</c:v>
                </c:pt>
                <c:pt idx="17">
                  <c:v>0.49999999999999994</c:v>
                </c:pt>
                <c:pt idx="18">
                  <c:v>1</c:v>
                </c:pt>
                <c:pt idx="19">
                  <c:v>0.86602540378443871</c:v>
                </c:pt>
                <c:pt idx="20">
                  <c:v>0.50000000000000033</c:v>
                </c:pt>
                <c:pt idx="21">
                  <c:v>1.22514845490862E-16</c:v>
                </c:pt>
                <c:pt idx="22">
                  <c:v>-0.49999999999999972</c:v>
                </c:pt>
                <c:pt idx="23">
                  <c:v>-0.86602540378443837</c:v>
                </c:pt>
                <c:pt idx="24">
                  <c:v>-1</c:v>
                </c:pt>
                <c:pt idx="25">
                  <c:v>-0.8660254037844386</c:v>
                </c:pt>
                <c:pt idx="26">
                  <c:v>-0.49999999999999994</c:v>
                </c:pt>
                <c:pt idx="27">
                  <c:v>0</c:v>
                </c:pt>
                <c:pt idx="28">
                  <c:v>0.49999999999999994</c:v>
                </c:pt>
                <c:pt idx="29">
                  <c:v>0.8660254037844386</c:v>
                </c:pt>
                <c:pt idx="30">
                  <c:v>1</c:v>
                </c:pt>
                <c:pt idx="31">
                  <c:v>0.86602540378443871</c:v>
                </c:pt>
                <c:pt idx="32">
                  <c:v>0.50000000000000033</c:v>
                </c:pt>
                <c:pt idx="33">
                  <c:v>1.22514845490862E-16</c:v>
                </c:pt>
                <c:pt idx="34">
                  <c:v>-0.49999999999999972</c:v>
                </c:pt>
                <c:pt idx="35">
                  <c:v>-0.86602540378443837</c:v>
                </c:pt>
                <c:pt idx="36">
                  <c:v>-1</c:v>
                </c:pt>
                <c:pt idx="37">
                  <c:v>-0.8660254037844386</c:v>
                </c:pt>
                <c:pt idx="38">
                  <c:v>-0.49999999999999994</c:v>
                </c:pt>
                <c:pt idx="39">
                  <c:v>0</c:v>
                </c:pt>
                <c:pt idx="40">
                  <c:v>0.49999999999999994</c:v>
                </c:pt>
                <c:pt idx="41">
                  <c:v>0.8660254037844386</c:v>
                </c:pt>
                <c:pt idx="42">
                  <c:v>0.8660254037844386</c:v>
                </c:pt>
                <c:pt idx="43">
                  <c:v>1</c:v>
                </c:pt>
                <c:pt idx="44">
                  <c:v>0.86602540378443871</c:v>
                </c:pt>
                <c:pt idx="45">
                  <c:v>0.50000000000000033</c:v>
                </c:pt>
                <c:pt idx="46">
                  <c:v>1.22514845490862E-16</c:v>
                </c:pt>
                <c:pt idx="47">
                  <c:v>-0.49999999999999972</c:v>
                </c:pt>
                <c:pt idx="48">
                  <c:v>-0.86602540378443871</c:v>
                </c:pt>
                <c:pt idx="49">
                  <c:v>-1</c:v>
                </c:pt>
                <c:pt idx="50">
                  <c:v>-0.8660254037844386</c:v>
                </c:pt>
                <c:pt idx="51">
                  <c:v>-0.49999999999999994</c:v>
                </c:pt>
                <c:pt idx="52">
                  <c:v>0</c:v>
                </c:pt>
                <c:pt idx="53">
                  <c:v>0.49999999999999994</c:v>
                </c:pt>
                <c:pt idx="54">
                  <c:v>0.8660254037844386</c:v>
                </c:pt>
                <c:pt idx="55">
                  <c:v>1</c:v>
                </c:pt>
                <c:pt idx="56">
                  <c:v>0.86602540378443871</c:v>
                </c:pt>
                <c:pt idx="57">
                  <c:v>0.50000000000000033</c:v>
                </c:pt>
                <c:pt idx="58">
                  <c:v>1.22514845490862E-16</c:v>
                </c:pt>
                <c:pt idx="59">
                  <c:v>-0.49999999999999972</c:v>
                </c:pt>
                <c:pt idx="60">
                  <c:v>-0.86602540378443871</c:v>
                </c:pt>
                <c:pt idx="61">
                  <c:v>-1</c:v>
                </c:pt>
                <c:pt idx="62">
                  <c:v>-0.8660254037844386</c:v>
                </c:pt>
                <c:pt idx="63">
                  <c:v>-0.49999999999999994</c:v>
                </c:pt>
                <c:pt idx="64">
                  <c:v>0</c:v>
                </c:pt>
                <c:pt idx="65">
                  <c:v>0.49999999999999994</c:v>
                </c:pt>
                <c:pt idx="66">
                  <c:v>0.8660254037844386</c:v>
                </c:pt>
                <c:pt idx="67">
                  <c:v>0.86602540378443871</c:v>
                </c:pt>
                <c:pt idx="68">
                  <c:v>0.50000000000000033</c:v>
                </c:pt>
                <c:pt idx="69">
                  <c:v>1.22514845490862E-16</c:v>
                </c:pt>
                <c:pt idx="70">
                  <c:v>-0.49999999999999972</c:v>
                </c:pt>
                <c:pt idx="71">
                  <c:v>-0.86602540378443837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3-4731-8E31-33F0B518DCDC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CycleMin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Sheet2!$N$2:$N$79</c:f>
              <c:numCache>
                <c:formatCode>General</c:formatCode>
                <c:ptCount val="78"/>
                <c:pt idx="0">
                  <c:v>-1</c:v>
                </c:pt>
                <c:pt idx="1">
                  <c:v>-0.8660254037844386</c:v>
                </c:pt>
                <c:pt idx="2">
                  <c:v>-0.49999999999999994</c:v>
                </c:pt>
                <c:pt idx="3">
                  <c:v>0</c:v>
                </c:pt>
                <c:pt idx="4">
                  <c:v>0.49999999999999994</c:v>
                </c:pt>
                <c:pt idx="5">
                  <c:v>0.8660254037844386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0.50000000000000033</c:v>
                </c:pt>
                <c:pt idx="9">
                  <c:v>1.22514845490862E-16</c:v>
                </c:pt>
                <c:pt idx="10">
                  <c:v>-0.49999999999999972</c:v>
                </c:pt>
                <c:pt idx="11">
                  <c:v>-0.86602540378443837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-0.49999999999999994</c:v>
                </c:pt>
                <c:pt idx="15">
                  <c:v>0</c:v>
                </c:pt>
                <c:pt idx="16">
                  <c:v>0.49999999999999994</c:v>
                </c:pt>
                <c:pt idx="17">
                  <c:v>0.8660254037844386</c:v>
                </c:pt>
                <c:pt idx="18">
                  <c:v>1</c:v>
                </c:pt>
                <c:pt idx="19">
                  <c:v>0.86602540378443871</c:v>
                </c:pt>
                <c:pt idx="20">
                  <c:v>0.50000000000000033</c:v>
                </c:pt>
                <c:pt idx="21">
                  <c:v>1.22514845490862E-16</c:v>
                </c:pt>
                <c:pt idx="22">
                  <c:v>-0.49999999999999972</c:v>
                </c:pt>
                <c:pt idx="23">
                  <c:v>-0.86602540378443837</c:v>
                </c:pt>
                <c:pt idx="24">
                  <c:v>-0.86602540378443871</c:v>
                </c:pt>
                <c:pt idx="25">
                  <c:v>-1</c:v>
                </c:pt>
                <c:pt idx="26">
                  <c:v>-0.8660254037844386</c:v>
                </c:pt>
                <c:pt idx="27">
                  <c:v>-0.49999999999999994</c:v>
                </c:pt>
                <c:pt idx="28">
                  <c:v>0</c:v>
                </c:pt>
                <c:pt idx="29">
                  <c:v>0.49999999999999994</c:v>
                </c:pt>
                <c:pt idx="30">
                  <c:v>0.8660254037844386</c:v>
                </c:pt>
                <c:pt idx="31">
                  <c:v>1</c:v>
                </c:pt>
                <c:pt idx="32">
                  <c:v>0.86602540378443871</c:v>
                </c:pt>
                <c:pt idx="33">
                  <c:v>0.50000000000000033</c:v>
                </c:pt>
                <c:pt idx="34">
                  <c:v>1.22514845490862E-16</c:v>
                </c:pt>
                <c:pt idx="35">
                  <c:v>-1</c:v>
                </c:pt>
                <c:pt idx="36">
                  <c:v>-1</c:v>
                </c:pt>
                <c:pt idx="37">
                  <c:v>-0.8660254037844386</c:v>
                </c:pt>
                <c:pt idx="38">
                  <c:v>-0.49999999999999994</c:v>
                </c:pt>
                <c:pt idx="39">
                  <c:v>0</c:v>
                </c:pt>
                <c:pt idx="40">
                  <c:v>0.49999999999999994</c:v>
                </c:pt>
                <c:pt idx="41">
                  <c:v>0.8660254037844386</c:v>
                </c:pt>
                <c:pt idx="42">
                  <c:v>1</c:v>
                </c:pt>
                <c:pt idx="43">
                  <c:v>0.86602540378443871</c:v>
                </c:pt>
                <c:pt idx="44">
                  <c:v>0.50000000000000033</c:v>
                </c:pt>
                <c:pt idx="45">
                  <c:v>1.22514845490862E-16</c:v>
                </c:pt>
                <c:pt idx="46">
                  <c:v>-0.49999999999999972</c:v>
                </c:pt>
                <c:pt idx="47">
                  <c:v>-0.49999999999999972</c:v>
                </c:pt>
                <c:pt idx="48">
                  <c:v>-0.86602540378443871</c:v>
                </c:pt>
                <c:pt idx="49">
                  <c:v>-0.49999999999999994</c:v>
                </c:pt>
                <c:pt idx="50">
                  <c:v>0</c:v>
                </c:pt>
                <c:pt idx="51">
                  <c:v>0.49999999999999994</c:v>
                </c:pt>
                <c:pt idx="52">
                  <c:v>0.8660254037844386</c:v>
                </c:pt>
                <c:pt idx="53">
                  <c:v>1</c:v>
                </c:pt>
                <c:pt idx="54">
                  <c:v>0.86602540378443871</c:v>
                </c:pt>
                <c:pt idx="55">
                  <c:v>0.50000000000000033</c:v>
                </c:pt>
                <c:pt idx="56">
                  <c:v>1.22514845490862E-16</c:v>
                </c:pt>
                <c:pt idx="57">
                  <c:v>-0.49999999999999972</c:v>
                </c:pt>
                <c:pt idx="58">
                  <c:v>-0.86602540378443837</c:v>
                </c:pt>
                <c:pt idx="59">
                  <c:v>-1</c:v>
                </c:pt>
                <c:pt idx="60">
                  <c:v>-0.8660254037844386</c:v>
                </c:pt>
                <c:pt idx="61">
                  <c:v>-0.8660254037844386</c:v>
                </c:pt>
                <c:pt idx="62">
                  <c:v>-0.49999999999999994</c:v>
                </c:pt>
                <c:pt idx="63">
                  <c:v>0</c:v>
                </c:pt>
                <c:pt idx="64">
                  <c:v>0.49999999999999994</c:v>
                </c:pt>
                <c:pt idx="65">
                  <c:v>0.8660254037844386</c:v>
                </c:pt>
                <c:pt idx="66">
                  <c:v>1</c:v>
                </c:pt>
                <c:pt idx="67">
                  <c:v>0.86602540378443871</c:v>
                </c:pt>
                <c:pt idx="68">
                  <c:v>0.50000000000000033</c:v>
                </c:pt>
                <c:pt idx="69">
                  <c:v>1.22514845490862E-16</c:v>
                </c:pt>
                <c:pt idx="70">
                  <c:v>-0.49999999999999972</c:v>
                </c:pt>
                <c:pt idx="71">
                  <c:v>-0.86602540378443837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3-4731-8E31-33F0B518DCDC}"/>
            </c:ext>
          </c:extLst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CycleAvg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Sheet2!$O$2:$O$79</c:f>
              <c:numCache>
                <c:formatCode>General</c:formatCode>
                <c:ptCount val="78"/>
                <c:pt idx="0">
                  <c:v>-0.96592582628906831</c:v>
                </c:pt>
                <c:pt idx="1">
                  <c:v>-0.9659258262890682</c:v>
                </c:pt>
                <c:pt idx="2">
                  <c:v>-0.70710678118654746</c:v>
                </c:pt>
                <c:pt idx="3">
                  <c:v>-0.25881904510252074</c:v>
                </c:pt>
                <c:pt idx="4">
                  <c:v>0.25881904510252074</c:v>
                </c:pt>
                <c:pt idx="5">
                  <c:v>0.70710678118654746</c:v>
                </c:pt>
                <c:pt idx="6">
                  <c:v>0.9659258262890682</c:v>
                </c:pt>
                <c:pt idx="7">
                  <c:v>0.96592582628906831</c:v>
                </c:pt>
                <c:pt idx="8">
                  <c:v>0.70710678118654757</c:v>
                </c:pt>
                <c:pt idx="9">
                  <c:v>0.25881904510252102</c:v>
                </c:pt>
                <c:pt idx="10">
                  <c:v>-0.25881904510252035</c:v>
                </c:pt>
                <c:pt idx="11">
                  <c:v>-0.70710678118654713</c:v>
                </c:pt>
                <c:pt idx="12">
                  <c:v>-1</c:v>
                </c:pt>
                <c:pt idx="13">
                  <c:v>-0.9659258262890682</c:v>
                </c:pt>
                <c:pt idx="14">
                  <c:v>-0.70710678118654746</c:v>
                </c:pt>
                <c:pt idx="15">
                  <c:v>-0.25881904510252074</c:v>
                </c:pt>
                <c:pt idx="16">
                  <c:v>0.25881904510252074</c:v>
                </c:pt>
                <c:pt idx="17">
                  <c:v>0.70710678118654746</c:v>
                </c:pt>
                <c:pt idx="18">
                  <c:v>1</c:v>
                </c:pt>
                <c:pt idx="19">
                  <c:v>0.86602540378443871</c:v>
                </c:pt>
                <c:pt idx="20">
                  <c:v>0.50000000000000033</c:v>
                </c:pt>
                <c:pt idx="21">
                  <c:v>1.22514845490862E-16</c:v>
                </c:pt>
                <c:pt idx="22">
                  <c:v>-0.49999999999999972</c:v>
                </c:pt>
                <c:pt idx="23">
                  <c:v>-0.86602540378443837</c:v>
                </c:pt>
                <c:pt idx="24">
                  <c:v>-0.96592582628906831</c:v>
                </c:pt>
                <c:pt idx="25">
                  <c:v>-0.9659258262890682</c:v>
                </c:pt>
                <c:pt idx="26">
                  <c:v>-0.70710678118654746</c:v>
                </c:pt>
                <c:pt idx="27">
                  <c:v>-0.25881904510252074</c:v>
                </c:pt>
                <c:pt idx="28">
                  <c:v>0.25881904510252074</c:v>
                </c:pt>
                <c:pt idx="29">
                  <c:v>0.70710678118654746</c:v>
                </c:pt>
                <c:pt idx="30">
                  <c:v>0.9659258262890682</c:v>
                </c:pt>
                <c:pt idx="31">
                  <c:v>0.96592582628906831</c:v>
                </c:pt>
                <c:pt idx="32">
                  <c:v>0.70710678118654757</c:v>
                </c:pt>
                <c:pt idx="33">
                  <c:v>0.25881904510252102</c:v>
                </c:pt>
                <c:pt idx="34">
                  <c:v>-0.25881904510252035</c:v>
                </c:pt>
                <c:pt idx="35">
                  <c:v>-0.96592582628906809</c:v>
                </c:pt>
                <c:pt idx="36">
                  <c:v>-1</c:v>
                </c:pt>
                <c:pt idx="37">
                  <c:v>-0.8660254037844386</c:v>
                </c:pt>
                <c:pt idx="38">
                  <c:v>-0.49999999999999994</c:v>
                </c:pt>
                <c:pt idx="39">
                  <c:v>0</c:v>
                </c:pt>
                <c:pt idx="40">
                  <c:v>0.49999999999999994</c:v>
                </c:pt>
                <c:pt idx="41">
                  <c:v>0.8660254037844386</c:v>
                </c:pt>
                <c:pt idx="42">
                  <c:v>0.9659258262890682</c:v>
                </c:pt>
                <c:pt idx="43">
                  <c:v>0.96592582628906831</c:v>
                </c:pt>
                <c:pt idx="44">
                  <c:v>0.70710678118654757</c:v>
                </c:pt>
                <c:pt idx="45">
                  <c:v>0.25881904510252102</c:v>
                </c:pt>
                <c:pt idx="46">
                  <c:v>-0.25881904510252035</c:v>
                </c:pt>
                <c:pt idx="47">
                  <c:v>-0.49999999999999972</c:v>
                </c:pt>
                <c:pt idx="48">
                  <c:v>-0.86602540378443871</c:v>
                </c:pt>
                <c:pt idx="49">
                  <c:v>-0.8660254037844386</c:v>
                </c:pt>
                <c:pt idx="50">
                  <c:v>-0.49999999999999994</c:v>
                </c:pt>
                <c:pt idx="51">
                  <c:v>0</c:v>
                </c:pt>
                <c:pt idx="52">
                  <c:v>0.49999999999999994</c:v>
                </c:pt>
                <c:pt idx="53">
                  <c:v>0.8660254037844386</c:v>
                </c:pt>
                <c:pt idx="54">
                  <c:v>1</c:v>
                </c:pt>
                <c:pt idx="55">
                  <c:v>0.86602540378443871</c:v>
                </c:pt>
                <c:pt idx="56">
                  <c:v>0.50000000000000033</c:v>
                </c:pt>
                <c:pt idx="57">
                  <c:v>1.22514845490862E-16</c:v>
                </c:pt>
                <c:pt idx="58">
                  <c:v>-0.49999999999999972</c:v>
                </c:pt>
                <c:pt idx="59">
                  <c:v>-0.86602540378443837</c:v>
                </c:pt>
                <c:pt idx="60">
                  <c:v>-1</c:v>
                </c:pt>
                <c:pt idx="61">
                  <c:v>-0.9659258262890682</c:v>
                </c:pt>
                <c:pt idx="62">
                  <c:v>-0.70710678118654746</c:v>
                </c:pt>
                <c:pt idx="63">
                  <c:v>-0.25881904510252074</c:v>
                </c:pt>
                <c:pt idx="64">
                  <c:v>0.25881904510252074</c:v>
                </c:pt>
                <c:pt idx="65">
                  <c:v>0.70710678118654746</c:v>
                </c:pt>
                <c:pt idx="66">
                  <c:v>0.9659258262890682</c:v>
                </c:pt>
                <c:pt idx="67">
                  <c:v>0.86602540378443871</c:v>
                </c:pt>
                <c:pt idx="68">
                  <c:v>0.50000000000000033</c:v>
                </c:pt>
                <c:pt idx="69">
                  <c:v>1.22514845490862E-16</c:v>
                </c:pt>
                <c:pt idx="70">
                  <c:v>-0.49999999999999972</c:v>
                </c:pt>
                <c:pt idx="71">
                  <c:v>-0.86602540378443837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3-4731-8E31-33F0B518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95727"/>
        <c:axId val="2028194063"/>
      </c:lineChart>
      <c:catAx>
        <c:axId val="202819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94063"/>
        <c:crosses val="autoZero"/>
        <c:auto val="1"/>
        <c:lblAlgn val="ctr"/>
        <c:lblOffset val="100"/>
        <c:noMultiLvlLbl val="0"/>
      </c:catAx>
      <c:valAx>
        <c:axId val="20281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118518</xdr:colOff>
      <xdr:row>7</xdr:row>
      <xdr:rowOff>56062</xdr:rowOff>
    </xdr:from>
    <xdr:to>
      <xdr:col>33</xdr:col>
      <xdr:colOff>423318</xdr:colOff>
      <xdr:row>22</xdr:row>
      <xdr:rowOff>86542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1C40A-5556-4299-B067-23CE88396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217169</xdr:colOff>
      <xdr:row>8</xdr:row>
      <xdr:rowOff>56197</xdr:rowOff>
    </xdr:from>
    <xdr:to>
      <xdr:col>18</xdr:col>
      <xdr:colOff>118109</xdr:colOff>
      <xdr:row>23</xdr:row>
      <xdr:rowOff>75247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171DB-C0E8-4E77-935B-46DD9BA1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2A71-BB82-47A0-B5BC-2169AB86B423}">
  <dimension ref="A2:Z91"/>
  <sheetViews>
    <sheetView zoomScale="70" zoomScaleNormal="70" workbookViewId="0">
      <pane xSplit="2" ySplit="7" topLeftCell="J8" activePane="bottomRight" state="frozen"/>
      <selection pane="topRight" activeCell="C1" sqref="C1"/>
      <selection pane="bottomLeft" activeCell="A8" sqref="A8"/>
      <selection pane="bottomRight" activeCell="Z8" sqref="Z8"/>
    </sheetView>
  </sheetViews>
  <sheetFormatPr defaultRowHeight="14.4" x14ac:dyDescent="0.3"/>
  <cols>
    <col min="1" max="1" width="10.5546875" customWidth="1"/>
    <col min="3" max="3" width="10.88671875" customWidth="1"/>
    <col min="5" max="7" width="10.44140625" customWidth="1"/>
  </cols>
  <sheetData>
    <row r="2" spans="1:26" x14ac:dyDescent="0.3">
      <c r="A2" s="12" t="s">
        <v>41</v>
      </c>
      <c r="B2" s="12"/>
      <c r="C2" s="12"/>
      <c r="D2" s="12"/>
      <c r="F2" s="11" t="s">
        <v>40</v>
      </c>
      <c r="G2" s="11"/>
      <c r="H2" s="11"/>
    </row>
    <row r="3" spans="1:26" x14ac:dyDescent="0.3">
      <c r="A3" s="2" t="s">
        <v>17</v>
      </c>
      <c r="B3" s="2" t="s">
        <v>23</v>
      </c>
      <c r="C3" s="2" t="s">
        <v>29</v>
      </c>
      <c r="D3" s="2" t="s">
        <v>33</v>
      </c>
      <c r="F3" s="6" t="s">
        <v>22</v>
      </c>
      <c r="G3" s="6" t="s">
        <v>21</v>
      </c>
      <c r="H3" s="6" t="s">
        <v>25</v>
      </c>
    </row>
    <row r="4" spans="1:26" x14ac:dyDescent="0.3">
      <c r="A4">
        <v>0.45118429999999998</v>
      </c>
      <c r="B4">
        <v>0.1</v>
      </c>
      <c r="C4">
        <v>0.8</v>
      </c>
      <c r="D4">
        <v>0.5</v>
      </c>
      <c r="F4">
        <f>(1 - $B$4) * 360 + $B$4 * 80</f>
        <v>332</v>
      </c>
      <c r="G4">
        <f>((2 / 3) / (1 + 0.125 * ((F4 / 51.51) - 1))) + ((1 / 3) / (1 + (1 - 2 * 0.125) * ((F4 / 51.51) - 1)))</f>
        <v>0.46223249141449207</v>
      </c>
      <c r="H4">
        <f>1942 * (1 - $A$4) + 4186 * $A$4</f>
        <v>2954.4575691999999</v>
      </c>
    </row>
    <row r="6" spans="1:26" x14ac:dyDescent="0.3">
      <c r="C6" s="12" t="s">
        <v>37</v>
      </c>
      <c r="D6" s="12"/>
      <c r="E6" s="12"/>
      <c r="F6" s="13" t="s">
        <v>38</v>
      </c>
      <c r="G6" s="13"/>
      <c r="I6" s="14" t="s">
        <v>39</v>
      </c>
      <c r="J6" s="14"/>
      <c r="K6" s="14"/>
      <c r="L6" s="14"/>
      <c r="M6" s="10" t="s">
        <v>18</v>
      </c>
      <c r="N6" s="10"/>
      <c r="O6" s="10"/>
      <c r="P6" s="10"/>
      <c r="Q6" s="10"/>
      <c r="R6" s="10"/>
      <c r="S6" s="11" t="s">
        <v>34</v>
      </c>
      <c r="T6" s="11"/>
      <c r="U6" s="11"/>
      <c r="V6" s="11"/>
      <c r="W6" s="11"/>
      <c r="X6" s="11"/>
      <c r="Y6" s="11"/>
      <c r="Z6" s="11"/>
    </row>
    <row r="7" spans="1:26" x14ac:dyDescent="0.3">
      <c r="A7" t="s">
        <v>0</v>
      </c>
      <c r="B7" t="s">
        <v>1</v>
      </c>
      <c r="C7" s="2" t="s">
        <v>2</v>
      </c>
      <c r="D7" s="2" t="s">
        <v>35</v>
      </c>
      <c r="E7" s="2" t="s">
        <v>36</v>
      </c>
      <c r="F7" s="4" t="s">
        <v>6</v>
      </c>
      <c r="G7" s="4" t="s">
        <v>7</v>
      </c>
      <c r="I7" s="3" t="s">
        <v>3</v>
      </c>
      <c r="J7" s="3" t="s">
        <v>4</v>
      </c>
      <c r="K7" s="3" t="s">
        <v>15</v>
      </c>
      <c r="L7" s="3" t="s">
        <v>5</v>
      </c>
      <c r="M7" s="5" t="s">
        <v>8</v>
      </c>
      <c r="N7" s="5" t="s">
        <v>9</v>
      </c>
      <c r="O7" s="5" t="s">
        <v>10</v>
      </c>
      <c r="P7" s="5" t="s">
        <v>11</v>
      </c>
      <c r="Q7" s="5" t="s">
        <v>12</v>
      </c>
      <c r="R7" s="5" t="s">
        <v>13</v>
      </c>
      <c r="S7" s="6" t="s">
        <v>19</v>
      </c>
      <c r="T7" s="6" t="s">
        <v>20</v>
      </c>
      <c r="U7" s="6" t="s">
        <v>24</v>
      </c>
      <c r="V7" s="6" t="s">
        <v>26</v>
      </c>
      <c r="W7" s="6" t="s">
        <v>27</v>
      </c>
      <c r="X7" s="6" t="s">
        <v>28</v>
      </c>
      <c r="Y7" s="6" t="s">
        <v>30</v>
      </c>
      <c r="Z7" s="6" t="s">
        <v>32</v>
      </c>
    </row>
    <row r="8" spans="1:26" x14ac:dyDescent="0.3">
      <c r="A8">
        <v>2015</v>
      </c>
      <c r="B8">
        <v>1</v>
      </c>
      <c r="C8">
        <v>-34.055129999999998</v>
      </c>
      <c r="D8">
        <v>14.37881</v>
      </c>
      <c r="E8">
        <v>0.45118429999999998</v>
      </c>
      <c r="F8">
        <f>IF(C8&lt;0,IF(C7&lt;0,F7+30,30),IF(D7&gt;0,IF(F7&gt;0,F7+30,30),0))</f>
        <v>30</v>
      </c>
      <c r="G8">
        <f>0</f>
        <v>0</v>
      </c>
      <c r="I8">
        <f>AVERAGE(C8:C19)</f>
        <v>-9.1333775083333322</v>
      </c>
      <c r="J8">
        <f>(MAX(C8:C19)-MIN(C8:C19))/2</f>
        <v>21.938657499999998</v>
      </c>
      <c r="K8">
        <f>MAX(C8:C19)</f>
        <v>9.8221849999999993</v>
      </c>
      <c r="L8">
        <f>INDEX(B8:C19,MATCH(K8,C8:C19,0),1)</f>
        <v>8</v>
      </c>
      <c r="M8">
        <f>(165+(1.3*F8))</f>
        <v>204</v>
      </c>
      <c r="N8">
        <f>(0.023+((0.0000775*M8)+(0.000001105*POWER(M8,2)))*(2.29-0.023))*3.6*24</f>
        <v>14.091045686784</v>
      </c>
      <c r="O8">
        <f>2090 * M8 / 1000</f>
        <v>426.36</v>
      </c>
      <c r="P8">
        <f>1000000 / 86400 * (N8 / O8)</f>
        <v>0.38251901341589273</v>
      </c>
      <c r="Q8">
        <f>SQRT((2 * P8) / (PI() * 2 / 12))</f>
        <v>1.2087659010257463</v>
      </c>
      <c r="R8">
        <f>IF(G8&gt;0,EXP(-1 * G8 * Q8),1)</f>
        <v>1</v>
      </c>
      <c r="S8">
        <f>0.035+0.298*(E8/$A$4)</f>
        <v>0.33299999999999996</v>
      </c>
      <c r="T8">
        <f>((2 / 3) / (1 + S8 * ((2.25 / 51.51) - 1))) + ((1 / 3) / (1 + (1 - 2 * S8) * ((2.25 / 51.51) - 1)))</f>
        <v>1.4679402270902751</v>
      </c>
      <c r="U8">
        <f t="shared" ref="U8:U31" si="0">($G$4 * (1 - $A$4) * $F$4 + T8 * ($A$4 - E8) * 2.25 + E8 * 51.51) / ($G$4 * (1 - $A$4) + T8 * ($A$4 - E8) + E8)</f>
        <v>152.45820193827439</v>
      </c>
      <c r="V8">
        <f t="shared" ref="V8:V31" si="1">U8/$H$4</f>
        <v>5.160277254533617E-2</v>
      </c>
      <c r="W8">
        <f>V8*1000000/86400</f>
        <v>0.59725431186731681</v>
      </c>
      <c r="X8">
        <f>SQRT(2*W8/(PI()*2/12))</f>
        <v>1.5104116738158395</v>
      </c>
      <c r="Y8">
        <f>EXP(-1*$D$4*X8*$C$4)</f>
        <v>0.54653076982131776</v>
      </c>
      <c r="Z8">
        <f xml:space="preserve"> (I8 + J8 * R8 * 1 * Y8 * SIN((PI()*2/12) * (B8 + (3-L8)) - $D$4 / X8))</f>
        <v>-17.00484441249812</v>
      </c>
    </row>
    <row r="9" spans="1:26" x14ac:dyDescent="0.3">
      <c r="A9">
        <v>2015</v>
      </c>
      <c r="B9">
        <v>2</v>
      </c>
      <c r="C9">
        <v>-27.86458</v>
      </c>
      <c r="D9">
        <v>29.585159999999998</v>
      </c>
      <c r="E9">
        <v>0.45118429999999998</v>
      </c>
      <c r="F9">
        <f>IF(C9&lt;0,IF(C8&lt;0,F8+30,30),IF(D8&gt;0,IF(F8&gt;0,F8+30,30),0))</f>
        <v>60</v>
      </c>
      <c r="G9">
        <f>1000*(D8/1000)/(M9)</f>
        <v>5.9172057613168724E-2</v>
      </c>
      <c r="I9">
        <f>AVERAGE(C8:C19)</f>
        <v>-9.1333775083333322</v>
      </c>
      <c r="J9">
        <f>(MAX(C8:C19)-MIN(C8:C19))/2</f>
        <v>21.938657499999998</v>
      </c>
      <c r="K9">
        <f>MAX(C8:C19)</f>
        <v>9.8221849999999993</v>
      </c>
      <c r="L9">
        <f>INDEX(B8:C19,MATCH(K9,C8:C19,0),1)</f>
        <v>8</v>
      </c>
      <c r="M9">
        <f t="shared" ref="M9:M31" si="2">(165+(1.3*F9))</f>
        <v>243</v>
      </c>
      <c r="N9">
        <f t="shared" ref="N9:N72" si="3">(0.023+((0.0000775*M9)+(0.000001105*POWER(M9,2)))*(2.29-0.023))*3.6*24</f>
        <v>18.456170908175999</v>
      </c>
      <c r="O9">
        <f t="shared" ref="O9:O31" si="4">2090 * M9 / 1000</f>
        <v>507.87</v>
      </c>
      <c r="P9">
        <f t="shared" ref="P9:P31" si="5">1000000 / 86400 * (N9 / O9)</f>
        <v>0.42060584246952953</v>
      </c>
      <c r="Q9">
        <f t="shared" ref="Q9:Q72" si="6">SQRT((2 * P9) / (PI() * 2 / 12))</f>
        <v>1.2675156701739669</v>
      </c>
      <c r="R9">
        <f t="shared" ref="R9:R31" si="7">IF(G9&gt;0,EXP(-1 * G9 * Q9),1)</f>
        <v>0.92774208519468659</v>
      </c>
      <c r="S9">
        <f t="shared" ref="S9:S31" si="8">0.035+0.298*(E9/$A$4)</f>
        <v>0.33299999999999996</v>
      </c>
      <c r="T9">
        <f t="shared" ref="T9:T72" si="9">((2 / 3) / (1 + S9 * ((2.25 / 51.51) - 1))) + ((1 / 3) / (1 + (1 - 2 * S9) * ((2.25 / 51.51) - 1)))</f>
        <v>1.4679402270902751</v>
      </c>
      <c r="U9">
        <f t="shared" si="0"/>
        <v>152.45820193827439</v>
      </c>
      <c r="V9">
        <f t="shared" si="1"/>
        <v>5.160277254533617E-2</v>
      </c>
      <c r="W9">
        <f t="shared" ref="W9:W72" si="10">V9*1000000/86400</f>
        <v>0.59725431186731681</v>
      </c>
      <c r="X9">
        <f t="shared" ref="X9:X72" si="11">SQRT(2*W9/(PI()*2/12))</f>
        <v>1.5104116738158395</v>
      </c>
      <c r="Y9">
        <f t="shared" ref="Y9:Y72" si="12">EXP(-1*$D$4*X9*$C$4)</f>
        <v>0.54653076982131776</v>
      </c>
      <c r="Z9">
        <f t="shared" ref="Z9:Z31" si="13" xml:space="preserve"> (I9 + J9 * R9 * 1 * Y9 * SIN((PI()*2/12) * (B9 + (3-L9)) - $D$4 / X9))</f>
        <v>-19.653194628042449</v>
      </c>
    </row>
    <row r="10" spans="1:26" x14ac:dyDescent="0.3">
      <c r="A10">
        <v>2015</v>
      </c>
      <c r="B10">
        <v>3</v>
      </c>
      <c r="C10">
        <v>-17.513590000000001</v>
      </c>
      <c r="D10">
        <v>43.103319999999997</v>
      </c>
      <c r="E10">
        <v>0.45118429999999998</v>
      </c>
      <c r="F10">
        <f t="shared" ref="F10:F73" si="14">IF(C10&lt;0,IF(C9&lt;0,F9+30,30),IF(D9&gt;0,IF(F9&gt;0,F9+30,30),0))</f>
        <v>90</v>
      </c>
      <c r="G10">
        <f t="shared" ref="G10:G73" si="15">1000*(D9/1000)/(M10)</f>
        <v>0.10491191489361701</v>
      </c>
      <c r="I10">
        <f>AVERAGE(C8:C19)</f>
        <v>-9.1333775083333322</v>
      </c>
      <c r="J10">
        <f>(MAX(C8:C19)-MIN(C8:C19))/2</f>
        <v>21.938657499999998</v>
      </c>
      <c r="K10">
        <f>MAX(C8:C19)</f>
        <v>9.8221849999999993</v>
      </c>
      <c r="L10">
        <f>INDEX(B8:C19,MATCH(K10,C8:C19,0),1)</f>
        <v>8</v>
      </c>
      <c r="M10">
        <f t="shared" si="2"/>
        <v>282</v>
      </c>
      <c r="N10">
        <f t="shared" si="3"/>
        <v>23.479691472575997</v>
      </c>
      <c r="O10">
        <f t="shared" si="4"/>
        <v>589.38</v>
      </c>
      <c r="P10">
        <f t="shared" si="5"/>
        <v>0.46108739410906369</v>
      </c>
      <c r="Q10">
        <f t="shared" si="6"/>
        <v>1.3271111902458064</v>
      </c>
      <c r="R10">
        <f t="shared" si="7"/>
        <v>0.87002809370020895</v>
      </c>
      <c r="S10">
        <f t="shared" si="8"/>
        <v>0.33299999999999996</v>
      </c>
      <c r="T10">
        <f t="shared" si="9"/>
        <v>1.4679402270902751</v>
      </c>
      <c r="U10">
        <f t="shared" si="0"/>
        <v>152.45820193827439</v>
      </c>
      <c r="V10">
        <f t="shared" si="1"/>
        <v>5.160277254533617E-2</v>
      </c>
      <c r="W10">
        <f t="shared" si="10"/>
        <v>0.59725431186731681</v>
      </c>
      <c r="X10">
        <f t="shared" si="11"/>
        <v>1.5104116738158395</v>
      </c>
      <c r="Y10">
        <f t="shared" si="12"/>
        <v>0.54653076982131776</v>
      </c>
      <c r="Z10">
        <f t="shared" si="13"/>
        <v>-19.372334909694636</v>
      </c>
    </row>
    <row r="11" spans="1:26" x14ac:dyDescent="0.3">
      <c r="A11">
        <v>2015</v>
      </c>
      <c r="B11">
        <v>4</v>
      </c>
      <c r="C11">
        <v>-9.2209509999999995</v>
      </c>
      <c r="D11">
        <v>53.855310000000003</v>
      </c>
      <c r="E11">
        <v>0.45118429999999998</v>
      </c>
      <c r="F11">
        <f t="shared" si="14"/>
        <v>120</v>
      </c>
      <c r="G11">
        <f t="shared" si="15"/>
        <v>0.13427825545171337</v>
      </c>
      <c r="I11">
        <f>AVERAGE(C8:C19)</f>
        <v>-9.1333775083333322</v>
      </c>
      <c r="J11">
        <f>(MAX(C8:C19)-MIN(C8:C19))/2</f>
        <v>21.938657499999998</v>
      </c>
      <c r="K11">
        <f>MAX(C8:C19)</f>
        <v>9.8221849999999993</v>
      </c>
      <c r="L11">
        <f>INDEX(B8:C19,MATCH(K11,C8:C19,0),1)</f>
        <v>8</v>
      </c>
      <c r="M11">
        <f t="shared" si="2"/>
        <v>321</v>
      </c>
      <c r="N11">
        <f t="shared" si="3"/>
        <v>29.161607379984002</v>
      </c>
      <c r="O11">
        <f t="shared" si="4"/>
        <v>670.89</v>
      </c>
      <c r="P11">
        <f t="shared" si="5"/>
        <v>0.50309082552281303</v>
      </c>
      <c r="Q11">
        <f t="shared" si="6"/>
        <v>1.3862414655994499</v>
      </c>
      <c r="R11">
        <f t="shared" si="7"/>
        <v>0.83015563341105469</v>
      </c>
      <c r="S11">
        <f t="shared" si="8"/>
        <v>0.33299999999999996</v>
      </c>
      <c r="T11">
        <f t="shared" si="9"/>
        <v>1.4679402270902751</v>
      </c>
      <c r="U11">
        <f t="shared" si="0"/>
        <v>152.45820193827439</v>
      </c>
      <c r="V11">
        <f t="shared" si="1"/>
        <v>5.160277254533617E-2</v>
      </c>
      <c r="W11">
        <f t="shared" si="10"/>
        <v>0.59725431186731681</v>
      </c>
      <c r="X11">
        <f t="shared" si="11"/>
        <v>1.5104116738158395</v>
      </c>
      <c r="Y11">
        <f t="shared" si="12"/>
        <v>0.54653076982131776</v>
      </c>
      <c r="Z11">
        <f t="shared" si="13"/>
        <v>-16.64175494242421</v>
      </c>
    </row>
    <row r="12" spans="1:26" x14ac:dyDescent="0.3">
      <c r="A12">
        <v>2015</v>
      </c>
      <c r="B12">
        <v>5</v>
      </c>
      <c r="C12">
        <v>-1.775234</v>
      </c>
      <c r="D12">
        <v>62.603349999999999</v>
      </c>
      <c r="E12">
        <v>0.45118429999999998</v>
      </c>
      <c r="F12">
        <f t="shared" si="14"/>
        <v>150</v>
      </c>
      <c r="G12">
        <f t="shared" si="15"/>
        <v>0.14959808333333335</v>
      </c>
      <c r="I12">
        <f>AVERAGE(C8:C19)</f>
        <v>-9.1333775083333322</v>
      </c>
      <c r="J12">
        <f>(MAX(C8:C19)-MIN(C8:C19))/2</f>
        <v>21.938657499999998</v>
      </c>
      <c r="K12">
        <f>MAX(C8:C19)</f>
        <v>9.8221849999999993</v>
      </c>
      <c r="L12">
        <f>INDEX(B8:C19,MATCH(K12,C8:C19,0),1)</f>
        <v>8</v>
      </c>
      <c r="M12">
        <f t="shared" si="2"/>
        <v>360</v>
      </c>
      <c r="N12">
        <f t="shared" si="3"/>
        <v>35.501918630399999</v>
      </c>
      <c r="O12">
        <f t="shared" si="4"/>
        <v>752.4</v>
      </c>
      <c r="P12">
        <f t="shared" si="5"/>
        <v>0.5461215257841574</v>
      </c>
      <c r="Q12">
        <f t="shared" si="6"/>
        <v>1.4443097204472728</v>
      </c>
      <c r="R12">
        <f t="shared" si="7"/>
        <v>0.80568215255717246</v>
      </c>
      <c r="S12">
        <f t="shared" si="8"/>
        <v>0.33299999999999996</v>
      </c>
      <c r="T12">
        <f t="shared" si="9"/>
        <v>1.4679402270902751</v>
      </c>
      <c r="U12">
        <f t="shared" si="0"/>
        <v>152.45820193827439</v>
      </c>
      <c r="V12">
        <f t="shared" si="1"/>
        <v>5.160277254533617E-2</v>
      </c>
      <c r="W12">
        <f t="shared" si="10"/>
        <v>0.59725431186731681</v>
      </c>
      <c r="X12">
        <f t="shared" si="11"/>
        <v>1.5104116738158395</v>
      </c>
      <c r="Y12">
        <f t="shared" si="12"/>
        <v>0.54653076982131776</v>
      </c>
      <c r="Z12">
        <f t="shared" si="13"/>
        <v>-12.273176951774708</v>
      </c>
    </row>
    <row r="13" spans="1:26" x14ac:dyDescent="0.3">
      <c r="A13">
        <v>2015</v>
      </c>
      <c r="B13">
        <v>6</v>
      </c>
      <c r="C13">
        <v>0.97752190000000005</v>
      </c>
      <c r="D13">
        <v>4.3705249999999998</v>
      </c>
      <c r="E13">
        <v>0.45118429999999998</v>
      </c>
      <c r="F13">
        <f t="shared" si="14"/>
        <v>180</v>
      </c>
      <c r="G13">
        <f t="shared" si="15"/>
        <v>0.15690062656641604</v>
      </c>
      <c r="I13">
        <f>AVERAGE(C8:C19)</f>
        <v>-9.1333775083333322</v>
      </c>
      <c r="J13">
        <f>(MAX(C8:C19)-MIN(C8:C19))/2</f>
        <v>21.938657499999998</v>
      </c>
      <c r="K13">
        <f>MAX(C8:C19)</f>
        <v>9.8221849999999993</v>
      </c>
      <c r="L13">
        <f>INDEX(B8:C19,MATCH(K13,C8:C19,0),1)</f>
        <v>8</v>
      </c>
      <c r="M13">
        <f t="shared" si="2"/>
        <v>399</v>
      </c>
      <c r="N13">
        <f t="shared" si="3"/>
        <v>42.500625223823995</v>
      </c>
      <c r="O13">
        <f t="shared" si="4"/>
        <v>833.91</v>
      </c>
      <c r="P13">
        <f t="shared" si="5"/>
        <v>0.58987826568214785</v>
      </c>
      <c r="Q13">
        <f t="shared" si="6"/>
        <v>1.5010559627605216</v>
      </c>
      <c r="R13">
        <f t="shared" si="7"/>
        <v>0.79016252955422794</v>
      </c>
      <c r="S13">
        <f t="shared" si="8"/>
        <v>0.33299999999999996</v>
      </c>
      <c r="T13">
        <f t="shared" si="9"/>
        <v>1.4679402270902751</v>
      </c>
      <c r="U13">
        <f t="shared" si="0"/>
        <v>152.45820193827439</v>
      </c>
      <c r="V13">
        <f t="shared" si="1"/>
        <v>5.160277254533617E-2</v>
      </c>
      <c r="W13">
        <f t="shared" si="10"/>
        <v>0.59725431186731681</v>
      </c>
      <c r="X13">
        <f t="shared" si="11"/>
        <v>1.5104116738158395</v>
      </c>
      <c r="Y13">
        <f t="shared" si="12"/>
        <v>0.54653076982131776</v>
      </c>
      <c r="Z13">
        <f t="shared" si="13"/>
        <v>-7.3202552866782762</v>
      </c>
    </row>
    <row r="14" spans="1:26" x14ac:dyDescent="0.3">
      <c r="A14">
        <v>2015</v>
      </c>
      <c r="B14">
        <v>7</v>
      </c>
      <c r="C14">
        <v>7.9776239999999996</v>
      </c>
      <c r="D14">
        <v>0</v>
      </c>
      <c r="E14">
        <v>0.45118429999999998</v>
      </c>
      <c r="F14">
        <f t="shared" si="14"/>
        <v>210</v>
      </c>
      <c r="G14">
        <f t="shared" si="15"/>
        <v>9.978367579908675E-3</v>
      </c>
      <c r="I14">
        <f>AVERAGE(C8:C19)</f>
        <v>-9.1333775083333322</v>
      </c>
      <c r="J14">
        <f>(MAX(C8:C19)-MIN(C8:C19))/2</f>
        <v>21.938657499999998</v>
      </c>
      <c r="K14">
        <f>MAX(C8:C19)</f>
        <v>9.8221849999999993</v>
      </c>
      <c r="L14">
        <f>INDEX(B8:C19,MATCH(K14,C8:C19,0),1)</f>
        <v>8</v>
      </c>
      <c r="M14">
        <f t="shared" si="2"/>
        <v>438</v>
      </c>
      <c r="N14">
        <f t="shared" si="3"/>
        <v>50.157727160256002</v>
      </c>
      <c r="O14">
        <f t="shared" si="4"/>
        <v>915.42</v>
      </c>
      <c r="P14">
        <f t="shared" si="5"/>
        <v>0.63416710312206426</v>
      </c>
      <c r="Q14">
        <f t="shared" si="6"/>
        <v>1.5563868095674231</v>
      </c>
      <c r="R14">
        <f t="shared" si="7"/>
        <v>0.98458977200435116</v>
      </c>
      <c r="S14">
        <f t="shared" si="8"/>
        <v>0.33299999999999996</v>
      </c>
      <c r="T14">
        <f t="shared" si="9"/>
        <v>1.4679402270902751</v>
      </c>
      <c r="U14">
        <f t="shared" si="0"/>
        <v>152.45820193827439</v>
      </c>
      <c r="V14">
        <f t="shared" si="1"/>
        <v>5.160277254533617E-2</v>
      </c>
      <c r="W14">
        <f t="shared" si="10"/>
        <v>0.59725431186731681</v>
      </c>
      <c r="X14">
        <f t="shared" si="11"/>
        <v>1.5104116738158395</v>
      </c>
      <c r="Y14">
        <f t="shared" si="12"/>
        <v>0.54653076982131776</v>
      </c>
      <c r="Z14">
        <f t="shared" si="13"/>
        <v>-1.3832117038219316</v>
      </c>
    </row>
    <row r="15" spans="1:26" x14ac:dyDescent="0.3">
      <c r="A15">
        <v>2015</v>
      </c>
      <c r="B15">
        <v>8</v>
      </c>
      <c r="C15">
        <v>9.8221849999999993</v>
      </c>
      <c r="D15">
        <v>0</v>
      </c>
      <c r="E15">
        <v>0.45118429999999998</v>
      </c>
      <c r="F15">
        <f t="shared" si="14"/>
        <v>0</v>
      </c>
      <c r="G15">
        <f t="shared" si="15"/>
        <v>0</v>
      </c>
      <c r="I15">
        <f>AVERAGE(C8:C19)</f>
        <v>-9.1333775083333322</v>
      </c>
      <c r="J15">
        <f>(MAX(C8:C19)-MIN(C8:C19))/2</f>
        <v>21.938657499999998</v>
      </c>
      <c r="K15">
        <f>MAX(C8:C19)</f>
        <v>9.8221849999999993</v>
      </c>
      <c r="L15">
        <f>INDEX(B8:C19,MATCH(K15,C8:C19,0),1)</f>
        <v>8</v>
      </c>
      <c r="M15">
        <f t="shared" si="2"/>
        <v>165</v>
      </c>
      <c r="N15">
        <f t="shared" si="3"/>
        <v>10.3843158084</v>
      </c>
      <c r="O15">
        <f t="shared" si="4"/>
        <v>344.85</v>
      </c>
      <c r="P15">
        <f t="shared" si="5"/>
        <v>0.3485249829636074</v>
      </c>
      <c r="Q15">
        <f t="shared" si="6"/>
        <v>1.1538056040391906</v>
      </c>
      <c r="R15">
        <f t="shared" si="7"/>
        <v>1</v>
      </c>
      <c r="S15">
        <f t="shared" si="8"/>
        <v>0.33299999999999996</v>
      </c>
      <c r="T15">
        <f t="shared" si="9"/>
        <v>1.4679402270902751</v>
      </c>
      <c r="U15">
        <f t="shared" si="0"/>
        <v>152.45820193827439</v>
      </c>
      <c r="V15">
        <f t="shared" si="1"/>
        <v>5.160277254533617E-2</v>
      </c>
      <c r="W15">
        <f t="shared" si="10"/>
        <v>0.59725431186731681</v>
      </c>
      <c r="X15">
        <f t="shared" si="11"/>
        <v>1.5104116738158395</v>
      </c>
      <c r="Y15">
        <f t="shared" si="12"/>
        <v>0.54653076982131776</v>
      </c>
      <c r="Z15">
        <f t="shared" si="13"/>
        <v>2.2057837602874955</v>
      </c>
    </row>
    <row r="16" spans="1:26" x14ac:dyDescent="0.3">
      <c r="A16">
        <v>2015</v>
      </c>
      <c r="B16">
        <v>9</v>
      </c>
      <c r="C16">
        <v>3.4467569999999998</v>
      </c>
      <c r="D16">
        <v>0</v>
      </c>
      <c r="E16">
        <v>0.45118429999999998</v>
      </c>
      <c r="F16">
        <f t="shared" si="14"/>
        <v>0</v>
      </c>
      <c r="G16">
        <f t="shared" si="15"/>
        <v>0</v>
      </c>
      <c r="I16">
        <f>AVERAGE(C8:C19)</f>
        <v>-9.1333775083333322</v>
      </c>
      <c r="J16">
        <f>(MAX(C8:C19)-MIN(C8:C19))/2</f>
        <v>21.938657499999998</v>
      </c>
      <c r="K16">
        <f>MAX(C8:C19)</f>
        <v>9.8221849999999993</v>
      </c>
      <c r="L16">
        <f>INDEX(B8:C19,MATCH(K16,C8:C19,0),1)</f>
        <v>8</v>
      </c>
      <c r="M16">
        <f t="shared" si="2"/>
        <v>165</v>
      </c>
      <c r="N16">
        <f t="shared" si="3"/>
        <v>10.3843158084</v>
      </c>
      <c r="O16">
        <f t="shared" si="4"/>
        <v>344.85</v>
      </c>
      <c r="P16">
        <f t="shared" si="5"/>
        <v>0.3485249829636074</v>
      </c>
      <c r="Q16">
        <f t="shared" si="6"/>
        <v>1.1538056040391906</v>
      </c>
      <c r="R16">
        <f t="shared" si="7"/>
        <v>1</v>
      </c>
      <c r="S16">
        <f t="shared" si="8"/>
        <v>0.33299999999999996</v>
      </c>
      <c r="T16">
        <f t="shared" si="9"/>
        <v>1.4679402270902751</v>
      </c>
      <c r="U16">
        <f t="shared" si="0"/>
        <v>152.45820193827439</v>
      </c>
      <c r="V16">
        <f t="shared" si="1"/>
        <v>5.160277254533617E-2</v>
      </c>
      <c r="W16">
        <f t="shared" si="10"/>
        <v>0.59725431186731681</v>
      </c>
      <c r="X16">
        <f t="shared" si="11"/>
        <v>1.5104116738158395</v>
      </c>
      <c r="Y16">
        <f t="shared" si="12"/>
        <v>0.54653076982131776</v>
      </c>
      <c r="Z16">
        <f t="shared" si="13"/>
        <v>2.6351590199703221</v>
      </c>
    </row>
    <row r="17" spans="1:26" x14ac:dyDescent="0.3">
      <c r="A17">
        <v>2015</v>
      </c>
      <c r="B17">
        <v>10</v>
      </c>
      <c r="C17">
        <v>-3.150013</v>
      </c>
      <c r="D17">
        <v>14.77431</v>
      </c>
      <c r="E17">
        <v>0.45118429999999998</v>
      </c>
      <c r="F17">
        <f t="shared" si="14"/>
        <v>30</v>
      </c>
      <c r="G17">
        <f t="shared" si="15"/>
        <v>0</v>
      </c>
      <c r="I17">
        <f>AVERAGE(C8:C19)</f>
        <v>-9.1333775083333322</v>
      </c>
      <c r="J17">
        <f>(MAX(C8:C19)-MIN(C8:C19))/2</f>
        <v>21.938657499999998</v>
      </c>
      <c r="K17">
        <f>MAX(C8:C19)</f>
        <v>9.8221849999999993</v>
      </c>
      <c r="L17">
        <f>INDEX(B8:C19,MATCH(K17,C8:C19,0),1)</f>
        <v>8</v>
      </c>
      <c r="M17">
        <f t="shared" si="2"/>
        <v>204</v>
      </c>
      <c r="N17">
        <f t="shared" si="3"/>
        <v>14.091045686784</v>
      </c>
      <c r="O17">
        <f t="shared" si="4"/>
        <v>426.36</v>
      </c>
      <c r="P17">
        <f t="shared" si="5"/>
        <v>0.38251901341589273</v>
      </c>
      <c r="Q17">
        <f t="shared" si="6"/>
        <v>1.2087659010257463</v>
      </c>
      <c r="R17">
        <f t="shared" si="7"/>
        <v>1</v>
      </c>
      <c r="S17">
        <f t="shared" si="8"/>
        <v>0.33299999999999996</v>
      </c>
      <c r="T17">
        <f t="shared" si="9"/>
        <v>1.4679402270902751</v>
      </c>
      <c r="U17">
        <f t="shared" si="0"/>
        <v>152.45820193827439</v>
      </c>
      <c r="V17">
        <f t="shared" si="1"/>
        <v>5.160277254533617E-2</v>
      </c>
      <c r="W17">
        <f t="shared" si="10"/>
        <v>0.59725431186731681</v>
      </c>
      <c r="X17">
        <f t="shared" si="11"/>
        <v>1.5104116738158395</v>
      </c>
      <c r="Y17">
        <f t="shared" si="12"/>
        <v>0.54653076982131776</v>
      </c>
      <c r="Z17">
        <f t="shared" si="13"/>
        <v>-8.8835579201980153E-2</v>
      </c>
    </row>
    <row r="18" spans="1:26" x14ac:dyDescent="0.3">
      <c r="A18">
        <v>2015</v>
      </c>
      <c r="B18">
        <v>11</v>
      </c>
      <c r="C18">
        <v>-13.072290000000001</v>
      </c>
      <c r="D18">
        <v>37.82647</v>
      </c>
      <c r="E18">
        <v>0.45118429999999998</v>
      </c>
      <c r="F18">
        <f t="shared" si="14"/>
        <v>60</v>
      </c>
      <c r="G18">
        <f t="shared" si="15"/>
        <v>6.0799629629629627E-2</v>
      </c>
      <c r="I18">
        <f>AVERAGE(C8:C19)</f>
        <v>-9.1333775083333322</v>
      </c>
      <c r="J18">
        <f>(MAX(C8:C19)-MIN(C8:C19))/2</f>
        <v>21.938657499999998</v>
      </c>
      <c r="K18">
        <f>MAX(C8:C19)</f>
        <v>9.8221849999999993</v>
      </c>
      <c r="L18">
        <f>INDEX(B8:C19,MATCH(K18,C8:C19,0),1)</f>
        <v>8</v>
      </c>
      <c r="M18">
        <f t="shared" si="2"/>
        <v>243</v>
      </c>
      <c r="N18">
        <f t="shared" si="3"/>
        <v>18.456170908175999</v>
      </c>
      <c r="O18">
        <f t="shared" si="4"/>
        <v>507.87</v>
      </c>
      <c r="P18">
        <f t="shared" si="5"/>
        <v>0.42060584246952953</v>
      </c>
      <c r="Q18">
        <f t="shared" si="6"/>
        <v>1.2675156701739669</v>
      </c>
      <c r="R18">
        <f t="shared" si="7"/>
        <v>0.92583015110162514</v>
      </c>
      <c r="S18">
        <f t="shared" si="8"/>
        <v>0.33299999999999996</v>
      </c>
      <c r="T18">
        <f t="shared" si="9"/>
        <v>1.4679402270902751</v>
      </c>
      <c r="U18">
        <f t="shared" si="0"/>
        <v>152.45820193827439</v>
      </c>
      <c r="V18">
        <f t="shared" si="1"/>
        <v>5.160277254533617E-2</v>
      </c>
      <c r="W18">
        <f t="shared" si="10"/>
        <v>0.59725431186731681</v>
      </c>
      <c r="X18">
        <f t="shared" si="11"/>
        <v>1.5104116738158395</v>
      </c>
      <c r="Y18">
        <f t="shared" si="12"/>
        <v>0.54653076982131776</v>
      </c>
      <c r="Z18">
        <f t="shared" si="13"/>
        <v>-5.5253529493632865</v>
      </c>
    </row>
    <row r="19" spans="1:26" s="1" customFormat="1" x14ac:dyDescent="0.3">
      <c r="A19" s="1">
        <v>2015</v>
      </c>
      <c r="B19" s="1">
        <v>12</v>
      </c>
      <c r="C19" s="1">
        <v>-25.172830000000001</v>
      </c>
      <c r="D19" s="1">
        <v>48.79712</v>
      </c>
      <c r="E19" s="1">
        <v>0.45118429999999998</v>
      </c>
      <c r="F19" s="1">
        <f t="shared" si="14"/>
        <v>90</v>
      </c>
      <c r="G19" s="1">
        <f t="shared" si="15"/>
        <v>0.13413641843971633</v>
      </c>
      <c r="I19" s="1">
        <f>AVERAGE(C8:C19)</f>
        <v>-9.1333775083333322</v>
      </c>
      <c r="J19" s="1">
        <f>(MAX(C8:C19)-MIN(C8:C19))/2</f>
        <v>21.938657499999998</v>
      </c>
      <c r="K19" s="1">
        <f>MAX(C8:C19)</f>
        <v>9.8221849999999993</v>
      </c>
      <c r="L19" s="1">
        <f t="shared" ref="L19:L31" si="16">INDEX(B8:C19,MATCH(K19,C8:C19,0),1)</f>
        <v>8</v>
      </c>
      <c r="M19" s="1">
        <f t="shared" si="2"/>
        <v>282</v>
      </c>
      <c r="N19" s="1">
        <f t="shared" si="3"/>
        <v>23.479691472575997</v>
      </c>
      <c r="O19" s="1">
        <f t="shared" si="4"/>
        <v>589.38</v>
      </c>
      <c r="P19" s="1">
        <f t="shared" si="5"/>
        <v>0.46108739410906369</v>
      </c>
      <c r="Q19" s="1">
        <f t="shared" si="6"/>
        <v>1.3271111902458064</v>
      </c>
      <c r="R19" s="1">
        <f t="shared" si="7"/>
        <v>0.83693075497672254</v>
      </c>
      <c r="S19" s="1">
        <f t="shared" si="8"/>
        <v>0.33299999999999996</v>
      </c>
      <c r="T19" s="1">
        <f t="shared" si="9"/>
        <v>1.4679402270902751</v>
      </c>
      <c r="U19" s="1">
        <f t="shared" si="0"/>
        <v>152.45820193827439</v>
      </c>
      <c r="V19" s="1">
        <f t="shared" si="1"/>
        <v>5.160277254533617E-2</v>
      </c>
      <c r="W19" s="1">
        <f t="shared" si="10"/>
        <v>0.59725431186731681</v>
      </c>
      <c r="X19" s="1">
        <f t="shared" si="11"/>
        <v>1.5104116738158395</v>
      </c>
      <c r="Y19" s="1">
        <f t="shared" si="12"/>
        <v>0.54653076982131776</v>
      </c>
      <c r="Z19" s="1">
        <f t="shared" si="13"/>
        <v>-11.053815004516446</v>
      </c>
    </row>
    <row r="20" spans="1:26" x14ac:dyDescent="0.3">
      <c r="A20">
        <v>2016</v>
      </c>
      <c r="B20">
        <v>1</v>
      </c>
      <c r="C20">
        <v>-25.281569999999999</v>
      </c>
      <c r="D20">
        <v>59.279719999999998</v>
      </c>
      <c r="E20">
        <v>0.45118429999999998</v>
      </c>
      <c r="F20">
        <f t="shared" si="14"/>
        <v>120</v>
      </c>
      <c r="G20">
        <f t="shared" si="15"/>
        <v>0.15201595015576325</v>
      </c>
      <c r="I20">
        <f>AVERAGE(C9:C20)</f>
        <v>-8.4022475083333337</v>
      </c>
      <c r="J20">
        <f>(MAX(C9:C20)-MIN(C9:C20))/2</f>
        <v>18.843382500000001</v>
      </c>
      <c r="K20">
        <f>MAX(C9:C20)</f>
        <v>9.8221849999999993</v>
      </c>
      <c r="L20">
        <f t="shared" si="16"/>
        <v>8</v>
      </c>
      <c r="M20">
        <f t="shared" si="2"/>
        <v>321</v>
      </c>
      <c r="N20">
        <f t="shared" si="3"/>
        <v>29.161607379984002</v>
      </c>
      <c r="O20">
        <f t="shared" si="4"/>
        <v>670.89</v>
      </c>
      <c r="P20">
        <f t="shared" si="5"/>
        <v>0.50309082552281303</v>
      </c>
      <c r="Q20">
        <f t="shared" si="6"/>
        <v>1.3862414655994499</v>
      </c>
      <c r="R20">
        <f t="shared" si="7"/>
        <v>0.80999207643831495</v>
      </c>
      <c r="S20">
        <f t="shared" si="8"/>
        <v>0.33299999999999996</v>
      </c>
      <c r="T20">
        <f t="shared" si="9"/>
        <v>1.4679402270902751</v>
      </c>
      <c r="U20">
        <f t="shared" si="0"/>
        <v>152.45820193827439</v>
      </c>
      <c r="V20">
        <f t="shared" si="1"/>
        <v>5.160277254533617E-2</v>
      </c>
      <c r="W20">
        <f t="shared" si="10"/>
        <v>0.59725431186731681</v>
      </c>
      <c r="X20">
        <f t="shared" si="11"/>
        <v>1.5104116738158395</v>
      </c>
      <c r="Y20">
        <f t="shared" si="12"/>
        <v>0.54653076982131776</v>
      </c>
      <c r="Z20">
        <f t="shared" si="13"/>
        <v>-13.878522650663767</v>
      </c>
    </row>
    <row r="21" spans="1:26" x14ac:dyDescent="0.3">
      <c r="A21">
        <v>2016</v>
      </c>
      <c r="B21">
        <v>2</v>
      </c>
      <c r="C21">
        <v>-19.244129999999998</v>
      </c>
      <c r="D21">
        <v>67.752610000000004</v>
      </c>
      <c r="E21">
        <v>0.45118429999999998</v>
      </c>
      <c r="F21">
        <f t="shared" si="14"/>
        <v>150</v>
      </c>
      <c r="G21">
        <f t="shared" si="15"/>
        <v>0.16466588888888889</v>
      </c>
      <c r="I21">
        <f t="shared" ref="I21:I31" si="17">AVERAGE(C10:C21)</f>
        <v>-7.6838766750000005</v>
      </c>
      <c r="J21">
        <f t="shared" ref="J21:J31" si="18">(MAX(C10:C21)-MIN(C10:C21))/2</f>
        <v>17.5518775</v>
      </c>
      <c r="K21">
        <f t="shared" ref="K21:K31" si="19">MAX(C10:C21)</f>
        <v>9.8221849999999993</v>
      </c>
      <c r="L21">
        <f t="shared" si="16"/>
        <v>8</v>
      </c>
      <c r="M21">
        <f t="shared" si="2"/>
        <v>360</v>
      </c>
      <c r="N21">
        <f t="shared" si="3"/>
        <v>35.501918630399999</v>
      </c>
      <c r="O21">
        <f t="shared" si="4"/>
        <v>752.4</v>
      </c>
      <c r="P21">
        <f t="shared" si="5"/>
        <v>0.5461215257841574</v>
      </c>
      <c r="Q21">
        <f t="shared" si="6"/>
        <v>1.4443097204472728</v>
      </c>
      <c r="R21">
        <f t="shared" si="7"/>
        <v>0.78833784480124403</v>
      </c>
      <c r="S21">
        <f t="shared" si="8"/>
        <v>0.33299999999999996</v>
      </c>
      <c r="T21">
        <f t="shared" si="9"/>
        <v>1.4679402270902751</v>
      </c>
      <c r="U21">
        <f t="shared" si="0"/>
        <v>152.45820193827439</v>
      </c>
      <c r="V21">
        <f t="shared" si="1"/>
        <v>5.160277254533617E-2</v>
      </c>
      <c r="W21">
        <f t="shared" si="10"/>
        <v>0.59725431186731681</v>
      </c>
      <c r="X21">
        <f t="shared" si="11"/>
        <v>1.5104116738158395</v>
      </c>
      <c r="Y21">
        <f t="shared" si="12"/>
        <v>0.54653076982131776</v>
      </c>
      <c r="Z21">
        <f t="shared" si="13"/>
        <v>-14.835536336740057</v>
      </c>
    </row>
    <row r="22" spans="1:26" x14ac:dyDescent="0.3">
      <c r="A22">
        <v>2016</v>
      </c>
      <c r="B22">
        <v>3</v>
      </c>
      <c r="C22">
        <v>-18.207080000000001</v>
      </c>
      <c r="D22">
        <v>74.011290000000002</v>
      </c>
      <c r="E22">
        <v>0.45118429999999998</v>
      </c>
      <c r="F22">
        <f t="shared" si="14"/>
        <v>180</v>
      </c>
      <c r="G22">
        <f t="shared" si="15"/>
        <v>0.16980604010025063</v>
      </c>
      <c r="I22">
        <f t="shared" si="17"/>
        <v>-7.7416675083333333</v>
      </c>
      <c r="J22">
        <f t="shared" si="18"/>
        <v>17.5518775</v>
      </c>
      <c r="K22">
        <f t="shared" si="19"/>
        <v>9.8221849999999993</v>
      </c>
      <c r="L22">
        <f t="shared" si="16"/>
        <v>8</v>
      </c>
      <c r="M22">
        <f t="shared" si="2"/>
        <v>399</v>
      </c>
      <c r="N22">
        <f t="shared" si="3"/>
        <v>42.500625223823995</v>
      </c>
      <c r="O22">
        <f t="shared" si="4"/>
        <v>833.91</v>
      </c>
      <c r="P22">
        <f t="shared" si="5"/>
        <v>0.58987826568214785</v>
      </c>
      <c r="Q22">
        <f t="shared" si="6"/>
        <v>1.5010559627605216</v>
      </c>
      <c r="R22">
        <f t="shared" si="7"/>
        <v>0.7750030074890919</v>
      </c>
      <c r="S22">
        <f t="shared" si="8"/>
        <v>0.33299999999999996</v>
      </c>
      <c r="T22">
        <f t="shared" si="9"/>
        <v>1.4679402270902751</v>
      </c>
      <c r="U22">
        <f t="shared" si="0"/>
        <v>152.45820193827439</v>
      </c>
      <c r="V22">
        <f t="shared" si="1"/>
        <v>5.160277254533617E-2</v>
      </c>
      <c r="W22">
        <f t="shared" si="10"/>
        <v>0.59725431186731681</v>
      </c>
      <c r="X22">
        <f t="shared" si="11"/>
        <v>1.5104116738158395</v>
      </c>
      <c r="Y22">
        <f t="shared" si="12"/>
        <v>0.54653076982131776</v>
      </c>
      <c r="Z22">
        <f t="shared" si="13"/>
        <v>-15.038584042011522</v>
      </c>
    </row>
    <row r="23" spans="1:26" x14ac:dyDescent="0.3">
      <c r="A23">
        <v>2016</v>
      </c>
      <c r="B23">
        <v>4</v>
      </c>
      <c r="C23">
        <v>-9.6610460000000007</v>
      </c>
      <c r="D23">
        <v>93.400490000000005</v>
      </c>
      <c r="E23">
        <v>0.45118429999999998</v>
      </c>
      <c r="F23">
        <f t="shared" si="14"/>
        <v>210</v>
      </c>
      <c r="G23">
        <f t="shared" si="15"/>
        <v>0.16897554794520547</v>
      </c>
      <c r="I23">
        <f t="shared" si="17"/>
        <v>-7.7783420916666666</v>
      </c>
      <c r="J23">
        <f t="shared" si="18"/>
        <v>17.5518775</v>
      </c>
      <c r="K23">
        <f t="shared" si="19"/>
        <v>9.8221849999999993</v>
      </c>
      <c r="L23">
        <f t="shared" si="16"/>
        <v>8</v>
      </c>
      <c r="M23">
        <f t="shared" si="2"/>
        <v>438</v>
      </c>
      <c r="N23">
        <f t="shared" si="3"/>
        <v>50.157727160256002</v>
      </c>
      <c r="O23">
        <f t="shared" si="4"/>
        <v>915.42</v>
      </c>
      <c r="P23">
        <f t="shared" si="5"/>
        <v>0.63416710312206426</v>
      </c>
      <c r="Q23">
        <f t="shared" si="6"/>
        <v>1.5563868095674231</v>
      </c>
      <c r="R23">
        <f t="shared" si="7"/>
        <v>0.76874857466199553</v>
      </c>
      <c r="S23">
        <f t="shared" si="8"/>
        <v>0.33299999999999996</v>
      </c>
      <c r="T23">
        <f t="shared" si="9"/>
        <v>1.4679402270902751</v>
      </c>
      <c r="U23">
        <f t="shared" si="0"/>
        <v>152.45820193827439</v>
      </c>
      <c r="V23">
        <f t="shared" si="1"/>
        <v>5.160277254533617E-2</v>
      </c>
      <c r="W23">
        <f t="shared" si="10"/>
        <v>0.59725431186731681</v>
      </c>
      <c r="X23">
        <f t="shared" si="11"/>
        <v>1.5104116738158395</v>
      </c>
      <c r="Y23">
        <f t="shared" si="12"/>
        <v>0.54653076982131776</v>
      </c>
      <c r="Z23">
        <f t="shared" si="13"/>
        <v>-13.341026622018919</v>
      </c>
    </row>
    <row r="24" spans="1:26" x14ac:dyDescent="0.3">
      <c r="A24">
        <v>2016</v>
      </c>
      <c r="B24">
        <v>5</v>
      </c>
      <c r="C24">
        <v>-2.8040310000000002</v>
      </c>
      <c r="D24">
        <v>106.5831</v>
      </c>
      <c r="E24">
        <v>0.45118429999999998</v>
      </c>
      <c r="F24">
        <f t="shared" si="14"/>
        <v>240</v>
      </c>
      <c r="G24">
        <f t="shared" si="15"/>
        <v>0.19580815513626834</v>
      </c>
      <c r="I24">
        <f t="shared" si="17"/>
        <v>-7.864075175</v>
      </c>
      <c r="J24">
        <f t="shared" si="18"/>
        <v>17.5518775</v>
      </c>
      <c r="K24">
        <f t="shared" si="19"/>
        <v>9.8221849999999993</v>
      </c>
      <c r="L24">
        <f t="shared" si="16"/>
        <v>8</v>
      </c>
      <c r="M24">
        <f t="shared" si="2"/>
        <v>477</v>
      </c>
      <c r="N24">
        <f t="shared" si="3"/>
        <v>58.473224439695997</v>
      </c>
      <c r="O24">
        <f t="shared" si="4"/>
        <v>996.93</v>
      </c>
      <c r="P24">
        <f t="shared" si="5"/>
        <v>0.67885752361249041</v>
      </c>
      <c r="Q24">
        <f t="shared" si="6"/>
        <v>1.6102933685863647</v>
      </c>
      <c r="R24">
        <f t="shared" si="7"/>
        <v>0.72956371533408826</v>
      </c>
      <c r="S24">
        <f t="shared" si="8"/>
        <v>0.33299999999999996</v>
      </c>
      <c r="T24">
        <f t="shared" si="9"/>
        <v>1.4679402270902751</v>
      </c>
      <c r="U24">
        <f t="shared" si="0"/>
        <v>152.45820193827439</v>
      </c>
      <c r="V24">
        <f t="shared" si="1"/>
        <v>5.160277254533617E-2</v>
      </c>
      <c r="W24">
        <f t="shared" si="10"/>
        <v>0.59725431186731681</v>
      </c>
      <c r="X24">
        <f t="shared" si="11"/>
        <v>1.5104116738158395</v>
      </c>
      <c r="Y24">
        <f t="shared" si="12"/>
        <v>0.54653076982131776</v>
      </c>
      <c r="Z24">
        <f t="shared" si="13"/>
        <v>-10.138726960643753</v>
      </c>
    </row>
    <row r="25" spans="1:26" x14ac:dyDescent="0.3">
      <c r="A25">
        <v>2016</v>
      </c>
      <c r="B25">
        <v>6</v>
      </c>
      <c r="C25">
        <v>2.4644460000000001</v>
      </c>
      <c r="D25">
        <v>0</v>
      </c>
      <c r="E25">
        <v>0.45118429999999998</v>
      </c>
      <c r="F25">
        <f t="shared" si="14"/>
        <v>270</v>
      </c>
      <c r="G25">
        <f t="shared" si="15"/>
        <v>0.20655639534883721</v>
      </c>
      <c r="I25">
        <f t="shared" si="17"/>
        <v>-7.7401648333333339</v>
      </c>
      <c r="J25">
        <f t="shared" si="18"/>
        <v>17.5518775</v>
      </c>
      <c r="K25">
        <f t="shared" si="19"/>
        <v>9.8221849999999993</v>
      </c>
      <c r="L25">
        <f t="shared" si="16"/>
        <v>8</v>
      </c>
      <c r="M25">
        <f t="shared" si="2"/>
        <v>516</v>
      </c>
      <c r="N25">
        <f t="shared" si="3"/>
        <v>67.447117062144002</v>
      </c>
      <c r="O25">
        <f t="shared" si="4"/>
        <v>1078.44</v>
      </c>
      <c r="P25">
        <f t="shared" si="5"/>
        <v>0.72385847053150854</v>
      </c>
      <c r="Q25">
        <f t="shared" si="6"/>
        <v>1.662809576715472</v>
      </c>
      <c r="R25">
        <f t="shared" si="7"/>
        <v>0.70930904963072805</v>
      </c>
      <c r="S25">
        <f t="shared" si="8"/>
        <v>0.33299999999999996</v>
      </c>
      <c r="T25">
        <f t="shared" si="9"/>
        <v>1.4679402270902751</v>
      </c>
      <c r="U25">
        <f t="shared" si="0"/>
        <v>152.45820193827439</v>
      </c>
      <c r="V25">
        <f t="shared" si="1"/>
        <v>5.160277254533617E-2</v>
      </c>
      <c r="W25">
        <f t="shared" si="10"/>
        <v>0.59725431186731681</v>
      </c>
      <c r="X25">
        <f t="shared" si="11"/>
        <v>1.5104116738158395</v>
      </c>
      <c r="Y25">
        <f t="shared" si="12"/>
        <v>0.54653076982131776</v>
      </c>
      <c r="Z25">
        <f t="shared" si="13"/>
        <v>-6.4380188326888526</v>
      </c>
    </row>
    <row r="26" spans="1:26" x14ac:dyDescent="0.3">
      <c r="A26">
        <v>2016</v>
      </c>
      <c r="B26">
        <v>7</v>
      </c>
      <c r="C26">
        <v>10.541869999999999</v>
      </c>
      <c r="D26">
        <v>0</v>
      </c>
      <c r="E26">
        <v>0.45118429999999998</v>
      </c>
      <c r="F26">
        <f t="shared" si="14"/>
        <v>0</v>
      </c>
      <c r="G26">
        <f t="shared" si="15"/>
        <v>0</v>
      </c>
      <c r="I26">
        <f t="shared" si="17"/>
        <v>-7.5264776666666675</v>
      </c>
      <c r="J26">
        <f t="shared" si="18"/>
        <v>17.911719999999999</v>
      </c>
      <c r="K26">
        <f t="shared" si="19"/>
        <v>10.541869999999999</v>
      </c>
      <c r="L26">
        <f t="shared" si="16"/>
        <v>7</v>
      </c>
      <c r="M26">
        <f t="shared" si="2"/>
        <v>165</v>
      </c>
      <c r="N26">
        <f t="shared" si="3"/>
        <v>10.3843158084</v>
      </c>
      <c r="O26">
        <f t="shared" si="4"/>
        <v>344.85</v>
      </c>
      <c r="P26">
        <f t="shared" si="5"/>
        <v>0.3485249829636074</v>
      </c>
      <c r="Q26">
        <f t="shared" si="6"/>
        <v>1.1538056040391906</v>
      </c>
      <c r="R26">
        <f t="shared" si="7"/>
        <v>1</v>
      </c>
      <c r="S26">
        <f t="shared" si="8"/>
        <v>0.33299999999999996</v>
      </c>
      <c r="T26">
        <f t="shared" si="9"/>
        <v>1.4679402270902751</v>
      </c>
      <c r="U26">
        <f t="shared" si="0"/>
        <v>152.45820193827439</v>
      </c>
      <c r="V26">
        <f t="shared" si="1"/>
        <v>5.160277254533617E-2</v>
      </c>
      <c r="W26">
        <f t="shared" si="10"/>
        <v>0.59725431186731681</v>
      </c>
      <c r="X26">
        <f t="shared" si="11"/>
        <v>1.5104116738158395</v>
      </c>
      <c r="Y26">
        <f t="shared" si="12"/>
        <v>0.54653076982131776</v>
      </c>
      <c r="Z26">
        <f t="shared" si="13"/>
        <v>1.7313304593948766</v>
      </c>
    </row>
    <row r="27" spans="1:26" x14ac:dyDescent="0.3">
      <c r="A27">
        <v>2016</v>
      </c>
      <c r="B27">
        <v>8</v>
      </c>
      <c r="C27">
        <v>8.6723590000000002</v>
      </c>
      <c r="D27">
        <v>0</v>
      </c>
      <c r="E27">
        <v>0.45118429999999998</v>
      </c>
      <c r="F27">
        <f t="shared" si="14"/>
        <v>0</v>
      </c>
      <c r="G27">
        <f t="shared" si="15"/>
        <v>0</v>
      </c>
      <c r="I27">
        <f t="shared" si="17"/>
        <v>-7.6222965</v>
      </c>
      <c r="J27">
        <f t="shared" si="18"/>
        <v>17.911719999999999</v>
      </c>
      <c r="K27">
        <f t="shared" si="19"/>
        <v>10.541869999999999</v>
      </c>
      <c r="L27">
        <f t="shared" si="16"/>
        <v>7</v>
      </c>
      <c r="M27">
        <f t="shared" si="2"/>
        <v>165</v>
      </c>
      <c r="N27">
        <f t="shared" si="3"/>
        <v>10.3843158084</v>
      </c>
      <c r="O27">
        <f t="shared" si="4"/>
        <v>344.85</v>
      </c>
      <c r="P27">
        <f t="shared" si="5"/>
        <v>0.3485249829636074</v>
      </c>
      <c r="Q27">
        <f t="shared" si="6"/>
        <v>1.1538056040391906</v>
      </c>
      <c r="R27">
        <f t="shared" si="7"/>
        <v>1</v>
      </c>
      <c r="S27">
        <f t="shared" si="8"/>
        <v>0.33299999999999996</v>
      </c>
      <c r="T27">
        <f t="shared" si="9"/>
        <v>1.4679402270902751</v>
      </c>
      <c r="U27">
        <f t="shared" si="0"/>
        <v>152.45820193827439</v>
      </c>
      <c r="V27">
        <f t="shared" si="1"/>
        <v>5.160277254533617E-2</v>
      </c>
      <c r="W27">
        <f t="shared" si="10"/>
        <v>0.59725431186731681</v>
      </c>
      <c r="X27">
        <f t="shared" si="11"/>
        <v>1.5104116738158395</v>
      </c>
      <c r="Y27">
        <f t="shared" si="12"/>
        <v>0.54653076982131776</v>
      </c>
      <c r="Z27">
        <f t="shared" si="13"/>
        <v>1.9860731600280639</v>
      </c>
    </row>
    <row r="28" spans="1:26" x14ac:dyDescent="0.3">
      <c r="A28">
        <v>2016</v>
      </c>
      <c r="B28">
        <v>9</v>
      </c>
      <c r="C28">
        <v>2.1824919999999999</v>
      </c>
      <c r="D28">
        <v>0</v>
      </c>
      <c r="E28">
        <v>0.45118429999999998</v>
      </c>
      <c r="F28">
        <f t="shared" si="14"/>
        <v>0</v>
      </c>
      <c r="G28">
        <f t="shared" si="15"/>
        <v>0</v>
      </c>
      <c r="I28">
        <f t="shared" si="17"/>
        <v>-7.7276519166666668</v>
      </c>
      <c r="J28">
        <f t="shared" si="18"/>
        <v>17.911719999999999</v>
      </c>
      <c r="K28">
        <f t="shared" si="19"/>
        <v>10.541869999999999</v>
      </c>
      <c r="L28">
        <f t="shared" si="16"/>
        <v>7</v>
      </c>
      <c r="M28">
        <f t="shared" si="2"/>
        <v>165</v>
      </c>
      <c r="N28">
        <f t="shared" si="3"/>
        <v>10.3843158084</v>
      </c>
      <c r="O28">
        <f t="shared" si="4"/>
        <v>344.85</v>
      </c>
      <c r="P28">
        <f t="shared" si="5"/>
        <v>0.3485249829636074</v>
      </c>
      <c r="Q28">
        <f t="shared" si="6"/>
        <v>1.1538056040391906</v>
      </c>
      <c r="R28">
        <f t="shared" si="7"/>
        <v>1</v>
      </c>
      <c r="S28">
        <f t="shared" si="8"/>
        <v>0.33299999999999996</v>
      </c>
      <c r="T28">
        <f t="shared" si="9"/>
        <v>1.4679402270902751</v>
      </c>
      <c r="U28">
        <f t="shared" si="0"/>
        <v>152.45820193827439</v>
      </c>
      <c r="V28">
        <f t="shared" si="1"/>
        <v>5.160277254533617E-2</v>
      </c>
      <c r="W28">
        <f t="shared" si="10"/>
        <v>0.59725431186731681</v>
      </c>
      <c r="X28">
        <f t="shared" si="11"/>
        <v>1.5104116738158395</v>
      </c>
      <c r="Y28">
        <f t="shared" si="12"/>
        <v>0.54653076982131776</v>
      </c>
      <c r="Z28">
        <f t="shared" si="13"/>
        <v>-0.3432756136563011</v>
      </c>
    </row>
    <row r="29" spans="1:26" x14ac:dyDescent="0.3">
      <c r="A29">
        <v>2016</v>
      </c>
      <c r="B29">
        <v>10</v>
      </c>
      <c r="C29">
        <v>-4.7850029999999997</v>
      </c>
      <c r="D29">
        <v>26.36</v>
      </c>
      <c r="E29">
        <v>0.45118429999999998</v>
      </c>
      <c r="F29">
        <f t="shared" si="14"/>
        <v>30</v>
      </c>
      <c r="G29">
        <f t="shared" si="15"/>
        <v>0</v>
      </c>
      <c r="I29">
        <f t="shared" si="17"/>
        <v>-7.8639010833333343</v>
      </c>
      <c r="J29">
        <f t="shared" si="18"/>
        <v>17.911719999999999</v>
      </c>
      <c r="K29">
        <f t="shared" si="19"/>
        <v>10.541869999999999</v>
      </c>
      <c r="L29">
        <f t="shared" si="16"/>
        <v>7</v>
      </c>
      <c r="M29">
        <f t="shared" si="2"/>
        <v>204</v>
      </c>
      <c r="N29">
        <f t="shared" si="3"/>
        <v>14.091045686784</v>
      </c>
      <c r="O29">
        <f t="shared" si="4"/>
        <v>426.36</v>
      </c>
      <c r="P29">
        <f t="shared" si="5"/>
        <v>0.38251901341589273</v>
      </c>
      <c r="Q29">
        <f t="shared" si="6"/>
        <v>1.2087659010257463</v>
      </c>
      <c r="R29">
        <f t="shared" si="7"/>
        <v>1</v>
      </c>
      <c r="S29">
        <f t="shared" si="8"/>
        <v>0.33299999999999996</v>
      </c>
      <c r="T29">
        <f t="shared" si="9"/>
        <v>1.4679402270902751</v>
      </c>
      <c r="U29">
        <f t="shared" si="0"/>
        <v>152.45820193827439</v>
      </c>
      <c r="V29">
        <f t="shared" si="1"/>
        <v>5.160277254533617E-2</v>
      </c>
      <c r="W29">
        <f t="shared" si="10"/>
        <v>0.59725431186731681</v>
      </c>
      <c r="X29">
        <f t="shared" si="11"/>
        <v>1.5104116738158395</v>
      </c>
      <c r="Y29">
        <f t="shared" si="12"/>
        <v>0.54653076982131776</v>
      </c>
      <c r="Z29">
        <f t="shared" si="13"/>
        <v>-4.6821558043398168</v>
      </c>
    </row>
    <row r="30" spans="1:26" x14ac:dyDescent="0.3">
      <c r="A30">
        <v>2016</v>
      </c>
      <c r="B30">
        <v>11</v>
      </c>
      <c r="C30">
        <v>-11.459110000000001</v>
      </c>
      <c r="D30">
        <v>40.081429999999997</v>
      </c>
      <c r="E30">
        <v>0.45118429999999998</v>
      </c>
      <c r="F30">
        <f t="shared" si="14"/>
        <v>60</v>
      </c>
      <c r="G30">
        <f t="shared" si="15"/>
        <v>0.10847736625514404</v>
      </c>
      <c r="I30">
        <f t="shared" si="17"/>
        <v>-7.7294694166666673</v>
      </c>
      <c r="J30">
        <f t="shared" si="18"/>
        <v>17.911719999999999</v>
      </c>
      <c r="K30">
        <f t="shared" si="19"/>
        <v>10.541869999999999</v>
      </c>
      <c r="L30">
        <f t="shared" si="16"/>
        <v>7</v>
      </c>
      <c r="M30">
        <f t="shared" si="2"/>
        <v>243</v>
      </c>
      <c r="N30">
        <f t="shared" si="3"/>
        <v>18.456170908175999</v>
      </c>
      <c r="O30">
        <f t="shared" si="4"/>
        <v>507.87</v>
      </c>
      <c r="P30">
        <f t="shared" si="5"/>
        <v>0.42060584246952953</v>
      </c>
      <c r="Q30">
        <f t="shared" si="6"/>
        <v>1.2675156701739669</v>
      </c>
      <c r="R30">
        <f t="shared" si="7"/>
        <v>0.87153717238937767</v>
      </c>
      <c r="S30">
        <f t="shared" si="8"/>
        <v>0.33299999999999996</v>
      </c>
      <c r="T30">
        <f t="shared" si="9"/>
        <v>1.4679402270902751</v>
      </c>
      <c r="U30">
        <f t="shared" si="0"/>
        <v>152.45820193827439</v>
      </c>
      <c r="V30">
        <f t="shared" si="1"/>
        <v>5.160277254533617E-2</v>
      </c>
      <c r="W30">
        <f t="shared" si="10"/>
        <v>0.59725431186731681</v>
      </c>
      <c r="X30">
        <f t="shared" si="11"/>
        <v>1.5104116738158395</v>
      </c>
      <c r="Y30">
        <f t="shared" si="12"/>
        <v>0.54653076982131776</v>
      </c>
      <c r="Z30">
        <f t="shared" si="13"/>
        <v>-9.3622348903929691</v>
      </c>
    </row>
    <row r="31" spans="1:26" x14ac:dyDescent="0.3">
      <c r="A31">
        <v>2016</v>
      </c>
      <c r="B31">
        <v>12</v>
      </c>
      <c r="C31">
        <v>-24.5291</v>
      </c>
      <c r="D31">
        <v>62.23507</v>
      </c>
      <c r="E31">
        <v>0.45118429999999998</v>
      </c>
      <c r="F31">
        <f t="shared" si="14"/>
        <v>90</v>
      </c>
      <c r="G31">
        <f t="shared" si="15"/>
        <v>0.14213273049645389</v>
      </c>
      <c r="I31">
        <f t="shared" si="17"/>
        <v>-7.6758252499999999</v>
      </c>
      <c r="J31">
        <f t="shared" si="18"/>
        <v>17.911719999999999</v>
      </c>
      <c r="K31">
        <f t="shared" si="19"/>
        <v>10.541869999999999</v>
      </c>
      <c r="L31">
        <f t="shared" si="16"/>
        <v>7</v>
      </c>
      <c r="M31">
        <f t="shared" si="2"/>
        <v>282</v>
      </c>
      <c r="N31">
        <f t="shared" si="3"/>
        <v>23.479691472575997</v>
      </c>
      <c r="O31">
        <f t="shared" si="4"/>
        <v>589.38</v>
      </c>
      <c r="P31">
        <f t="shared" si="5"/>
        <v>0.46108739410906369</v>
      </c>
      <c r="Q31">
        <f t="shared" si="6"/>
        <v>1.3271111902458064</v>
      </c>
      <c r="R31">
        <f t="shared" si="7"/>
        <v>0.82809620880162882</v>
      </c>
      <c r="S31">
        <f t="shared" si="8"/>
        <v>0.33299999999999996</v>
      </c>
      <c r="T31">
        <f t="shared" si="9"/>
        <v>1.4679402270902751</v>
      </c>
      <c r="U31">
        <f t="shared" si="0"/>
        <v>152.45820193827439</v>
      </c>
      <c r="V31">
        <f t="shared" si="1"/>
        <v>5.160277254533617E-2</v>
      </c>
      <c r="W31">
        <f t="shared" si="10"/>
        <v>0.59725431186731681</v>
      </c>
      <c r="X31">
        <f t="shared" si="11"/>
        <v>1.5104116738158395</v>
      </c>
      <c r="Y31">
        <f t="shared" si="12"/>
        <v>0.54653076982131776</v>
      </c>
      <c r="Z31">
        <f t="shared" si="13"/>
        <v>-12.997688535326821</v>
      </c>
    </row>
    <row r="32" spans="1:26" x14ac:dyDescent="0.3">
      <c r="A32">
        <v>2017</v>
      </c>
      <c r="B32">
        <v>1</v>
      </c>
      <c r="C32">
        <v>-23.071819999999999</v>
      </c>
      <c r="D32">
        <v>69.386939999999996</v>
      </c>
      <c r="E32">
        <v>0.45118429999999998</v>
      </c>
      <c r="F32">
        <f t="shared" si="14"/>
        <v>120</v>
      </c>
      <c r="G32">
        <f t="shared" si="15"/>
        <v>0.19387872274143303</v>
      </c>
      <c r="I32">
        <f t="shared" ref="I32:I77" si="20">AVERAGE(C21:C32)</f>
        <v>-7.4916794166666669</v>
      </c>
      <c r="J32">
        <f t="shared" ref="J32:J77" si="21">(MAX(C21:C32)-MIN(C21:C32))/2</f>
        <v>17.535485000000001</v>
      </c>
      <c r="K32">
        <f t="shared" ref="K32:K77" si="22">MAX(C21:C32)</f>
        <v>10.541869999999999</v>
      </c>
      <c r="L32">
        <f t="shared" ref="L32:L76" si="23">INDEX(B21:C32,MATCH(K32,C21:C32,0),1)</f>
        <v>7</v>
      </c>
      <c r="M32">
        <f t="shared" ref="M32:M77" si="24">(165+(1.3*F32))</f>
        <v>321</v>
      </c>
      <c r="N32">
        <f t="shared" si="3"/>
        <v>29.161607379984002</v>
      </c>
      <c r="O32">
        <f t="shared" ref="O32:O77" si="25">2090 * M32 / 1000</f>
        <v>670.89</v>
      </c>
      <c r="P32">
        <f t="shared" ref="P32:P77" si="26">1000000 / 86400 * (N32 / O32)</f>
        <v>0.50309082552281303</v>
      </c>
      <c r="Q32">
        <f t="shared" si="6"/>
        <v>1.3862414655994499</v>
      </c>
      <c r="R32">
        <f t="shared" ref="R32:R77" si="27">IF(G32&gt;0,EXP(-1 * G32 * Q32),1)</f>
        <v>0.7643245894334868</v>
      </c>
      <c r="S32">
        <f t="shared" ref="S32:S77" si="28">0.035+0.298*(E32/$A$4)</f>
        <v>0.33299999999999996</v>
      </c>
      <c r="T32">
        <f t="shared" si="9"/>
        <v>1.4679402270902751</v>
      </c>
      <c r="U32">
        <f t="shared" ref="U32:U76" si="29">($G$4 * (1 - $A$4) * $F$4 + T32 * ($A$4 - E32) * 2.25 + E32 * 51.51) / ($G$4 * (1 - $A$4) + T32 * ($A$4 - E32) + E32)</f>
        <v>152.45820193827439</v>
      </c>
      <c r="V32">
        <f t="shared" ref="V32:V80" si="30">U32/$H$4</f>
        <v>5.160277254533617E-2</v>
      </c>
      <c r="W32">
        <f t="shared" si="10"/>
        <v>0.59725431186731681</v>
      </c>
      <c r="X32">
        <f t="shared" si="11"/>
        <v>1.5104116738158395</v>
      </c>
      <c r="Y32">
        <f t="shared" si="12"/>
        <v>0.54653076982131776</v>
      </c>
      <c r="Z32">
        <f t="shared" ref="Z32:Z77" si="31" xml:space="preserve"> (I32 + J32 * R32 * 1 * Y32 * SIN((PI()*2/12) * (B32 + (3-L32)) - $D$4 / X32))</f>
        <v>-14.419019321604416</v>
      </c>
    </row>
    <row r="33" spans="1:26" x14ac:dyDescent="0.3">
      <c r="A33">
        <v>2017</v>
      </c>
      <c r="B33">
        <v>2</v>
      </c>
      <c r="C33">
        <v>-23.182490000000001</v>
      </c>
      <c r="D33">
        <v>76.062619999999995</v>
      </c>
      <c r="E33">
        <v>0.45118429999999998</v>
      </c>
      <c r="F33">
        <f t="shared" si="14"/>
        <v>150</v>
      </c>
      <c r="G33">
        <f t="shared" si="15"/>
        <v>0.19274149999999998</v>
      </c>
      <c r="I33">
        <f t="shared" si="20"/>
        <v>-7.8198760833333338</v>
      </c>
      <c r="J33">
        <f t="shared" si="21"/>
        <v>17.535485000000001</v>
      </c>
      <c r="K33">
        <f t="shared" si="22"/>
        <v>10.541869999999999</v>
      </c>
      <c r="L33">
        <f t="shared" si="23"/>
        <v>7</v>
      </c>
      <c r="M33">
        <f t="shared" si="24"/>
        <v>360</v>
      </c>
      <c r="N33">
        <f t="shared" si="3"/>
        <v>35.501918630399999</v>
      </c>
      <c r="O33">
        <f t="shared" si="25"/>
        <v>752.4</v>
      </c>
      <c r="P33">
        <f t="shared" si="26"/>
        <v>0.5461215257841574</v>
      </c>
      <c r="Q33">
        <f t="shared" si="6"/>
        <v>1.4443097204472728</v>
      </c>
      <c r="R33">
        <f t="shared" si="27"/>
        <v>0.75701029796579722</v>
      </c>
      <c r="S33">
        <f t="shared" si="28"/>
        <v>0.33299999999999996</v>
      </c>
      <c r="T33">
        <f t="shared" si="9"/>
        <v>1.4679402270902751</v>
      </c>
      <c r="U33">
        <f t="shared" si="29"/>
        <v>152.45820193827439</v>
      </c>
      <c r="V33">
        <f t="shared" si="30"/>
        <v>5.160277254533617E-2</v>
      </c>
      <c r="W33">
        <f t="shared" si="10"/>
        <v>0.59725431186731681</v>
      </c>
      <c r="X33">
        <f t="shared" si="11"/>
        <v>1.5104116738158395</v>
      </c>
      <c r="Y33">
        <f t="shared" si="12"/>
        <v>0.54653076982131776</v>
      </c>
      <c r="Z33">
        <f t="shared" si="31"/>
        <v>-14.940728439664976</v>
      </c>
    </row>
    <row r="34" spans="1:26" x14ac:dyDescent="0.3">
      <c r="A34">
        <v>2017</v>
      </c>
      <c r="B34">
        <v>3</v>
      </c>
      <c r="C34">
        <v>-19.150960000000001</v>
      </c>
      <c r="D34">
        <v>86.872159999999994</v>
      </c>
      <c r="E34">
        <v>0.45118429999999998</v>
      </c>
      <c r="F34">
        <f t="shared" si="14"/>
        <v>180</v>
      </c>
      <c r="G34">
        <f t="shared" si="15"/>
        <v>0.19063313283208019</v>
      </c>
      <c r="I34">
        <f t="shared" si="20"/>
        <v>-7.8985327500000002</v>
      </c>
      <c r="J34">
        <f t="shared" si="21"/>
        <v>17.535485000000001</v>
      </c>
      <c r="K34">
        <f t="shared" si="22"/>
        <v>10.541869999999999</v>
      </c>
      <c r="L34">
        <f t="shared" si="23"/>
        <v>7</v>
      </c>
      <c r="M34">
        <f t="shared" si="24"/>
        <v>399</v>
      </c>
      <c r="N34">
        <f t="shared" si="3"/>
        <v>42.500625223823995</v>
      </c>
      <c r="O34">
        <f t="shared" si="25"/>
        <v>833.91</v>
      </c>
      <c r="P34">
        <f t="shared" si="26"/>
        <v>0.58987826568214785</v>
      </c>
      <c r="Q34">
        <f t="shared" si="6"/>
        <v>1.5010559627605216</v>
      </c>
      <c r="R34">
        <f t="shared" si="27"/>
        <v>0.75114918330238467</v>
      </c>
      <c r="S34">
        <f t="shared" si="28"/>
        <v>0.33299999999999996</v>
      </c>
      <c r="T34">
        <f t="shared" si="9"/>
        <v>1.4679402270902751</v>
      </c>
      <c r="U34">
        <f t="shared" si="29"/>
        <v>152.45820193827439</v>
      </c>
      <c r="V34">
        <f t="shared" si="30"/>
        <v>5.160277254533617E-2</v>
      </c>
      <c r="W34">
        <f t="shared" si="10"/>
        <v>0.59725431186731681</v>
      </c>
      <c r="X34">
        <f t="shared" si="11"/>
        <v>1.5104116738158395</v>
      </c>
      <c r="Y34">
        <f t="shared" si="12"/>
        <v>0.54653076982131776</v>
      </c>
      <c r="Z34">
        <f t="shared" si="31"/>
        <v>-13.328791322693094</v>
      </c>
    </row>
    <row r="35" spans="1:26" x14ac:dyDescent="0.3">
      <c r="A35">
        <v>2017</v>
      </c>
      <c r="B35">
        <v>4</v>
      </c>
      <c r="C35">
        <v>-10.09116</v>
      </c>
      <c r="D35">
        <v>116.9893</v>
      </c>
      <c r="E35">
        <v>0.45118429999999998</v>
      </c>
      <c r="F35">
        <f t="shared" si="14"/>
        <v>210</v>
      </c>
      <c r="G35">
        <f t="shared" si="15"/>
        <v>0.19833826484018263</v>
      </c>
      <c r="I35">
        <f t="shared" si="20"/>
        <v>-7.9343755833333338</v>
      </c>
      <c r="J35">
        <f t="shared" si="21"/>
        <v>17.535485000000001</v>
      </c>
      <c r="K35">
        <f t="shared" si="22"/>
        <v>10.541869999999999</v>
      </c>
      <c r="L35">
        <f t="shared" si="23"/>
        <v>7</v>
      </c>
      <c r="M35">
        <f t="shared" si="24"/>
        <v>438</v>
      </c>
      <c r="N35">
        <f t="shared" si="3"/>
        <v>50.157727160256002</v>
      </c>
      <c r="O35">
        <f t="shared" si="25"/>
        <v>915.42</v>
      </c>
      <c r="P35">
        <f t="shared" si="26"/>
        <v>0.63416710312206426</v>
      </c>
      <c r="Q35">
        <f t="shared" si="6"/>
        <v>1.5563868095674231</v>
      </c>
      <c r="R35">
        <f t="shared" si="27"/>
        <v>0.73440762343918742</v>
      </c>
      <c r="S35">
        <f t="shared" si="28"/>
        <v>0.33299999999999996</v>
      </c>
      <c r="T35">
        <f t="shared" si="9"/>
        <v>1.4679402270902751</v>
      </c>
      <c r="U35">
        <f t="shared" si="29"/>
        <v>152.45820193827439</v>
      </c>
      <c r="V35">
        <f t="shared" si="30"/>
        <v>5.160277254533617E-2</v>
      </c>
      <c r="W35">
        <f t="shared" si="10"/>
        <v>0.59725431186731681</v>
      </c>
      <c r="X35">
        <f t="shared" si="11"/>
        <v>1.5104116738158395</v>
      </c>
      <c r="Y35">
        <f t="shared" si="12"/>
        <v>0.54653076982131776</v>
      </c>
      <c r="Z35">
        <f t="shared" si="31"/>
        <v>-10.221991319342143</v>
      </c>
    </row>
    <row r="36" spans="1:26" x14ac:dyDescent="0.3">
      <c r="A36">
        <v>2017</v>
      </c>
      <c r="B36">
        <v>5</v>
      </c>
      <c r="C36">
        <v>-1.807741</v>
      </c>
      <c r="D36">
        <v>152.97110000000001</v>
      </c>
      <c r="E36">
        <v>0.45118429999999998</v>
      </c>
      <c r="F36">
        <f t="shared" si="14"/>
        <v>240</v>
      </c>
      <c r="G36">
        <f t="shared" si="15"/>
        <v>0.24526058700209644</v>
      </c>
      <c r="I36">
        <f t="shared" si="20"/>
        <v>-7.8513514166666667</v>
      </c>
      <c r="J36">
        <f t="shared" si="21"/>
        <v>17.535485000000001</v>
      </c>
      <c r="K36">
        <f t="shared" si="22"/>
        <v>10.541869999999999</v>
      </c>
      <c r="L36">
        <f t="shared" si="23"/>
        <v>7</v>
      </c>
      <c r="M36">
        <f t="shared" si="24"/>
        <v>477</v>
      </c>
      <c r="N36">
        <f t="shared" si="3"/>
        <v>58.473224439695997</v>
      </c>
      <c r="O36">
        <f t="shared" si="25"/>
        <v>996.93</v>
      </c>
      <c r="P36">
        <f t="shared" si="26"/>
        <v>0.67885752361249041</v>
      </c>
      <c r="Q36">
        <f t="shared" si="6"/>
        <v>1.6102933685863647</v>
      </c>
      <c r="R36">
        <f t="shared" si="27"/>
        <v>0.67371945282294565</v>
      </c>
      <c r="S36">
        <f t="shared" si="28"/>
        <v>0.33299999999999996</v>
      </c>
      <c r="T36">
        <f t="shared" si="9"/>
        <v>1.4679402270902751</v>
      </c>
      <c r="U36">
        <f t="shared" si="29"/>
        <v>152.45820193827439</v>
      </c>
      <c r="V36">
        <f t="shared" si="30"/>
        <v>5.160277254533617E-2</v>
      </c>
      <c r="W36">
        <f t="shared" si="10"/>
        <v>0.59725431186731681</v>
      </c>
      <c r="X36">
        <f t="shared" si="11"/>
        <v>1.5104116738158395</v>
      </c>
      <c r="Y36">
        <f t="shared" si="12"/>
        <v>0.54653076982131776</v>
      </c>
      <c r="Z36">
        <f t="shared" si="31"/>
        <v>-6.6156957336758797</v>
      </c>
    </row>
    <row r="37" spans="1:26" x14ac:dyDescent="0.3">
      <c r="A37">
        <v>2017</v>
      </c>
      <c r="B37">
        <v>6</v>
      </c>
      <c r="C37">
        <v>2.9215599999999999</v>
      </c>
      <c r="D37">
        <v>0</v>
      </c>
      <c r="E37">
        <v>0.45118429999999998</v>
      </c>
      <c r="F37">
        <f t="shared" si="14"/>
        <v>270</v>
      </c>
      <c r="G37">
        <f t="shared" si="15"/>
        <v>0.29645562015503879</v>
      </c>
      <c r="I37">
        <f t="shared" si="20"/>
        <v>-7.8132585833333339</v>
      </c>
      <c r="J37">
        <f t="shared" si="21"/>
        <v>17.535485000000001</v>
      </c>
      <c r="K37">
        <f t="shared" si="22"/>
        <v>10.541869999999999</v>
      </c>
      <c r="L37">
        <f t="shared" si="23"/>
        <v>7</v>
      </c>
      <c r="M37">
        <f t="shared" si="24"/>
        <v>516</v>
      </c>
      <c r="N37">
        <f t="shared" si="3"/>
        <v>67.447117062144002</v>
      </c>
      <c r="O37">
        <f t="shared" si="25"/>
        <v>1078.44</v>
      </c>
      <c r="P37">
        <f t="shared" si="26"/>
        <v>0.72385847053150854</v>
      </c>
      <c r="Q37">
        <f t="shared" si="6"/>
        <v>1.662809576715472</v>
      </c>
      <c r="R37">
        <f t="shared" si="27"/>
        <v>0.6108222710124811</v>
      </c>
      <c r="S37">
        <f t="shared" si="28"/>
        <v>0.33299999999999996</v>
      </c>
      <c r="T37">
        <f t="shared" si="9"/>
        <v>1.4679402270902751</v>
      </c>
      <c r="U37">
        <f t="shared" si="29"/>
        <v>152.45820193827439</v>
      </c>
      <c r="V37">
        <f t="shared" si="30"/>
        <v>5.160277254533617E-2</v>
      </c>
      <c r="W37">
        <f t="shared" si="10"/>
        <v>0.59725431186731681</v>
      </c>
      <c r="X37">
        <f t="shared" si="11"/>
        <v>1.5104116738158395</v>
      </c>
      <c r="Y37">
        <f t="shared" si="12"/>
        <v>0.54653076982131776</v>
      </c>
      <c r="Z37">
        <f t="shared" si="31"/>
        <v>-3.9701887941571483</v>
      </c>
    </row>
    <row r="38" spans="1:26" x14ac:dyDescent="0.3">
      <c r="A38">
        <v>2017</v>
      </c>
      <c r="B38">
        <v>7</v>
      </c>
      <c r="C38">
        <v>10.476000000000001</v>
      </c>
      <c r="D38">
        <v>0</v>
      </c>
      <c r="E38">
        <v>0.45118429999999998</v>
      </c>
      <c r="F38">
        <f t="shared" si="14"/>
        <v>0</v>
      </c>
      <c r="G38">
        <f t="shared" si="15"/>
        <v>0</v>
      </c>
      <c r="I38">
        <f t="shared" si="20"/>
        <v>-7.81874775</v>
      </c>
      <c r="J38">
        <f t="shared" si="21"/>
        <v>17.502549999999999</v>
      </c>
      <c r="K38">
        <f t="shared" si="22"/>
        <v>10.476000000000001</v>
      </c>
      <c r="L38">
        <f t="shared" si="23"/>
        <v>7</v>
      </c>
      <c r="M38">
        <f t="shared" si="24"/>
        <v>165</v>
      </c>
      <c r="N38">
        <f t="shared" si="3"/>
        <v>10.3843158084</v>
      </c>
      <c r="O38">
        <f t="shared" si="25"/>
        <v>344.85</v>
      </c>
      <c r="P38">
        <f t="shared" si="26"/>
        <v>0.3485249829636074</v>
      </c>
      <c r="Q38">
        <f t="shared" si="6"/>
        <v>1.1538056040391906</v>
      </c>
      <c r="R38">
        <f t="shared" si="27"/>
        <v>1</v>
      </c>
      <c r="S38">
        <f t="shared" si="28"/>
        <v>0.33299999999999996</v>
      </c>
      <c r="T38">
        <f t="shared" si="9"/>
        <v>1.4679402270902751</v>
      </c>
      <c r="U38">
        <f t="shared" si="29"/>
        <v>152.45820193827439</v>
      </c>
      <c r="V38">
        <f t="shared" si="30"/>
        <v>5.160277254533617E-2</v>
      </c>
      <c r="W38">
        <f t="shared" si="10"/>
        <v>0.59725431186731681</v>
      </c>
      <c r="X38">
        <f t="shared" si="11"/>
        <v>1.5104116738158395</v>
      </c>
      <c r="Y38">
        <f t="shared" si="12"/>
        <v>0.54653076982131776</v>
      </c>
      <c r="Z38">
        <f t="shared" si="31"/>
        <v>1.2275777629489788</v>
      </c>
    </row>
    <row r="39" spans="1:26" x14ac:dyDescent="0.3">
      <c r="A39">
        <v>2017</v>
      </c>
      <c r="B39">
        <v>8</v>
      </c>
      <c r="C39">
        <v>4.9584279999999996</v>
      </c>
      <c r="D39">
        <v>0</v>
      </c>
      <c r="E39">
        <v>0.45118429999999998</v>
      </c>
      <c r="F39">
        <f t="shared" si="14"/>
        <v>0</v>
      </c>
      <c r="G39">
        <f t="shared" si="15"/>
        <v>0</v>
      </c>
      <c r="I39">
        <f t="shared" si="20"/>
        <v>-8.1282420000000002</v>
      </c>
      <c r="J39">
        <f t="shared" si="21"/>
        <v>17.502549999999999</v>
      </c>
      <c r="K39">
        <f t="shared" si="22"/>
        <v>10.476000000000001</v>
      </c>
      <c r="L39">
        <f t="shared" si="23"/>
        <v>7</v>
      </c>
      <c r="M39">
        <f t="shared" si="24"/>
        <v>165</v>
      </c>
      <c r="N39">
        <f t="shared" si="3"/>
        <v>10.3843158084</v>
      </c>
      <c r="O39">
        <f t="shared" si="25"/>
        <v>344.85</v>
      </c>
      <c r="P39">
        <f t="shared" si="26"/>
        <v>0.3485249829636074</v>
      </c>
      <c r="Q39">
        <f t="shared" si="6"/>
        <v>1.1538056040391906</v>
      </c>
      <c r="R39">
        <f t="shared" si="27"/>
        <v>1</v>
      </c>
      <c r="S39">
        <f t="shared" si="28"/>
        <v>0.33299999999999996</v>
      </c>
      <c r="T39">
        <f t="shared" si="9"/>
        <v>1.4679402270902751</v>
      </c>
      <c r="U39">
        <f t="shared" si="29"/>
        <v>152.45820193827439</v>
      </c>
      <c r="V39">
        <f t="shared" si="30"/>
        <v>5.160277254533617E-2</v>
      </c>
      <c r="W39">
        <f t="shared" si="10"/>
        <v>0.59725431186731681</v>
      </c>
      <c r="X39">
        <f t="shared" si="11"/>
        <v>1.5104116738158395</v>
      </c>
      <c r="Y39">
        <f t="shared" si="12"/>
        <v>0.54653076982131776</v>
      </c>
      <c r="Z39">
        <f t="shared" si="31"/>
        <v>1.2606369235832293</v>
      </c>
    </row>
    <row r="40" spans="1:26" x14ac:dyDescent="0.3">
      <c r="A40">
        <v>2017</v>
      </c>
      <c r="B40">
        <v>9</v>
      </c>
      <c r="C40">
        <v>3.7688410000000001</v>
      </c>
      <c r="D40">
        <v>0</v>
      </c>
      <c r="E40">
        <v>0.45118429999999998</v>
      </c>
      <c r="F40">
        <f t="shared" si="14"/>
        <v>0</v>
      </c>
      <c r="G40">
        <f t="shared" si="15"/>
        <v>0</v>
      </c>
      <c r="I40">
        <f t="shared" si="20"/>
        <v>-7.99604625</v>
      </c>
      <c r="J40">
        <f t="shared" si="21"/>
        <v>17.502549999999999</v>
      </c>
      <c r="K40">
        <f t="shared" si="22"/>
        <v>10.476000000000001</v>
      </c>
      <c r="L40">
        <f t="shared" si="23"/>
        <v>7</v>
      </c>
      <c r="M40">
        <f t="shared" si="24"/>
        <v>165</v>
      </c>
      <c r="N40">
        <f t="shared" si="3"/>
        <v>10.3843158084</v>
      </c>
      <c r="O40">
        <f t="shared" si="25"/>
        <v>344.85</v>
      </c>
      <c r="P40">
        <f t="shared" si="26"/>
        <v>0.3485249829636074</v>
      </c>
      <c r="Q40">
        <f t="shared" si="6"/>
        <v>1.1538056040391906</v>
      </c>
      <c r="R40">
        <f t="shared" si="27"/>
        <v>1</v>
      </c>
      <c r="S40">
        <f t="shared" si="28"/>
        <v>0.33299999999999996</v>
      </c>
      <c r="T40">
        <f t="shared" si="9"/>
        <v>1.4679402270902751</v>
      </c>
      <c r="U40">
        <f t="shared" si="29"/>
        <v>152.45820193827439</v>
      </c>
      <c r="V40">
        <f t="shared" si="30"/>
        <v>5.160277254533617E-2</v>
      </c>
      <c r="W40">
        <f t="shared" si="10"/>
        <v>0.59725431186731681</v>
      </c>
      <c r="X40">
        <f t="shared" si="11"/>
        <v>1.5104116738158395</v>
      </c>
      <c r="Y40">
        <f t="shared" si="12"/>
        <v>0.54653076982131776</v>
      </c>
      <c r="Z40">
        <f t="shared" si="31"/>
        <v>-0.78035644119023306</v>
      </c>
    </row>
    <row r="41" spans="1:26" x14ac:dyDescent="0.3">
      <c r="A41">
        <v>2017</v>
      </c>
      <c r="B41">
        <v>10</v>
      </c>
      <c r="C41">
        <v>-3.7085539999999999</v>
      </c>
      <c r="D41">
        <v>30.325369999999999</v>
      </c>
      <c r="E41">
        <v>0.45118429999999998</v>
      </c>
      <c r="F41">
        <f t="shared" si="14"/>
        <v>30</v>
      </c>
      <c r="G41">
        <f t="shared" si="15"/>
        <v>0</v>
      </c>
      <c r="I41">
        <f t="shared" si="20"/>
        <v>-7.9063421666666684</v>
      </c>
      <c r="J41">
        <f t="shared" si="21"/>
        <v>17.502549999999999</v>
      </c>
      <c r="K41">
        <f t="shared" si="22"/>
        <v>10.476000000000001</v>
      </c>
      <c r="L41">
        <f t="shared" si="23"/>
        <v>7</v>
      </c>
      <c r="M41">
        <f t="shared" si="24"/>
        <v>204</v>
      </c>
      <c r="N41">
        <f t="shared" si="3"/>
        <v>14.091045686784</v>
      </c>
      <c r="O41">
        <f t="shared" si="25"/>
        <v>426.36</v>
      </c>
      <c r="P41">
        <f t="shared" si="26"/>
        <v>0.38251901341589273</v>
      </c>
      <c r="Q41">
        <f t="shared" si="6"/>
        <v>1.2087659010257463</v>
      </c>
      <c r="R41">
        <f t="shared" si="27"/>
        <v>1</v>
      </c>
      <c r="S41">
        <f t="shared" si="28"/>
        <v>0.33299999999999996</v>
      </c>
      <c r="T41">
        <f t="shared" si="9"/>
        <v>1.4679402270902751</v>
      </c>
      <c r="U41">
        <f t="shared" si="29"/>
        <v>152.45820193827439</v>
      </c>
      <c r="V41">
        <f t="shared" si="30"/>
        <v>5.160277254533617E-2</v>
      </c>
      <c r="W41">
        <f t="shared" si="10"/>
        <v>0.59725431186731681</v>
      </c>
      <c r="X41">
        <f t="shared" si="11"/>
        <v>1.5104116738158395</v>
      </c>
      <c r="Y41">
        <f t="shared" si="12"/>
        <v>0.54653076982131776</v>
      </c>
      <c r="Z41">
        <f t="shared" si="31"/>
        <v>-4.7972797297344254</v>
      </c>
    </row>
    <row r="42" spans="1:26" x14ac:dyDescent="0.3">
      <c r="A42">
        <v>2017</v>
      </c>
      <c r="B42">
        <v>11</v>
      </c>
      <c r="C42">
        <v>-10.95149</v>
      </c>
      <c r="D42">
        <v>59.256749999999997</v>
      </c>
      <c r="E42">
        <v>0.45118429999999998</v>
      </c>
      <c r="F42">
        <f t="shared" si="14"/>
        <v>60</v>
      </c>
      <c r="G42">
        <f t="shared" si="15"/>
        <v>0.12479576131687242</v>
      </c>
      <c r="I42">
        <f t="shared" si="20"/>
        <v>-7.8640405000000015</v>
      </c>
      <c r="J42">
        <f t="shared" si="21"/>
        <v>17.502549999999999</v>
      </c>
      <c r="K42">
        <f t="shared" si="22"/>
        <v>10.476000000000001</v>
      </c>
      <c r="L42">
        <f t="shared" si="23"/>
        <v>7</v>
      </c>
      <c r="M42">
        <f t="shared" si="24"/>
        <v>243</v>
      </c>
      <c r="N42">
        <f t="shared" si="3"/>
        <v>18.456170908175999</v>
      </c>
      <c r="O42">
        <f t="shared" si="25"/>
        <v>507.87</v>
      </c>
      <c r="P42">
        <f t="shared" si="26"/>
        <v>0.42060584246952953</v>
      </c>
      <c r="Q42">
        <f t="shared" si="6"/>
        <v>1.2675156701739669</v>
      </c>
      <c r="R42">
        <f t="shared" si="27"/>
        <v>0.85369560510006959</v>
      </c>
      <c r="S42">
        <f t="shared" si="28"/>
        <v>0.33299999999999996</v>
      </c>
      <c r="T42">
        <f t="shared" si="9"/>
        <v>1.4679402270902751</v>
      </c>
      <c r="U42">
        <f t="shared" si="29"/>
        <v>152.45820193827439</v>
      </c>
      <c r="V42">
        <f t="shared" si="30"/>
        <v>5.160277254533617E-2</v>
      </c>
      <c r="W42">
        <f t="shared" si="10"/>
        <v>0.59725431186731681</v>
      </c>
      <c r="X42">
        <f t="shared" si="11"/>
        <v>1.5104116738158395</v>
      </c>
      <c r="Y42">
        <f t="shared" si="12"/>
        <v>0.54653076982131776</v>
      </c>
      <c r="Z42">
        <f t="shared" si="31"/>
        <v>-9.4268461551629184</v>
      </c>
    </row>
    <row r="43" spans="1:26" x14ac:dyDescent="0.3">
      <c r="A43">
        <v>2017</v>
      </c>
      <c r="B43">
        <v>12</v>
      </c>
      <c r="C43">
        <v>-22.587980000000002</v>
      </c>
      <c r="D43">
        <v>88.073859999999996</v>
      </c>
      <c r="E43">
        <v>0.45118429999999998</v>
      </c>
      <c r="F43">
        <f t="shared" si="14"/>
        <v>90</v>
      </c>
      <c r="G43">
        <f t="shared" si="15"/>
        <v>0.21013031914893615</v>
      </c>
      <c r="I43">
        <f t="shared" si="20"/>
        <v>-7.7022804999999996</v>
      </c>
      <c r="J43">
        <f t="shared" si="21"/>
        <v>16.829245</v>
      </c>
      <c r="K43">
        <f t="shared" si="22"/>
        <v>10.476000000000001</v>
      </c>
      <c r="L43">
        <f t="shared" si="23"/>
        <v>7</v>
      </c>
      <c r="M43">
        <f t="shared" si="24"/>
        <v>282</v>
      </c>
      <c r="N43">
        <f t="shared" si="3"/>
        <v>23.479691472575997</v>
      </c>
      <c r="O43">
        <f t="shared" si="25"/>
        <v>589.38</v>
      </c>
      <c r="P43">
        <f t="shared" si="26"/>
        <v>0.46108739410906369</v>
      </c>
      <c r="Q43">
        <f t="shared" si="6"/>
        <v>1.3271111902458064</v>
      </c>
      <c r="R43">
        <f t="shared" si="27"/>
        <v>0.75664106091148586</v>
      </c>
      <c r="S43">
        <f t="shared" si="28"/>
        <v>0.33299999999999996</v>
      </c>
      <c r="T43">
        <f t="shared" si="9"/>
        <v>1.4679402270902751</v>
      </c>
      <c r="U43">
        <f t="shared" si="29"/>
        <v>152.45820193827439</v>
      </c>
      <c r="V43">
        <f t="shared" si="30"/>
        <v>5.160277254533617E-2</v>
      </c>
      <c r="W43">
        <f t="shared" si="10"/>
        <v>0.59725431186731681</v>
      </c>
      <c r="X43">
        <f t="shared" si="11"/>
        <v>1.5104116738158395</v>
      </c>
      <c r="Y43">
        <f t="shared" si="12"/>
        <v>0.54653076982131776</v>
      </c>
      <c r="Z43">
        <f t="shared" si="31"/>
        <v>-12.271059639315581</v>
      </c>
    </row>
    <row r="44" spans="1:26" x14ac:dyDescent="0.3">
      <c r="A44">
        <v>2018</v>
      </c>
      <c r="B44">
        <v>1</v>
      </c>
      <c r="C44">
        <v>-25.17981</v>
      </c>
      <c r="D44">
        <v>104.5245</v>
      </c>
      <c r="E44">
        <v>0.45118429999999998</v>
      </c>
      <c r="F44">
        <f t="shared" si="14"/>
        <v>120</v>
      </c>
      <c r="G44">
        <f t="shared" si="15"/>
        <v>0.27437339563862928</v>
      </c>
      <c r="I44">
        <f t="shared" si="20"/>
        <v>-7.8779463333333339</v>
      </c>
      <c r="J44">
        <f t="shared" si="21"/>
        <v>17.827905000000001</v>
      </c>
      <c r="K44">
        <f t="shared" si="22"/>
        <v>10.476000000000001</v>
      </c>
      <c r="L44">
        <f t="shared" si="23"/>
        <v>7</v>
      </c>
      <c r="M44">
        <f t="shared" si="24"/>
        <v>321</v>
      </c>
      <c r="N44">
        <f t="shared" si="3"/>
        <v>29.161607379984002</v>
      </c>
      <c r="O44">
        <f t="shared" si="25"/>
        <v>670.89</v>
      </c>
      <c r="P44">
        <f t="shared" si="26"/>
        <v>0.50309082552281303</v>
      </c>
      <c r="Q44">
        <f t="shared" si="6"/>
        <v>1.3862414655994499</v>
      </c>
      <c r="R44">
        <f t="shared" si="27"/>
        <v>0.68362361854813558</v>
      </c>
      <c r="S44">
        <f t="shared" si="28"/>
        <v>0.33299999999999996</v>
      </c>
      <c r="T44">
        <f t="shared" si="9"/>
        <v>1.4679402270902751</v>
      </c>
      <c r="U44">
        <f t="shared" si="29"/>
        <v>152.45820193827439</v>
      </c>
      <c r="V44">
        <f t="shared" si="30"/>
        <v>5.160277254533617E-2</v>
      </c>
      <c r="W44">
        <f t="shared" si="10"/>
        <v>0.59725431186731681</v>
      </c>
      <c r="X44">
        <f t="shared" si="11"/>
        <v>1.5104116738158395</v>
      </c>
      <c r="Y44">
        <f t="shared" si="12"/>
        <v>0.54653076982131776</v>
      </c>
      <c r="Z44">
        <f t="shared" si="31"/>
        <v>-14.177187763744948</v>
      </c>
    </row>
    <row r="45" spans="1:26" x14ac:dyDescent="0.3">
      <c r="A45">
        <v>2018</v>
      </c>
      <c r="B45">
        <v>2</v>
      </c>
      <c r="C45">
        <v>-24.185089999999999</v>
      </c>
      <c r="D45">
        <v>124.30719999999999</v>
      </c>
      <c r="E45">
        <v>0.45118429999999998</v>
      </c>
      <c r="F45">
        <f t="shared" si="14"/>
        <v>150</v>
      </c>
      <c r="G45">
        <f t="shared" si="15"/>
        <v>0.29034583333333336</v>
      </c>
      <c r="I45">
        <f t="shared" si="20"/>
        <v>-7.9614963333333337</v>
      </c>
      <c r="J45">
        <f t="shared" si="21"/>
        <v>17.827905000000001</v>
      </c>
      <c r="K45">
        <f t="shared" si="22"/>
        <v>10.476000000000001</v>
      </c>
      <c r="L45">
        <f t="shared" si="23"/>
        <v>7</v>
      </c>
      <c r="M45">
        <f t="shared" si="24"/>
        <v>360</v>
      </c>
      <c r="N45">
        <f t="shared" si="3"/>
        <v>35.501918630399999</v>
      </c>
      <c r="O45">
        <f t="shared" si="25"/>
        <v>752.4</v>
      </c>
      <c r="P45">
        <f t="shared" si="26"/>
        <v>0.5461215257841574</v>
      </c>
      <c r="Q45">
        <f t="shared" si="6"/>
        <v>1.4443097204472728</v>
      </c>
      <c r="R45">
        <f t="shared" si="27"/>
        <v>0.65747449314751982</v>
      </c>
      <c r="S45">
        <f t="shared" si="28"/>
        <v>0.33299999999999996</v>
      </c>
      <c r="T45">
        <f t="shared" si="9"/>
        <v>1.4679402270902751</v>
      </c>
      <c r="U45">
        <f t="shared" si="29"/>
        <v>152.45820193827439</v>
      </c>
      <c r="V45">
        <f t="shared" si="30"/>
        <v>5.160277254533617E-2</v>
      </c>
      <c r="W45">
        <f t="shared" si="10"/>
        <v>0.59725431186731681</v>
      </c>
      <c r="X45">
        <f t="shared" si="11"/>
        <v>1.5104116738158395</v>
      </c>
      <c r="Y45">
        <f t="shared" si="12"/>
        <v>0.54653076982131776</v>
      </c>
      <c r="Z45">
        <f t="shared" si="31"/>
        <v>-14.24919371744225</v>
      </c>
    </row>
    <row r="46" spans="1:26" x14ac:dyDescent="0.3">
      <c r="A46">
        <v>2018</v>
      </c>
      <c r="B46">
        <v>3</v>
      </c>
      <c r="C46">
        <v>-20.93796</v>
      </c>
      <c r="D46">
        <v>137.3963</v>
      </c>
      <c r="E46">
        <v>0.45118429999999998</v>
      </c>
      <c r="F46">
        <f t="shared" si="14"/>
        <v>180</v>
      </c>
      <c r="G46">
        <f t="shared" si="15"/>
        <v>0.31154686716791979</v>
      </c>
      <c r="I46">
        <f t="shared" si="20"/>
        <v>-8.1104129999999994</v>
      </c>
      <c r="J46">
        <f t="shared" si="21"/>
        <v>17.827905000000001</v>
      </c>
      <c r="K46">
        <f t="shared" si="22"/>
        <v>10.476000000000001</v>
      </c>
      <c r="L46">
        <f t="shared" si="23"/>
        <v>7</v>
      </c>
      <c r="M46">
        <f t="shared" si="24"/>
        <v>399</v>
      </c>
      <c r="N46">
        <f t="shared" si="3"/>
        <v>42.500625223823995</v>
      </c>
      <c r="O46">
        <f t="shared" si="25"/>
        <v>833.91</v>
      </c>
      <c r="P46">
        <f t="shared" si="26"/>
        <v>0.58987826568214785</v>
      </c>
      <c r="Q46">
        <f t="shared" si="6"/>
        <v>1.5010559627605216</v>
      </c>
      <c r="R46">
        <f t="shared" si="27"/>
        <v>0.62647320015888708</v>
      </c>
      <c r="S46">
        <f t="shared" si="28"/>
        <v>0.33299999999999996</v>
      </c>
      <c r="T46">
        <f t="shared" si="9"/>
        <v>1.4679402270902751</v>
      </c>
      <c r="U46">
        <f t="shared" si="29"/>
        <v>152.45820193827439</v>
      </c>
      <c r="V46">
        <f t="shared" si="30"/>
        <v>5.160277254533617E-2</v>
      </c>
      <c r="W46">
        <f t="shared" si="10"/>
        <v>0.59725431186731681</v>
      </c>
      <c r="X46">
        <f t="shared" si="11"/>
        <v>1.5104116738158395</v>
      </c>
      <c r="Y46">
        <f t="shared" si="12"/>
        <v>0.54653076982131776</v>
      </c>
      <c r="Z46">
        <f t="shared" si="31"/>
        <v>-12.714879701320793</v>
      </c>
    </row>
    <row r="47" spans="1:26" x14ac:dyDescent="0.3">
      <c r="A47">
        <v>2018</v>
      </c>
      <c r="B47">
        <v>4</v>
      </c>
      <c r="C47">
        <v>-15.003819999999999</v>
      </c>
      <c r="D47">
        <v>150.73490000000001</v>
      </c>
      <c r="E47">
        <v>0.45118429999999998</v>
      </c>
      <c r="F47">
        <f t="shared" si="14"/>
        <v>210</v>
      </c>
      <c r="G47">
        <f t="shared" si="15"/>
        <v>0.31369018264840182</v>
      </c>
      <c r="I47">
        <f t="shared" si="20"/>
        <v>-8.5198013333333353</v>
      </c>
      <c r="J47">
        <f t="shared" si="21"/>
        <v>17.827905000000001</v>
      </c>
      <c r="K47">
        <f t="shared" si="22"/>
        <v>10.476000000000001</v>
      </c>
      <c r="L47">
        <f t="shared" si="23"/>
        <v>7</v>
      </c>
      <c r="M47">
        <f t="shared" si="24"/>
        <v>438</v>
      </c>
      <c r="N47">
        <f t="shared" si="3"/>
        <v>50.157727160256002</v>
      </c>
      <c r="O47">
        <f t="shared" si="25"/>
        <v>915.42</v>
      </c>
      <c r="P47">
        <f t="shared" si="26"/>
        <v>0.63416710312206426</v>
      </c>
      <c r="Q47">
        <f t="shared" si="6"/>
        <v>1.5563868095674231</v>
      </c>
      <c r="R47">
        <f t="shared" si="27"/>
        <v>0.61371583797396079</v>
      </c>
      <c r="S47">
        <f t="shared" si="28"/>
        <v>0.33299999999999996</v>
      </c>
      <c r="T47">
        <f t="shared" si="9"/>
        <v>1.4679402270902751</v>
      </c>
      <c r="U47">
        <f t="shared" si="29"/>
        <v>152.45820193827439</v>
      </c>
      <c r="V47">
        <f t="shared" si="30"/>
        <v>5.160277254533617E-2</v>
      </c>
      <c r="W47">
        <f t="shared" si="10"/>
        <v>0.59725431186731681</v>
      </c>
      <c r="X47">
        <f t="shared" si="11"/>
        <v>1.5104116738158395</v>
      </c>
      <c r="Y47">
        <f t="shared" si="12"/>
        <v>0.54653076982131776</v>
      </c>
      <c r="Z47">
        <f t="shared" si="31"/>
        <v>-10.463351517901863</v>
      </c>
    </row>
    <row r="48" spans="1:26" x14ac:dyDescent="0.3">
      <c r="A48">
        <v>2018</v>
      </c>
      <c r="B48">
        <v>5</v>
      </c>
      <c r="C48">
        <v>-5.4692860000000003</v>
      </c>
      <c r="D48">
        <v>174.61150000000001</v>
      </c>
      <c r="E48">
        <v>0.45118429999999998</v>
      </c>
      <c r="F48">
        <f t="shared" si="14"/>
        <v>240</v>
      </c>
      <c r="G48">
        <f t="shared" si="15"/>
        <v>0.31600607966457023</v>
      </c>
      <c r="I48">
        <f t="shared" si="20"/>
        <v>-8.8249300833333333</v>
      </c>
      <c r="J48">
        <f t="shared" si="21"/>
        <v>17.827905000000001</v>
      </c>
      <c r="K48">
        <f t="shared" si="22"/>
        <v>10.476000000000001</v>
      </c>
      <c r="L48">
        <f t="shared" si="23"/>
        <v>7</v>
      </c>
      <c r="M48">
        <f t="shared" si="24"/>
        <v>477</v>
      </c>
      <c r="N48">
        <f t="shared" si="3"/>
        <v>58.473224439695997</v>
      </c>
      <c r="O48">
        <f t="shared" si="25"/>
        <v>996.93</v>
      </c>
      <c r="P48">
        <f t="shared" si="26"/>
        <v>0.67885752361249041</v>
      </c>
      <c r="Q48">
        <f t="shared" si="6"/>
        <v>1.6102933685863647</v>
      </c>
      <c r="R48">
        <f t="shared" si="27"/>
        <v>0.60117903446936716</v>
      </c>
      <c r="S48">
        <f t="shared" si="28"/>
        <v>0.33299999999999996</v>
      </c>
      <c r="T48">
        <f t="shared" si="9"/>
        <v>1.4679402270902751</v>
      </c>
      <c r="U48">
        <f t="shared" si="29"/>
        <v>152.45820193827439</v>
      </c>
      <c r="V48">
        <f t="shared" si="30"/>
        <v>5.160277254533617E-2</v>
      </c>
      <c r="W48">
        <f t="shared" si="10"/>
        <v>0.59725431186731681</v>
      </c>
      <c r="X48">
        <f t="shared" si="11"/>
        <v>1.5104116738158395</v>
      </c>
      <c r="Y48">
        <f t="shared" si="12"/>
        <v>0.54653076982131776</v>
      </c>
      <c r="Z48">
        <f t="shared" si="31"/>
        <v>-7.703932337651878</v>
      </c>
    </row>
    <row r="49" spans="1:26" x14ac:dyDescent="0.3">
      <c r="A49">
        <v>2018</v>
      </c>
      <c r="B49">
        <v>6</v>
      </c>
      <c r="C49">
        <v>-0.13591139999999999</v>
      </c>
      <c r="D49">
        <v>180.02969999999999</v>
      </c>
      <c r="E49">
        <v>0.45118429999999998</v>
      </c>
      <c r="F49">
        <f t="shared" si="14"/>
        <v>270</v>
      </c>
      <c r="G49">
        <f t="shared" si="15"/>
        <v>0.33839437984496124</v>
      </c>
      <c r="I49">
        <f t="shared" si="20"/>
        <v>-9.0797193666666676</v>
      </c>
      <c r="J49">
        <f t="shared" si="21"/>
        <v>17.827905000000001</v>
      </c>
      <c r="K49">
        <f t="shared" si="22"/>
        <v>10.476000000000001</v>
      </c>
      <c r="L49">
        <f t="shared" si="23"/>
        <v>7</v>
      </c>
      <c r="M49">
        <f t="shared" si="24"/>
        <v>516</v>
      </c>
      <c r="N49">
        <f t="shared" si="3"/>
        <v>67.447117062144002</v>
      </c>
      <c r="O49">
        <f t="shared" si="25"/>
        <v>1078.44</v>
      </c>
      <c r="P49">
        <f t="shared" si="26"/>
        <v>0.72385847053150854</v>
      </c>
      <c r="Q49">
        <f t="shared" si="6"/>
        <v>1.662809576715472</v>
      </c>
      <c r="R49">
        <f t="shared" si="27"/>
        <v>0.56967718794988853</v>
      </c>
      <c r="S49">
        <f t="shared" si="28"/>
        <v>0.33299999999999996</v>
      </c>
      <c r="T49">
        <f t="shared" si="9"/>
        <v>1.4679402270902751</v>
      </c>
      <c r="U49">
        <f t="shared" si="29"/>
        <v>152.45820193827439</v>
      </c>
      <c r="V49">
        <f t="shared" si="30"/>
        <v>5.160277254533617E-2</v>
      </c>
      <c r="W49">
        <f t="shared" si="10"/>
        <v>0.59725431186731681</v>
      </c>
      <c r="X49">
        <f t="shared" si="11"/>
        <v>1.5104116738158395</v>
      </c>
      <c r="Y49">
        <f t="shared" si="12"/>
        <v>0.54653076982131776</v>
      </c>
      <c r="Z49">
        <f t="shared" si="31"/>
        <v>-5.4357495933556335</v>
      </c>
    </row>
    <row r="50" spans="1:26" x14ac:dyDescent="0.3">
      <c r="A50">
        <v>2018</v>
      </c>
      <c r="B50">
        <v>7</v>
      </c>
      <c r="C50">
        <v>2.8754490000000001</v>
      </c>
      <c r="D50">
        <v>0</v>
      </c>
      <c r="E50">
        <v>0.45118429999999998</v>
      </c>
      <c r="F50">
        <f t="shared" si="14"/>
        <v>300</v>
      </c>
      <c r="G50">
        <f t="shared" si="15"/>
        <v>0.3243778378378378</v>
      </c>
      <c r="I50">
        <f t="shared" si="20"/>
        <v>-9.7130986166666666</v>
      </c>
      <c r="J50">
        <f t="shared" si="21"/>
        <v>15.069119000000001</v>
      </c>
      <c r="K50">
        <f t="shared" si="22"/>
        <v>4.9584279999999996</v>
      </c>
      <c r="L50">
        <f t="shared" si="23"/>
        <v>8</v>
      </c>
      <c r="M50">
        <f t="shared" si="24"/>
        <v>555</v>
      </c>
      <c r="N50">
        <f t="shared" si="3"/>
        <v>77.079405027599989</v>
      </c>
      <c r="O50">
        <f t="shared" si="25"/>
        <v>1159.95</v>
      </c>
      <c r="P50">
        <f t="shared" si="26"/>
        <v>0.76910448155092881</v>
      </c>
      <c r="Q50">
        <f t="shared" si="6"/>
        <v>1.713990291638501</v>
      </c>
      <c r="R50">
        <f t="shared" si="27"/>
        <v>0.57350967934856012</v>
      </c>
      <c r="S50">
        <f t="shared" si="28"/>
        <v>0.33299999999999996</v>
      </c>
      <c r="T50">
        <f t="shared" si="9"/>
        <v>1.4679402270902751</v>
      </c>
      <c r="U50">
        <f t="shared" si="29"/>
        <v>152.45820193827439</v>
      </c>
      <c r="V50">
        <f t="shared" si="30"/>
        <v>5.160277254533617E-2</v>
      </c>
      <c r="W50">
        <f t="shared" si="10"/>
        <v>0.59725431186731681</v>
      </c>
      <c r="X50">
        <f t="shared" si="11"/>
        <v>1.5104116738158395</v>
      </c>
      <c r="Y50">
        <f t="shared" si="12"/>
        <v>0.54653076982131776</v>
      </c>
      <c r="Z50">
        <f t="shared" si="31"/>
        <v>-6.6122951549214566</v>
      </c>
    </row>
    <row r="51" spans="1:26" x14ac:dyDescent="0.3">
      <c r="A51">
        <v>2018</v>
      </c>
      <c r="B51">
        <v>8</v>
      </c>
      <c r="C51">
        <v>7.0344030000000002</v>
      </c>
      <c r="D51">
        <v>0</v>
      </c>
      <c r="E51">
        <v>0.45118429999999998</v>
      </c>
      <c r="F51">
        <f t="shared" si="14"/>
        <v>0</v>
      </c>
      <c r="G51">
        <f t="shared" si="15"/>
        <v>0</v>
      </c>
      <c r="I51">
        <f t="shared" si="20"/>
        <v>-9.5401007</v>
      </c>
      <c r="J51">
        <f t="shared" si="21"/>
        <v>16.1071065</v>
      </c>
      <c r="K51">
        <f t="shared" si="22"/>
        <v>7.0344030000000002</v>
      </c>
      <c r="L51">
        <f t="shared" si="23"/>
        <v>8</v>
      </c>
      <c r="M51">
        <f t="shared" si="24"/>
        <v>165</v>
      </c>
      <c r="N51">
        <f t="shared" si="3"/>
        <v>10.3843158084</v>
      </c>
      <c r="O51">
        <f t="shared" si="25"/>
        <v>344.85</v>
      </c>
      <c r="P51">
        <f t="shared" si="26"/>
        <v>0.3485249829636074</v>
      </c>
      <c r="Q51">
        <f t="shared" si="6"/>
        <v>1.1538056040391906</v>
      </c>
      <c r="R51">
        <f t="shared" si="27"/>
        <v>1</v>
      </c>
      <c r="S51">
        <f t="shared" si="28"/>
        <v>0.33299999999999996</v>
      </c>
      <c r="T51">
        <f t="shared" si="9"/>
        <v>1.4679402270902751</v>
      </c>
      <c r="U51">
        <f t="shared" si="29"/>
        <v>152.45820193827439</v>
      </c>
      <c r="V51">
        <f t="shared" si="30"/>
        <v>5.160277254533617E-2</v>
      </c>
      <c r="W51">
        <f t="shared" si="10"/>
        <v>0.59725431186731681</v>
      </c>
      <c r="X51">
        <f t="shared" si="11"/>
        <v>1.5104116738158395</v>
      </c>
      <c r="Y51">
        <f t="shared" si="12"/>
        <v>0.54653076982131776</v>
      </c>
      <c r="Z51">
        <f t="shared" si="31"/>
        <v>-1.2150207276110425</v>
      </c>
    </row>
    <row r="52" spans="1:26" x14ac:dyDescent="0.3">
      <c r="A52">
        <v>2018</v>
      </c>
      <c r="B52">
        <v>9</v>
      </c>
      <c r="C52">
        <v>2.0387729999999999</v>
      </c>
      <c r="D52">
        <v>0</v>
      </c>
      <c r="E52">
        <v>0.45118429999999998</v>
      </c>
      <c r="F52">
        <f t="shared" si="14"/>
        <v>0</v>
      </c>
      <c r="G52">
        <f t="shared" si="15"/>
        <v>0</v>
      </c>
      <c r="I52">
        <f t="shared" si="20"/>
        <v>-9.6842730333333353</v>
      </c>
      <c r="J52">
        <f t="shared" si="21"/>
        <v>16.1071065</v>
      </c>
      <c r="K52">
        <f t="shared" si="22"/>
        <v>7.0344030000000002</v>
      </c>
      <c r="L52">
        <f t="shared" si="23"/>
        <v>8</v>
      </c>
      <c r="M52">
        <f t="shared" si="24"/>
        <v>165</v>
      </c>
      <c r="N52">
        <f t="shared" si="3"/>
        <v>10.3843158084</v>
      </c>
      <c r="O52">
        <f t="shared" si="25"/>
        <v>344.85</v>
      </c>
      <c r="P52">
        <f t="shared" si="26"/>
        <v>0.3485249829636074</v>
      </c>
      <c r="Q52">
        <f t="shared" si="6"/>
        <v>1.1538056040391906</v>
      </c>
      <c r="R52">
        <f t="shared" si="27"/>
        <v>1</v>
      </c>
      <c r="S52">
        <f t="shared" si="28"/>
        <v>0.33299999999999996</v>
      </c>
      <c r="T52">
        <f t="shared" si="9"/>
        <v>1.4679402270902751</v>
      </c>
      <c r="U52">
        <f t="shared" si="29"/>
        <v>152.45820193827439</v>
      </c>
      <c r="V52">
        <f t="shared" si="30"/>
        <v>5.160277254533617E-2</v>
      </c>
      <c r="W52">
        <f t="shared" si="10"/>
        <v>0.59725431186731681</v>
      </c>
      <c r="X52">
        <f t="shared" si="11"/>
        <v>1.5104116738158395</v>
      </c>
      <c r="Y52">
        <f t="shared" si="12"/>
        <v>0.54653076982131776</v>
      </c>
      <c r="Z52">
        <f t="shared" si="31"/>
        <v>-1.0439507524222424</v>
      </c>
    </row>
    <row r="53" spans="1:26" x14ac:dyDescent="0.3">
      <c r="A53">
        <v>2018</v>
      </c>
      <c r="B53">
        <v>10</v>
      </c>
      <c r="C53">
        <v>-7.1477880000000003</v>
      </c>
      <c r="D53">
        <v>23.6873</v>
      </c>
      <c r="E53">
        <v>0.45118429999999998</v>
      </c>
      <c r="F53">
        <f t="shared" si="14"/>
        <v>30</v>
      </c>
      <c r="G53">
        <f t="shared" si="15"/>
        <v>0</v>
      </c>
      <c r="I53">
        <f t="shared" si="20"/>
        <v>-9.9708758666666668</v>
      </c>
      <c r="J53">
        <f t="shared" si="21"/>
        <v>16.1071065</v>
      </c>
      <c r="K53">
        <f t="shared" si="22"/>
        <v>7.0344030000000002</v>
      </c>
      <c r="L53">
        <f t="shared" si="23"/>
        <v>8</v>
      </c>
      <c r="M53">
        <f t="shared" si="24"/>
        <v>204</v>
      </c>
      <c r="N53">
        <f t="shared" si="3"/>
        <v>14.091045686784</v>
      </c>
      <c r="O53">
        <f t="shared" si="25"/>
        <v>426.36</v>
      </c>
      <c r="P53">
        <f t="shared" si="26"/>
        <v>0.38251901341589273</v>
      </c>
      <c r="Q53">
        <f t="shared" si="6"/>
        <v>1.2087659010257463</v>
      </c>
      <c r="R53">
        <f t="shared" si="27"/>
        <v>1</v>
      </c>
      <c r="S53">
        <f t="shared" si="28"/>
        <v>0.33299999999999996</v>
      </c>
      <c r="T53">
        <f t="shared" si="9"/>
        <v>1.4679402270902751</v>
      </c>
      <c r="U53">
        <f t="shared" si="29"/>
        <v>152.45820193827439</v>
      </c>
      <c r="V53">
        <f t="shared" si="30"/>
        <v>5.160277254533617E-2</v>
      </c>
      <c r="W53">
        <f t="shared" si="10"/>
        <v>0.59725431186731681</v>
      </c>
      <c r="X53">
        <f t="shared" si="11"/>
        <v>1.5104116738158395</v>
      </c>
      <c r="Y53">
        <f t="shared" si="12"/>
        <v>0.54653076982131776</v>
      </c>
      <c r="Z53">
        <f t="shared" si="31"/>
        <v>-3.3304786547481999</v>
      </c>
    </row>
    <row r="54" spans="1:26" x14ac:dyDescent="0.3">
      <c r="A54">
        <v>2018</v>
      </c>
      <c r="B54">
        <v>11</v>
      </c>
      <c r="C54">
        <v>-17.11664</v>
      </c>
      <c r="D54">
        <v>30.799990000000001</v>
      </c>
      <c r="E54">
        <v>0.45118429999999998</v>
      </c>
      <c r="F54">
        <f t="shared" si="14"/>
        <v>60</v>
      </c>
      <c r="G54">
        <f t="shared" si="15"/>
        <v>9.7478600823045269E-2</v>
      </c>
      <c r="I54">
        <f t="shared" si="20"/>
        <v>-10.484638366666667</v>
      </c>
      <c r="J54">
        <f t="shared" si="21"/>
        <v>16.1071065</v>
      </c>
      <c r="K54">
        <f t="shared" si="22"/>
        <v>7.0344030000000002</v>
      </c>
      <c r="L54">
        <f t="shared" si="23"/>
        <v>8</v>
      </c>
      <c r="M54">
        <f t="shared" si="24"/>
        <v>243</v>
      </c>
      <c r="N54">
        <f t="shared" si="3"/>
        <v>18.456170908175999</v>
      </c>
      <c r="O54">
        <f t="shared" si="25"/>
        <v>507.87</v>
      </c>
      <c r="P54">
        <f t="shared" si="26"/>
        <v>0.42060584246952953</v>
      </c>
      <c r="Q54">
        <f t="shared" si="6"/>
        <v>1.2675156701739669</v>
      </c>
      <c r="R54">
        <f t="shared" si="27"/>
        <v>0.88377245435914187</v>
      </c>
      <c r="S54">
        <f t="shared" si="28"/>
        <v>0.33299999999999996</v>
      </c>
      <c r="T54">
        <f t="shared" si="9"/>
        <v>1.4679402270902751</v>
      </c>
      <c r="U54">
        <f t="shared" si="29"/>
        <v>152.45820193827439</v>
      </c>
      <c r="V54">
        <f t="shared" si="30"/>
        <v>5.160277254533617E-2</v>
      </c>
      <c r="W54">
        <f t="shared" si="10"/>
        <v>0.59725431186731681</v>
      </c>
      <c r="X54">
        <f t="shared" si="11"/>
        <v>1.5104116738158395</v>
      </c>
      <c r="Y54">
        <f t="shared" si="12"/>
        <v>0.54653076982131776</v>
      </c>
      <c r="Z54">
        <f t="shared" si="31"/>
        <v>-7.9560035802502878</v>
      </c>
    </row>
    <row r="55" spans="1:26" x14ac:dyDescent="0.3">
      <c r="A55">
        <v>2018</v>
      </c>
      <c r="B55">
        <v>12</v>
      </c>
      <c r="C55">
        <v>-26.109909999999999</v>
      </c>
      <c r="D55">
        <v>44.365830000000003</v>
      </c>
      <c r="E55">
        <v>0.45118429999999998</v>
      </c>
      <c r="F55">
        <f t="shared" si="14"/>
        <v>90</v>
      </c>
      <c r="G55">
        <f t="shared" si="15"/>
        <v>0.10921982269503547</v>
      </c>
      <c r="I55">
        <f t="shared" si="20"/>
        <v>-10.778132533333334</v>
      </c>
      <c r="J55">
        <f t="shared" si="21"/>
        <v>16.572156499999998</v>
      </c>
      <c r="K55">
        <f t="shared" si="22"/>
        <v>7.0344030000000002</v>
      </c>
      <c r="L55">
        <f t="shared" si="23"/>
        <v>8</v>
      </c>
      <c r="M55">
        <f t="shared" si="24"/>
        <v>282</v>
      </c>
      <c r="N55">
        <f t="shared" si="3"/>
        <v>23.479691472575997</v>
      </c>
      <c r="O55">
        <f t="shared" si="25"/>
        <v>589.38</v>
      </c>
      <c r="P55">
        <f t="shared" si="26"/>
        <v>0.46108739410906369</v>
      </c>
      <c r="Q55">
        <f t="shared" si="6"/>
        <v>1.3271111902458064</v>
      </c>
      <c r="R55">
        <f t="shared" si="27"/>
        <v>0.86506827122314123</v>
      </c>
      <c r="S55">
        <f t="shared" si="28"/>
        <v>0.33299999999999996</v>
      </c>
      <c r="T55">
        <f t="shared" si="9"/>
        <v>1.4679402270902751</v>
      </c>
      <c r="U55">
        <f t="shared" si="29"/>
        <v>152.45820193827439</v>
      </c>
      <c r="V55">
        <f t="shared" si="30"/>
        <v>5.160277254533617E-2</v>
      </c>
      <c r="W55">
        <f t="shared" si="10"/>
        <v>0.59725431186731681</v>
      </c>
      <c r="X55">
        <f t="shared" si="11"/>
        <v>1.5104116738158395</v>
      </c>
      <c r="Y55">
        <f t="shared" si="12"/>
        <v>0.54653076982131776</v>
      </c>
      <c r="Z55">
        <f t="shared" si="31"/>
        <v>-12.277575704785537</v>
      </c>
    </row>
    <row r="56" spans="1:26" x14ac:dyDescent="0.3">
      <c r="A56">
        <v>2019</v>
      </c>
      <c r="B56">
        <v>1</v>
      </c>
      <c r="C56">
        <v>-23.731639999999999</v>
      </c>
      <c r="D56">
        <v>55.639659999999999</v>
      </c>
      <c r="E56">
        <v>0.45118429999999998</v>
      </c>
      <c r="F56">
        <f t="shared" si="14"/>
        <v>120</v>
      </c>
      <c r="G56">
        <f t="shared" si="15"/>
        <v>0.13821130841121496</v>
      </c>
      <c r="I56">
        <f t="shared" si="20"/>
        <v>-10.657451699999999</v>
      </c>
      <c r="J56">
        <f t="shared" si="21"/>
        <v>16.572156499999998</v>
      </c>
      <c r="K56">
        <f t="shared" si="22"/>
        <v>7.0344030000000002</v>
      </c>
      <c r="L56">
        <f t="shared" si="23"/>
        <v>8</v>
      </c>
      <c r="M56">
        <f t="shared" si="24"/>
        <v>321</v>
      </c>
      <c r="N56">
        <f t="shared" si="3"/>
        <v>29.161607379984002</v>
      </c>
      <c r="O56">
        <f t="shared" si="25"/>
        <v>670.89</v>
      </c>
      <c r="P56">
        <f t="shared" si="26"/>
        <v>0.50309082552281303</v>
      </c>
      <c r="Q56">
        <f t="shared" si="6"/>
        <v>1.3862414655994499</v>
      </c>
      <c r="R56">
        <f t="shared" si="27"/>
        <v>0.82564180739539306</v>
      </c>
      <c r="S56">
        <f t="shared" si="28"/>
        <v>0.33299999999999996</v>
      </c>
      <c r="T56">
        <f t="shared" si="9"/>
        <v>1.4679402270902751</v>
      </c>
      <c r="U56">
        <f t="shared" si="29"/>
        <v>152.45820193827439</v>
      </c>
      <c r="V56">
        <f t="shared" si="30"/>
        <v>5.160277254533617E-2</v>
      </c>
      <c r="W56">
        <f t="shared" si="10"/>
        <v>0.59725431186731681</v>
      </c>
      <c r="X56">
        <f t="shared" si="11"/>
        <v>1.5104116738158395</v>
      </c>
      <c r="Y56">
        <f t="shared" si="12"/>
        <v>0.54653076982131776</v>
      </c>
      <c r="Z56">
        <f t="shared" si="31"/>
        <v>-15.566715023772886</v>
      </c>
    </row>
    <row r="57" spans="1:26" x14ac:dyDescent="0.3">
      <c r="A57">
        <v>2019</v>
      </c>
      <c r="B57">
        <v>2</v>
      </c>
      <c r="C57">
        <v>-31.6951</v>
      </c>
      <c r="D57">
        <v>63.073709999999998</v>
      </c>
      <c r="E57">
        <v>0.45118429999999998</v>
      </c>
      <c r="F57">
        <f t="shared" si="14"/>
        <v>150</v>
      </c>
      <c r="G57">
        <f t="shared" si="15"/>
        <v>0.1545546111111111</v>
      </c>
      <c r="I57">
        <f t="shared" si="20"/>
        <v>-11.283285866666667</v>
      </c>
      <c r="J57">
        <f t="shared" si="21"/>
        <v>19.364751500000001</v>
      </c>
      <c r="K57">
        <f t="shared" si="22"/>
        <v>7.0344030000000002</v>
      </c>
      <c r="L57">
        <f t="shared" si="23"/>
        <v>8</v>
      </c>
      <c r="M57">
        <f t="shared" si="24"/>
        <v>360</v>
      </c>
      <c r="N57">
        <f t="shared" si="3"/>
        <v>35.501918630399999</v>
      </c>
      <c r="O57">
        <f t="shared" si="25"/>
        <v>752.4</v>
      </c>
      <c r="P57">
        <f t="shared" si="26"/>
        <v>0.5461215257841574</v>
      </c>
      <c r="Q57">
        <f t="shared" si="6"/>
        <v>1.4443097204472728</v>
      </c>
      <c r="R57">
        <f t="shared" si="27"/>
        <v>0.79993506195292352</v>
      </c>
      <c r="S57">
        <f t="shared" si="28"/>
        <v>0.33299999999999996</v>
      </c>
      <c r="T57">
        <f t="shared" si="9"/>
        <v>1.4679402270902751</v>
      </c>
      <c r="U57">
        <f t="shared" si="29"/>
        <v>152.45820193827439</v>
      </c>
      <c r="V57">
        <f t="shared" si="30"/>
        <v>5.160277254533617E-2</v>
      </c>
      <c r="W57">
        <f t="shared" si="10"/>
        <v>0.59725431186731681</v>
      </c>
      <c r="X57">
        <f t="shared" si="11"/>
        <v>1.5104116738158395</v>
      </c>
      <c r="Y57">
        <f t="shared" si="12"/>
        <v>0.54653076982131776</v>
      </c>
      <c r="Z57">
        <f t="shared" si="31"/>
        <v>-19.289690681967105</v>
      </c>
    </row>
    <row r="58" spans="1:26" x14ac:dyDescent="0.3">
      <c r="A58">
        <v>2019</v>
      </c>
      <c r="B58">
        <v>3</v>
      </c>
      <c r="C58">
        <v>-25.02535</v>
      </c>
      <c r="D58">
        <v>81.190929999999994</v>
      </c>
      <c r="E58">
        <v>0.45118429999999998</v>
      </c>
      <c r="F58">
        <f t="shared" si="14"/>
        <v>180</v>
      </c>
      <c r="G58">
        <f t="shared" si="15"/>
        <v>0.15807947368421055</v>
      </c>
      <c r="I58">
        <f t="shared" si="20"/>
        <v>-11.623901699999999</v>
      </c>
      <c r="J58">
        <f t="shared" si="21"/>
        <v>19.364751500000001</v>
      </c>
      <c r="K58">
        <f t="shared" si="22"/>
        <v>7.0344030000000002</v>
      </c>
      <c r="L58">
        <f t="shared" si="23"/>
        <v>8</v>
      </c>
      <c r="M58">
        <f t="shared" si="24"/>
        <v>399</v>
      </c>
      <c r="N58">
        <f t="shared" si="3"/>
        <v>42.500625223823995</v>
      </c>
      <c r="O58">
        <f t="shared" si="25"/>
        <v>833.91</v>
      </c>
      <c r="P58">
        <f t="shared" si="26"/>
        <v>0.58987826568214785</v>
      </c>
      <c r="Q58">
        <f t="shared" si="6"/>
        <v>1.5010559627605216</v>
      </c>
      <c r="R58">
        <f t="shared" si="27"/>
        <v>0.78876556105755258</v>
      </c>
      <c r="S58">
        <f t="shared" si="28"/>
        <v>0.33299999999999996</v>
      </c>
      <c r="T58">
        <f t="shared" si="9"/>
        <v>1.4679402270902751</v>
      </c>
      <c r="U58">
        <f t="shared" si="29"/>
        <v>152.45820193827439</v>
      </c>
      <c r="V58">
        <f t="shared" si="30"/>
        <v>5.160277254533617E-2</v>
      </c>
      <c r="W58">
        <f t="shared" si="10"/>
        <v>0.59725431186731681</v>
      </c>
      <c r="X58">
        <f t="shared" si="11"/>
        <v>1.5104116738158395</v>
      </c>
      <c r="Y58">
        <f t="shared" si="12"/>
        <v>0.54653076982131776</v>
      </c>
      <c r="Z58">
        <f t="shared" si="31"/>
        <v>-19.817454940879045</v>
      </c>
    </row>
    <row r="59" spans="1:26" x14ac:dyDescent="0.3">
      <c r="A59">
        <v>2019</v>
      </c>
      <c r="B59">
        <v>4</v>
      </c>
      <c r="C59">
        <v>-10.85215</v>
      </c>
      <c r="D59">
        <v>123.38249999999999</v>
      </c>
      <c r="E59">
        <v>0.45118429999999998</v>
      </c>
      <c r="F59">
        <f t="shared" si="14"/>
        <v>210</v>
      </c>
      <c r="G59">
        <f t="shared" si="15"/>
        <v>0.18536742009132418</v>
      </c>
      <c r="I59">
        <f t="shared" si="20"/>
        <v>-11.277929200000001</v>
      </c>
      <c r="J59">
        <f t="shared" si="21"/>
        <v>19.364751500000001</v>
      </c>
      <c r="K59">
        <f t="shared" si="22"/>
        <v>7.0344030000000002</v>
      </c>
      <c r="L59">
        <f t="shared" si="23"/>
        <v>8</v>
      </c>
      <c r="M59">
        <f t="shared" si="24"/>
        <v>438</v>
      </c>
      <c r="N59">
        <f t="shared" si="3"/>
        <v>50.157727160256002</v>
      </c>
      <c r="O59">
        <f t="shared" si="25"/>
        <v>915.42</v>
      </c>
      <c r="P59">
        <f t="shared" si="26"/>
        <v>0.63416710312206426</v>
      </c>
      <c r="Q59">
        <f t="shared" si="6"/>
        <v>1.5563868095674231</v>
      </c>
      <c r="R59">
        <f t="shared" si="27"/>
        <v>0.74938425157608757</v>
      </c>
      <c r="S59">
        <f t="shared" si="28"/>
        <v>0.33299999999999996</v>
      </c>
      <c r="T59">
        <f t="shared" si="9"/>
        <v>1.4679402270902751</v>
      </c>
      <c r="U59">
        <f t="shared" si="29"/>
        <v>152.45820193827439</v>
      </c>
      <c r="V59">
        <f t="shared" si="30"/>
        <v>5.160277254533617E-2</v>
      </c>
      <c r="W59">
        <f t="shared" si="10"/>
        <v>0.59725431186731681</v>
      </c>
      <c r="X59">
        <f t="shared" si="11"/>
        <v>1.5104116738158395</v>
      </c>
      <c r="Y59">
        <f t="shared" si="12"/>
        <v>0.54653076982131776</v>
      </c>
      <c r="Z59">
        <f t="shared" si="31"/>
        <v>-17.260571242706892</v>
      </c>
    </row>
    <row r="60" spans="1:26" x14ac:dyDescent="0.3">
      <c r="A60">
        <v>2019</v>
      </c>
      <c r="B60">
        <v>5</v>
      </c>
      <c r="C60">
        <v>-3.360922</v>
      </c>
      <c r="D60">
        <v>135.42089999999999</v>
      </c>
      <c r="E60">
        <v>0.45118429999999998</v>
      </c>
      <c r="F60">
        <f t="shared" si="14"/>
        <v>240</v>
      </c>
      <c r="G60">
        <f t="shared" si="15"/>
        <v>0.25866352201257858</v>
      </c>
      <c r="I60">
        <f t="shared" si="20"/>
        <v>-11.102232199999998</v>
      </c>
      <c r="J60">
        <f t="shared" si="21"/>
        <v>19.364751500000001</v>
      </c>
      <c r="K60">
        <f t="shared" si="22"/>
        <v>7.0344030000000002</v>
      </c>
      <c r="L60">
        <f t="shared" si="23"/>
        <v>8</v>
      </c>
      <c r="M60">
        <f t="shared" si="24"/>
        <v>477</v>
      </c>
      <c r="N60">
        <f t="shared" si="3"/>
        <v>58.473224439695997</v>
      </c>
      <c r="O60">
        <f t="shared" si="25"/>
        <v>996.93</v>
      </c>
      <c r="P60">
        <f t="shared" si="26"/>
        <v>0.67885752361249041</v>
      </c>
      <c r="Q60">
        <f t="shared" si="6"/>
        <v>1.6102933685863647</v>
      </c>
      <c r="R60">
        <f t="shared" si="27"/>
        <v>0.65933458690886493</v>
      </c>
      <c r="S60">
        <f t="shared" si="28"/>
        <v>0.33299999999999996</v>
      </c>
      <c r="T60">
        <f t="shared" si="9"/>
        <v>1.4679402270902751</v>
      </c>
      <c r="U60">
        <f t="shared" si="29"/>
        <v>152.45820193827439</v>
      </c>
      <c r="V60">
        <f t="shared" si="30"/>
        <v>5.160277254533617E-2</v>
      </c>
      <c r="W60">
        <f t="shared" si="10"/>
        <v>0.59725431186731681</v>
      </c>
      <c r="X60">
        <f t="shared" si="11"/>
        <v>1.5104116738158395</v>
      </c>
      <c r="Y60">
        <f t="shared" si="12"/>
        <v>0.54653076982131776</v>
      </c>
      <c r="Z60">
        <f t="shared" si="31"/>
        <v>-13.370247099252412</v>
      </c>
    </row>
    <row r="61" spans="1:26" x14ac:dyDescent="0.3">
      <c r="A61">
        <v>2019</v>
      </c>
      <c r="B61">
        <v>6</v>
      </c>
      <c r="C61">
        <v>0.80905890000000003</v>
      </c>
      <c r="D61">
        <v>77.278689999999997</v>
      </c>
      <c r="E61">
        <v>0.45118429999999998</v>
      </c>
      <c r="F61">
        <f t="shared" si="14"/>
        <v>270</v>
      </c>
      <c r="G61">
        <f t="shared" si="15"/>
        <v>0.26244360465116279</v>
      </c>
      <c r="I61">
        <f t="shared" si="20"/>
        <v>-11.023484674999999</v>
      </c>
      <c r="J61">
        <f t="shared" si="21"/>
        <v>19.364751500000001</v>
      </c>
      <c r="K61">
        <f t="shared" si="22"/>
        <v>7.0344030000000002</v>
      </c>
      <c r="L61">
        <f t="shared" si="23"/>
        <v>8</v>
      </c>
      <c r="M61">
        <f t="shared" si="24"/>
        <v>516</v>
      </c>
      <c r="N61">
        <f t="shared" si="3"/>
        <v>67.447117062144002</v>
      </c>
      <c r="O61">
        <f t="shared" si="25"/>
        <v>1078.44</v>
      </c>
      <c r="P61">
        <f t="shared" si="26"/>
        <v>0.72385847053150854</v>
      </c>
      <c r="Q61">
        <f t="shared" si="6"/>
        <v>1.662809576715472</v>
      </c>
      <c r="R61">
        <f t="shared" si="27"/>
        <v>0.64636317733026638</v>
      </c>
      <c r="S61">
        <f t="shared" si="28"/>
        <v>0.33299999999999996</v>
      </c>
      <c r="T61">
        <f t="shared" si="9"/>
        <v>1.4679402270902751</v>
      </c>
      <c r="U61">
        <f t="shared" si="29"/>
        <v>152.45820193827439</v>
      </c>
      <c r="V61">
        <f t="shared" si="30"/>
        <v>5.160277254533617E-2</v>
      </c>
      <c r="W61">
        <f t="shared" si="10"/>
        <v>0.59725431186731681</v>
      </c>
      <c r="X61">
        <f t="shared" si="11"/>
        <v>1.5104116738158395</v>
      </c>
      <c r="Y61">
        <f t="shared" si="12"/>
        <v>0.54653076982131776</v>
      </c>
      <c r="Z61">
        <f t="shared" si="31"/>
        <v>-9.7143354986101258</v>
      </c>
    </row>
    <row r="62" spans="1:26" x14ac:dyDescent="0.3">
      <c r="A62">
        <v>2019</v>
      </c>
      <c r="B62">
        <v>7</v>
      </c>
      <c r="C62">
        <v>5.9232290000000001</v>
      </c>
      <c r="D62">
        <v>0</v>
      </c>
      <c r="E62">
        <v>0.45118429999999998</v>
      </c>
      <c r="F62">
        <f t="shared" si="14"/>
        <v>300</v>
      </c>
      <c r="G62">
        <f t="shared" si="15"/>
        <v>0.13924088288288289</v>
      </c>
      <c r="I62">
        <f t="shared" si="20"/>
        <v>-10.769503008333333</v>
      </c>
      <c r="J62">
        <f t="shared" si="21"/>
        <v>19.364751500000001</v>
      </c>
      <c r="K62">
        <f t="shared" si="22"/>
        <v>7.0344030000000002</v>
      </c>
      <c r="L62">
        <f t="shared" si="23"/>
        <v>8</v>
      </c>
      <c r="M62">
        <f t="shared" si="24"/>
        <v>555</v>
      </c>
      <c r="N62">
        <f t="shared" si="3"/>
        <v>77.079405027599989</v>
      </c>
      <c r="O62">
        <f t="shared" si="25"/>
        <v>1159.95</v>
      </c>
      <c r="P62">
        <f t="shared" si="26"/>
        <v>0.76910448155092881</v>
      </c>
      <c r="Q62">
        <f t="shared" si="6"/>
        <v>1.713990291638501</v>
      </c>
      <c r="R62">
        <f t="shared" si="27"/>
        <v>0.78768460125546302</v>
      </c>
      <c r="S62">
        <f t="shared" si="28"/>
        <v>0.33299999999999996</v>
      </c>
      <c r="T62">
        <f t="shared" si="9"/>
        <v>1.4679402270902751</v>
      </c>
      <c r="U62">
        <f t="shared" si="29"/>
        <v>152.45820193827439</v>
      </c>
      <c r="V62">
        <f t="shared" si="30"/>
        <v>5.160277254533617E-2</v>
      </c>
      <c r="W62">
        <f t="shared" si="10"/>
        <v>0.59725431186731681</v>
      </c>
      <c r="X62">
        <f t="shared" si="11"/>
        <v>1.5104116738158395</v>
      </c>
      <c r="Y62">
        <f t="shared" si="12"/>
        <v>0.54653076982131776</v>
      </c>
      <c r="Z62">
        <f t="shared" si="31"/>
        <v>-5.2966988264993455</v>
      </c>
    </row>
    <row r="63" spans="1:26" x14ac:dyDescent="0.3">
      <c r="A63">
        <v>2019</v>
      </c>
      <c r="B63">
        <v>8</v>
      </c>
      <c r="C63">
        <v>9.5385939999999998</v>
      </c>
      <c r="D63">
        <v>0</v>
      </c>
      <c r="E63">
        <v>0.45118429999999998</v>
      </c>
      <c r="F63">
        <f t="shared" si="14"/>
        <v>0</v>
      </c>
      <c r="G63">
        <f t="shared" si="15"/>
        <v>0</v>
      </c>
      <c r="I63">
        <f t="shared" si="20"/>
        <v>-10.560820424999999</v>
      </c>
      <c r="J63">
        <f t="shared" si="21"/>
        <v>20.616847</v>
      </c>
      <c r="K63">
        <f t="shared" si="22"/>
        <v>9.5385939999999998</v>
      </c>
      <c r="L63">
        <f t="shared" si="23"/>
        <v>8</v>
      </c>
      <c r="M63">
        <f t="shared" si="24"/>
        <v>165</v>
      </c>
      <c r="N63">
        <f t="shared" si="3"/>
        <v>10.3843158084</v>
      </c>
      <c r="O63">
        <f t="shared" si="25"/>
        <v>344.85</v>
      </c>
      <c r="P63">
        <f t="shared" si="26"/>
        <v>0.3485249829636074</v>
      </c>
      <c r="Q63">
        <f t="shared" si="6"/>
        <v>1.1538056040391906</v>
      </c>
      <c r="R63">
        <f t="shared" si="27"/>
        <v>1</v>
      </c>
      <c r="S63">
        <f t="shared" si="28"/>
        <v>0.33299999999999996</v>
      </c>
      <c r="T63">
        <f t="shared" si="9"/>
        <v>1.4679402270902751</v>
      </c>
      <c r="U63">
        <f t="shared" si="29"/>
        <v>152.45820193827439</v>
      </c>
      <c r="V63">
        <f t="shared" si="30"/>
        <v>5.160277254533617E-2</v>
      </c>
      <c r="W63">
        <f t="shared" si="10"/>
        <v>0.59725431186731681</v>
      </c>
      <c r="X63">
        <f t="shared" si="11"/>
        <v>1.5104116738158395</v>
      </c>
      <c r="Y63">
        <f t="shared" si="12"/>
        <v>0.54653076982131776</v>
      </c>
      <c r="Z63">
        <f t="shared" si="31"/>
        <v>9.5153076727786612E-2</v>
      </c>
    </row>
    <row r="64" spans="1:26" x14ac:dyDescent="0.3">
      <c r="A64">
        <v>2019</v>
      </c>
      <c r="B64">
        <v>9</v>
      </c>
      <c r="C64">
        <v>3.843512</v>
      </c>
      <c r="D64">
        <v>0</v>
      </c>
      <c r="E64">
        <v>0.45118429999999998</v>
      </c>
      <c r="F64">
        <f t="shared" si="14"/>
        <v>0</v>
      </c>
      <c r="G64">
        <f t="shared" si="15"/>
        <v>0</v>
      </c>
      <c r="I64">
        <f t="shared" si="20"/>
        <v>-10.410425508333333</v>
      </c>
      <c r="J64">
        <f t="shared" si="21"/>
        <v>20.616847</v>
      </c>
      <c r="K64">
        <f t="shared" si="22"/>
        <v>9.5385939999999998</v>
      </c>
      <c r="L64">
        <f t="shared" si="23"/>
        <v>8</v>
      </c>
      <c r="M64">
        <f t="shared" si="24"/>
        <v>165</v>
      </c>
      <c r="N64">
        <f t="shared" si="3"/>
        <v>10.3843158084</v>
      </c>
      <c r="O64">
        <f t="shared" si="25"/>
        <v>344.85</v>
      </c>
      <c r="P64">
        <f t="shared" si="26"/>
        <v>0.3485249829636074</v>
      </c>
      <c r="Q64">
        <f t="shared" si="6"/>
        <v>1.1538056040391906</v>
      </c>
      <c r="R64">
        <f t="shared" si="27"/>
        <v>1</v>
      </c>
      <c r="S64">
        <f t="shared" si="28"/>
        <v>0.33299999999999996</v>
      </c>
      <c r="T64">
        <f t="shared" si="9"/>
        <v>1.4679402270902751</v>
      </c>
      <c r="U64">
        <f t="shared" si="29"/>
        <v>152.45820193827439</v>
      </c>
      <c r="V64">
        <f t="shared" si="30"/>
        <v>5.160277254533617E-2</v>
      </c>
      <c r="W64">
        <f t="shared" si="10"/>
        <v>0.59725431186731681</v>
      </c>
      <c r="X64">
        <f t="shared" si="11"/>
        <v>1.5104116738158395</v>
      </c>
      <c r="Y64">
        <f t="shared" si="12"/>
        <v>0.54653076982131776</v>
      </c>
      <c r="Z64">
        <f t="shared" si="31"/>
        <v>0.64905326870430713</v>
      </c>
    </row>
    <row r="65" spans="1:26" x14ac:dyDescent="0.3">
      <c r="A65">
        <v>2019</v>
      </c>
      <c r="B65">
        <v>10</v>
      </c>
      <c r="C65">
        <v>-2.6442100000000002</v>
      </c>
      <c r="D65">
        <v>19.237919999999999</v>
      </c>
      <c r="E65">
        <v>0.45118429999999998</v>
      </c>
      <c r="F65">
        <f t="shared" si="14"/>
        <v>30</v>
      </c>
      <c r="G65">
        <f t="shared" si="15"/>
        <v>0</v>
      </c>
      <c r="I65">
        <f t="shared" si="20"/>
        <v>-10.035127341666666</v>
      </c>
      <c r="J65">
        <f t="shared" si="21"/>
        <v>20.616847</v>
      </c>
      <c r="K65">
        <f t="shared" si="22"/>
        <v>9.5385939999999998</v>
      </c>
      <c r="L65">
        <f t="shared" si="23"/>
        <v>8</v>
      </c>
      <c r="M65">
        <f t="shared" si="24"/>
        <v>204</v>
      </c>
      <c r="N65">
        <f t="shared" si="3"/>
        <v>14.091045686784</v>
      </c>
      <c r="O65">
        <f t="shared" si="25"/>
        <v>426.36</v>
      </c>
      <c r="P65">
        <f t="shared" si="26"/>
        <v>0.38251901341589273</v>
      </c>
      <c r="Q65">
        <f t="shared" si="6"/>
        <v>1.2087659010257463</v>
      </c>
      <c r="R65">
        <f t="shared" si="27"/>
        <v>1</v>
      </c>
      <c r="S65">
        <f t="shared" si="28"/>
        <v>0.33299999999999996</v>
      </c>
      <c r="T65">
        <f t="shared" si="9"/>
        <v>1.4679402270902751</v>
      </c>
      <c r="U65">
        <f t="shared" si="29"/>
        <v>152.45820193827439</v>
      </c>
      <c r="V65">
        <f t="shared" si="30"/>
        <v>5.160277254533617E-2</v>
      </c>
      <c r="W65">
        <f t="shared" si="10"/>
        <v>0.59725431186731681</v>
      </c>
      <c r="X65">
        <f t="shared" si="11"/>
        <v>1.5104116738158395</v>
      </c>
      <c r="Y65">
        <f t="shared" si="12"/>
        <v>0.54653076982131776</v>
      </c>
      <c r="Z65">
        <f t="shared" si="31"/>
        <v>-1.5355216963355431</v>
      </c>
    </row>
    <row r="66" spans="1:26" x14ac:dyDescent="0.3">
      <c r="A66">
        <v>2019</v>
      </c>
      <c r="B66">
        <v>11</v>
      </c>
      <c r="C66">
        <v>-17.609020000000001</v>
      </c>
      <c r="D66">
        <v>52.15981</v>
      </c>
      <c r="E66">
        <v>0.45118429999999998</v>
      </c>
      <c r="F66">
        <f t="shared" si="14"/>
        <v>60</v>
      </c>
      <c r="G66">
        <f t="shared" si="15"/>
        <v>7.9168395061728389E-2</v>
      </c>
      <c r="I66">
        <f t="shared" si="20"/>
        <v>-10.076159008333333</v>
      </c>
      <c r="J66">
        <f t="shared" si="21"/>
        <v>20.616847</v>
      </c>
      <c r="K66">
        <f t="shared" si="22"/>
        <v>9.5385939999999998</v>
      </c>
      <c r="L66">
        <f t="shared" si="23"/>
        <v>8</v>
      </c>
      <c r="M66">
        <f t="shared" si="24"/>
        <v>243</v>
      </c>
      <c r="N66">
        <f t="shared" si="3"/>
        <v>18.456170908175999</v>
      </c>
      <c r="O66">
        <f t="shared" si="25"/>
        <v>507.87</v>
      </c>
      <c r="P66">
        <f t="shared" si="26"/>
        <v>0.42060584246952953</v>
      </c>
      <c r="Q66">
        <f t="shared" si="6"/>
        <v>1.2675156701739669</v>
      </c>
      <c r="R66">
        <f t="shared" si="27"/>
        <v>0.9045233299097476</v>
      </c>
      <c r="S66">
        <f t="shared" si="28"/>
        <v>0.33299999999999996</v>
      </c>
      <c r="T66">
        <f t="shared" si="9"/>
        <v>1.4679402270902751</v>
      </c>
      <c r="U66">
        <f t="shared" si="29"/>
        <v>152.45820193827439</v>
      </c>
      <c r="V66">
        <f t="shared" si="30"/>
        <v>5.160277254533617E-2</v>
      </c>
      <c r="W66">
        <f t="shared" si="10"/>
        <v>0.59725431186731681</v>
      </c>
      <c r="X66">
        <f t="shared" si="11"/>
        <v>1.5104116738158395</v>
      </c>
      <c r="Y66">
        <f t="shared" si="12"/>
        <v>0.54653076982131776</v>
      </c>
      <c r="Z66">
        <f t="shared" si="31"/>
        <v>-6.7635503122237211</v>
      </c>
    </row>
    <row r="67" spans="1:26" x14ac:dyDescent="0.3">
      <c r="A67">
        <v>2019</v>
      </c>
      <c r="B67">
        <v>12</v>
      </c>
      <c r="C67">
        <v>-26.338080000000001</v>
      </c>
      <c r="D67">
        <v>66.711110000000005</v>
      </c>
      <c r="E67">
        <v>0.45118429999999998</v>
      </c>
      <c r="F67">
        <f t="shared" si="14"/>
        <v>90</v>
      </c>
      <c r="G67">
        <f t="shared" si="15"/>
        <v>0.18496386524822694</v>
      </c>
      <c r="I67">
        <f t="shared" si="20"/>
        <v>-10.095173174999999</v>
      </c>
      <c r="J67">
        <f t="shared" si="21"/>
        <v>20.616847</v>
      </c>
      <c r="K67">
        <f t="shared" si="22"/>
        <v>9.5385939999999998</v>
      </c>
      <c r="L67">
        <f t="shared" si="23"/>
        <v>8</v>
      </c>
      <c r="M67">
        <f t="shared" si="24"/>
        <v>282</v>
      </c>
      <c r="N67">
        <f t="shared" si="3"/>
        <v>23.479691472575997</v>
      </c>
      <c r="O67">
        <f t="shared" si="25"/>
        <v>589.38</v>
      </c>
      <c r="P67">
        <f t="shared" si="26"/>
        <v>0.46108739410906369</v>
      </c>
      <c r="Q67">
        <f t="shared" si="6"/>
        <v>1.3271111902458064</v>
      </c>
      <c r="R67">
        <f t="shared" si="27"/>
        <v>0.78233861913721336</v>
      </c>
      <c r="S67">
        <f t="shared" si="28"/>
        <v>0.33299999999999996</v>
      </c>
      <c r="T67">
        <f t="shared" si="9"/>
        <v>1.4679402270902751</v>
      </c>
      <c r="U67">
        <f t="shared" si="29"/>
        <v>152.45820193827439</v>
      </c>
      <c r="V67">
        <f t="shared" si="30"/>
        <v>5.160277254533617E-2</v>
      </c>
      <c r="W67">
        <f t="shared" si="10"/>
        <v>0.59725431186731681</v>
      </c>
      <c r="X67">
        <f t="shared" si="11"/>
        <v>1.5104116738158395</v>
      </c>
      <c r="Y67">
        <f t="shared" si="12"/>
        <v>0.54653076982131776</v>
      </c>
      <c r="Z67">
        <f t="shared" si="31"/>
        <v>-11.782183026125237</v>
      </c>
    </row>
    <row r="68" spans="1:26" x14ac:dyDescent="0.3">
      <c r="A68">
        <v>2020</v>
      </c>
      <c r="B68">
        <v>1</v>
      </c>
      <c r="C68">
        <v>-31.514900000000001</v>
      </c>
      <c r="D68">
        <v>76.465199999999996</v>
      </c>
      <c r="E68">
        <v>0.45118429999999998</v>
      </c>
      <c r="F68">
        <f t="shared" si="14"/>
        <v>120</v>
      </c>
      <c r="G68">
        <f t="shared" si="15"/>
        <v>0.20782277258566981</v>
      </c>
      <c r="I68">
        <f t="shared" si="20"/>
        <v>-10.743778175000001</v>
      </c>
      <c r="J68">
        <f t="shared" si="21"/>
        <v>20.616847</v>
      </c>
      <c r="K68">
        <f t="shared" si="22"/>
        <v>9.5385939999999998</v>
      </c>
      <c r="L68">
        <f t="shared" si="23"/>
        <v>8</v>
      </c>
      <c r="M68">
        <f t="shared" si="24"/>
        <v>321</v>
      </c>
      <c r="N68">
        <f t="shared" si="3"/>
        <v>29.161607379984002</v>
      </c>
      <c r="O68">
        <f t="shared" si="25"/>
        <v>670.89</v>
      </c>
      <c r="P68">
        <f t="shared" si="26"/>
        <v>0.50309082552281303</v>
      </c>
      <c r="Q68">
        <f t="shared" si="6"/>
        <v>1.3862414655994499</v>
      </c>
      <c r="R68">
        <f t="shared" si="27"/>
        <v>0.74969220887246402</v>
      </c>
      <c r="S68">
        <f t="shared" si="28"/>
        <v>0.33299999999999996</v>
      </c>
      <c r="T68">
        <f t="shared" si="9"/>
        <v>1.4679402270902751</v>
      </c>
      <c r="U68">
        <f t="shared" si="29"/>
        <v>152.45820193827439</v>
      </c>
      <c r="V68">
        <f t="shared" si="30"/>
        <v>5.160277254533617E-2</v>
      </c>
      <c r="W68">
        <f t="shared" si="10"/>
        <v>0.59725431186731681</v>
      </c>
      <c r="X68">
        <f t="shared" si="11"/>
        <v>1.5104116738158395</v>
      </c>
      <c r="Y68">
        <f t="shared" si="12"/>
        <v>0.54653076982131776</v>
      </c>
      <c r="Z68">
        <f t="shared" si="31"/>
        <v>-16.289407928830634</v>
      </c>
    </row>
    <row r="69" spans="1:26" x14ac:dyDescent="0.3">
      <c r="A69">
        <v>2020</v>
      </c>
      <c r="B69">
        <v>2</v>
      </c>
      <c r="C69">
        <v>-26.186579999999999</v>
      </c>
      <c r="D69">
        <v>85.923760000000001</v>
      </c>
      <c r="E69">
        <v>0.45118429999999998</v>
      </c>
      <c r="F69">
        <f t="shared" si="14"/>
        <v>150</v>
      </c>
      <c r="G69">
        <f t="shared" si="15"/>
        <v>0.21240333333333333</v>
      </c>
      <c r="I69">
        <f t="shared" si="20"/>
        <v>-10.284734841666667</v>
      </c>
      <c r="J69">
        <f t="shared" si="21"/>
        <v>20.526747</v>
      </c>
      <c r="K69">
        <f t="shared" si="22"/>
        <v>9.5385939999999998</v>
      </c>
      <c r="L69">
        <f t="shared" si="23"/>
        <v>8</v>
      </c>
      <c r="M69">
        <f t="shared" si="24"/>
        <v>360</v>
      </c>
      <c r="N69">
        <f t="shared" si="3"/>
        <v>35.501918630399999</v>
      </c>
      <c r="O69">
        <f t="shared" si="25"/>
        <v>752.4</v>
      </c>
      <c r="P69">
        <f t="shared" si="26"/>
        <v>0.5461215257841574</v>
      </c>
      <c r="Q69">
        <f t="shared" si="6"/>
        <v>1.4443097204472728</v>
      </c>
      <c r="R69">
        <f t="shared" si="27"/>
        <v>0.73581525868027442</v>
      </c>
      <c r="S69">
        <f t="shared" si="28"/>
        <v>0.33299999999999996</v>
      </c>
      <c r="T69">
        <f t="shared" si="9"/>
        <v>1.4679402270902751</v>
      </c>
      <c r="U69">
        <f t="shared" si="29"/>
        <v>152.45820193827439</v>
      </c>
      <c r="V69">
        <f t="shared" si="30"/>
        <v>5.160277254533617E-2</v>
      </c>
      <c r="W69">
        <f t="shared" si="10"/>
        <v>0.59725431186731681</v>
      </c>
      <c r="X69">
        <f t="shared" si="11"/>
        <v>1.5104116738158395</v>
      </c>
      <c r="Y69">
        <f t="shared" si="12"/>
        <v>0.54653076982131776</v>
      </c>
      <c r="Z69">
        <f t="shared" si="31"/>
        <v>-18.091296657176922</v>
      </c>
    </row>
    <row r="70" spans="1:26" x14ac:dyDescent="0.3">
      <c r="A70">
        <v>2020</v>
      </c>
      <c r="B70">
        <v>3</v>
      </c>
      <c r="C70">
        <v>-27.76763</v>
      </c>
      <c r="D70">
        <v>108.292</v>
      </c>
      <c r="E70">
        <v>0.45118429999999998</v>
      </c>
      <c r="F70">
        <f t="shared" si="14"/>
        <v>180</v>
      </c>
      <c r="G70">
        <f t="shared" si="15"/>
        <v>0.2153477694235589</v>
      </c>
      <c r="I70">
        <f t="shared" si="20"/>
        <v>-10.513258174999999</v>
      </c>
      <c r="J70">
        <f t="shared" si="21"/>
        <v>20.526747</v>
      </c>
      <c r="K70">
        <f t="shared" si="22"/>
        <v>9.5385939999999998</v>
      </c>
      <c r="L70">
        <f t="shared" si="23"/>
        <v>8</v>
      </c>
      <c r="M70">
        <f t="shared" si="24"/>
        <v>399</v>
      </c>
      <c r="N70">
        <f t="shared" si="3"/>
        <v>42.500625223823995</v>
      </c>
      <c r="O70">
        <f t="shared" si="25"/>
        <v>833.91</v>
      </c>
      <c r="P70">
        <f t="shared" si="26"/>
        <v>0.58987826568214785</v>
      </c>
      <c r="Q70">
        <f t="shared" si="6"/>
        <v>1.5010559627605216</v>
      </c>
      <c r="R70">
        <f t="shared" si="27"/>
        <v>0.72379356869794309</v>
      </c>
      <c r="S70">
        <f t="shared" si="28"/>
        <v>0.33299999999999996</v>
      </c>
      <c r="T70">
        <f t="shared" si="9"/>
        <v>1.4679402270902751</v>
      </c>
      <c r="U70">
        <f t="shared" si="29"/>
        <v>152.45820193827439</v>
      </c>
      <c r="V70">
        <f t="shared" si="30"/>
        <v>5.160277254533617E-2</v>
      </c>
      <c r="W70">
        <f t="shared" si="10"/>
        <v>0.59725431186731681</v>
      </c>
      <c r="X70">
        <f t="shared" si="11"/>
        <v>1.5104116738158395</v>
      </c>
      <c r="Y70">
        <f t="shared" si="12"/>
        <v>0.54653076982131776</v>
      </c>
      <c r="Z70">
        <f t="shared" si="31"/>
        <v>-18.483055200010259</v>
      </c>
    </row>
    <row r="71" spans="1:26" x14ac:dyDescent="0.3">
      <c r="A71">
        <v>2020</v>
      </c>
      <c r="B71">
        <v>4</v>
      </c>
      <c r="C71">
        <v>-18.187439999999999</v>
      </c>
      <c r="D71">
        <v>141.61349999999999</v>
      </c>
      <c r="E71">
        <v>0.45118429999999998</v>
      </c>
      <c r="F71">
        <f t="shared" si="14"/>
        <v>210</v>
      </c>
      <c r="G71">
        <f t="shared" si="15"/>
        <v>0.24724200913242009</v>
      </c>
      <c r="I71">
        <f t="shared" si="20"/>
        <v>-11.124532341666667</v>
      </c>
      <c r="J71">
        <f t="shared" si="21"/>
        <v>20.526747</v>
      </c>
      <c r="K71">
        <f t="shared" si="22"/>
        <v>9.5385939999999998</v>
      </c>
      <c r="L71">
        <f t="shared" si="23"/>
        <v>8</v>
      </c>
      <c r="M71">
        <f t="shared" si="24"/>
        <v>438</v>
      </c>
      <c r="N71">
        <f t="shared" si="3"/>
        <v>50.157727160256002</v>
      </c>
      <c r="O71">
        <f t="shared" si="25"/>
        <v>915.42</v>
      </c>
      <c r="P71">
        <f t="shared" si="26"/>
        <v>0.63416710312206426</v>
      </c>
      <c r="Q71">
        <f t="shared" si="6"/>
        <v>1.5563868095674231</v>
      </c>
      <c r="R71">
        <f t="shared" si="27"/>
        <v>0.68058388026884165</v>
      </c>
      <c r="S71">
        <f t="shared" si="28"/>
        <v>0.33299999999999996</v>
      </c>
      <c r="T71">
        <f t="shared" si="9"/>
        <v>1.4679402270902751</v>
      </c>
      <c r="U71">
        <f t="shared" si="29"/>
        <v>152.45820193827439</v>
      </c>
      <c r="V71">
        <f t="shared" si="30"/>
        <v>5.160277254533617E-2</v>
      </c>
      <c r="W71">
        <f t="shared" si="10"/>
        <v>0.59725431186731681</v>
      </c>
      <c r="X71">
        <f t="shared" si="11"/>
        <v>1.5104116738158395</v>
      </c>
      <c r="Y71">
        <f t="shared" si="12"/>
        <v>0.54653076982131776</v>
      </c>
      <c r="Z71">
        <f t="shared" si="31"/>
        <v>-16.88394658860447</v>
      </c>
    </row>
    <row r="72" spans="1:26" x14ac:dyDescent="0.3">
      <c r="A72">
        <v>2020</v>
      </c>
      <c r="B72">
        <v>5</v>
      </c>
      <c r="C72">
        <v>-5.1642939999999999</v>
      </c>
      <c r="D72">
        <v>176.1679</v>
      </c>
      <c r="E72">
        <v>0.45118429999999998</v>
      </c>
      <c r="F72">
        <f t="shared" si="14"/>
        <v>240</v>
      </c>
      <c r="G72">
        <f t="shared" si="15"/>
        <v>0.2968836477987421</v>
      </c>
      <c r="I72">
        <f t="shared" si="20"/>
        <v>-11.27481334166667</v>
      </c>
      <c r="J72">
        <f t="shared" si="21"/>
        <v>20.526747</v>
      </c>
      <c r="K72">
        <f t="shared" si="22"/>
        <v>9.5385939999999998</v>
      </c>
      <c r="L72">
        <f t="shared" si="23"/>
        <v>8</v>
      </c>
      <c r="M72">
        <f t="shared" si="24"/>
        <v>477</v>
      </c>
      <c r="N72">
        <f t="shared" si="3"/>
        <v>58.473224439695997</v>
      </c>
      <c r="O72">
        <f t="shared" si="25"/>
        <v>996.93</v>
      </c>
      <c r="P72">
        <f t="shared" si="26"/>
        <v>0.67885752361249041</v>
      </c>
      <c r="Q72">
        <f t="shared" si="6"/>
        <v>1.6102933685863647</v>
      </c>
      <c r="R72">
        <f t="shared" si="27"/>
        <v>0.61997893998128151</v>
      </c>
      <c r="S72">
        <f t="shared" si="28"/>
        <v>0.33299999999999996</v>
      </c>
      <c r="T72">
        <f t="shared" si="9"/>
        <v>1.4679402270902751</v>
      </c>
      <c r="U72">
        <f t="shared" si="29"/>
        <v>152.45820193827439</v>
      </c>
      <c r="V72">
        <f t="shared" si="30"/>
        <v>5.160277254533617E-2</v>
      </c>
      <c r="W72">
        <f t="shared" si="10"/>
        <v>0.59725431186731681</v>
      </c>
      <c r="X72">
        <f t="shared" si="11"/>
        <v>1.5104116738158395</v>
      </c>
      <c r="Y72">
        <f t="shared" si="12"/>
        <v>0.54653076982131776</v>
      </c>
      <c r="Z72">
        <f t="shared" si="31"/>
        <v>-13.535420942447086</v>
      </c>
    </row>
    <row r="73" spans="1:26" x14ac:dyDescent="0.3">
      <c r="A73">
        <v>2020</v>
      </c>
      <c r="B73">
        <v>6</v>
      </c>
      <c r="C73">
        <v>-0.38066149999999999</v>
      </c>
      <c r="D73">
        <v>181.4006</v>
      </c>
      <c r="E73">
        <v>0.45118429999999998</v>
      </c>
      <c r="F73">
        <f t="shared" si="14"/>
        <v>270</v>
      </c>
      <c r="G73">
        <f t="shared" si="15"/>
        <v>0.34141065891472872</v>
      </c>
      <c r="I73">
        <f t="shared" si="20"/>
        <v>-11.373956708333337</v>
      </c>
      <c r="J73">
        <f t="shared" si="21"/>
        <v>20.526747</v>
      </c>
      <c r="K73">
        <f t="shared" si="22"/>
        <v>9.5385939999999998</v>
      </c>
      <c r="L73">
        <f t="shared" si="23"/>
        <v>8</v>
      </c>
      <c r="M73">
        <f t="shared" si="24"/>
        <v>516</v>
      </c>
      <c r="N73">
        <f t="shared" ref="N73:N80" si="32">(0.023+((0.0000775*M73)+(0.000001105*POWER(M73,2)))*(2.29-0.023))*3.6*24</f>
        <v>67.447117062144002</v>
      </c>
      <c r="O73">
        <f t="shared" si="25"/>
        <v>1078.44</v>
      </c>
      <c r="P73">
        <f t="shared" si="26"/>
        <v>0.72385847053150854</v>
      </c>
      <c r="Q73">
        <f t="shared" ref="Q73:Q80" si="33">SQRT((2 * P73) / (PI() * 2 / 12))</f>
        <v>1.662809576715472</v>
      </c>
      <c r="R73">
        <f t="shared" si="27"/>
        <v>0.56682712652352307</v>
      </c>
      <c r="S73">
        <f t="shared" si="28"/>
        <v>0.33299999999999996</v>
      </c>
      <c r="T73">
        <f t="shared" ref="T73:T80" si="34">((2 / 3) / (1 + S73 * ((2.25 / 51.51) - 1))) + ((1 / 3) / (1 + (1 - 2 * S73) * ((2.25 / 51.51) - 1)))</f>
        <v>1.4679402270902751</v>
      </c>
      <c r="U73">
        <f t="shared" si="29"/>
        <v>152.45820193827439</v>
      </c>
      <c r="V73">
        <f t="shared" si="30"/>
        <v>5.160277254533617E-2</v>
      </c>
      <c r="W73">
        <f t="shared" ref="W73:W80" si="35">V73*1000000/86400</f>
        <v>0.59725431186731681</v>
      </c>
      <c r="X73">
        <f t="shared" ref="X73:X80" si="36">SQRT(2*W73/(PI()*2/12))</f>
        <v>1.5104116738158395</v>
      </c>
      <c r="Y73">
        <f t="shared" ref="Y73:Y80" si="37">EXP(-1*$D$4*X73*$C$4)</f>
        <v>0.54653076982131776</v>
      </c>
      <c r="Z73">
        <f t="shared" si="31"/>
        <v>-10.157010569821558</v>
      </c>
    </row>
    <row r="74" spans="1:26" s="9" customFormat="1" x14ac:dyDescent="0.3">
      <c r="A74" s="9">
        <v>2020</v>
      </c>
      <c r="B74" s="9">
        <v>7</v>
      </c>
      <c r="C74" s="9">
        <v>8.5077569999999998</v>
      </c>
      <c r="D74" s="9">
        <v>0</v>
      </c>
      <c r="E74" s="9">
        <v>0.45118429999999998</v>
      </c>
      <c r="F74" s="9">
        <f t="shared" ref="F74:F91" si="38">IF(C74&lt;0,IF(C73&lt;0,F73+30,30),IF(D73&gt;0,IF(F73&gt;0,F73+30,30),0))</f>
        <v>300</v>
      </c>
      <c r="G74" s="9">
        <f t="shared" ref="G74:G91" si="39">1000*(D73/1000)/(M74)</f>
        <v>0.32684792792792794</v>
      </c>
      <c r="I74" s="9">
        <f t="shared" si="20"/>
        <v>-11.158579375000002</v>
      </c>
      <c r="J74" s="9">
        <f t="shared" si="21"/>
        <v>20.526747</v>
      </c>
      <c r="K74" s="9">
        <f t="shared" si="22"/>
        <v>9.5385939999999998</v>
      </c>
      <c r="L74" s="9">
        <f t="shared" si="23"/>
        <v>8</v>
      </c>
      <c r="M74" s="9">
        <f t="shared" si="24"/>
        <v>555</v>
      </c>
      <c r="N74" s="9">
        <f t="shared" si="32"/>
        <v>77.079405027599989</v>
      </c>
      <c r="O74" s="9">
        <f t="shared" si="25"/>
        <v>1159.95</v>
      </c>
      <c r="P74" s="9">
        <f t="shared" si="26"/>
        <v>0.76910448155092881</v>
      </c>
      <c r="Q74" s="9">
        <f t="shared" si="33"/>
        <v>1.713990291638501</v>
      </c>
      <c r="R74" s="9">
        <f t="shared" si="27"/>
        <v>0.5710867380701794</v>
      </c>
      <c r="S74" s="9">
        <f t="shared" si="28"/>
        <v>0.33299999999999996</v>
      </c>
      <c r="T74" s="9">
        <f t="shared" si="34"/>
        <v>1.4679402270902751</v>
      </c>
      <c r="U74" s="9">
        <f t="shared" si="29"/>
        <v>152.45820193827439</v>
      </c>
      <c r="V74" s="9">
        <f t="shared" si="30"/>
        <v>5.160277254533617E-2</v>
      </c>
      <c r="W74" s="9">
        <f t="shared" si="35"/>
        <v>0.59725431186731681</v>
      </c>
      <c r="X74" s="9">
        <f t="shared" si="36"/>
        <v>1.5104116738158395</v>
      </c>
      <c r="Y74" s="9">
        <f t="shared" si="37"/>
        <v>0.54653076982131776</v>
      </c>
      <c r="Z74" s="9">
        <f t="shared" si="31"/>
        <v>-6.952593303481768</v>
      </c>
    </row>
    <row r="75" spans="1:26" s="9" customFormat="1" x14ac:dyDescent="0.3">
      <c r="A75" s="9">
        <v>2020</v>
      </c>
      <c r="B75" s="9">
        <v>8</v>
      </c>
      <c r="C75" s="9">
        <v>5.0305869999999997</v>
      </c>
      <c r="D75" s="9">
        <v>0</v>
      </c>
      <c r="E75" s="9">
        <v>0.45118429999999998</v>
      </c>
      <c r="F75" s="9">
        <f t="shared" si="38"/>
        <v>0</v>
      </c>
      <c r="G75" s="9">
        <f t="shared" si="39"/>
        <v>0</v>
      </c>
      <c r="I75" s="9">
        <f t="shared" si="20"/>
        <v>-11.534246625000002</v>
      </c>
      <c r="J75" s="9">
        <f t="shared" si="21"/>
        <v>20.011328500000001</v>
      </c>
      <c r="K75" s="9">
        <f t="shared" si="22"/>
        <v>8.5077569999999998</v>
      </c>
      <c r="L75" s="9">
        <f t="shared" si="23"/>
        <v>7</v>
      </c>
      <c r="M75" s="9">
        <f t="shared" si="24"/>
        <v>165</v>
      </c>
      <c r="N75" s="9">
        <f t="shared" si="32"/>
        <v>10.3843158084</v>
      </c>
      <c r="O75" s="9">
        <f t="shared" si="25"/>
        <v>344.85</v>
      </c>
      <c r="P75" s="9">
        <f t="shared" si="26"/>
        <v>0.3485249829636074</v>
      </c>
      <c r="Q75" s="9">
        <f t="shared" si="33"/>
        <v>1.1538056040391906</v>
      </c>
      <c r="R75" s="9">
        <f t="shared" si="27"/>
        <v>1</v>
      </c>
      <c r="S75" s="9">
        <f t="shared" si="28"/>
        <v>0.33299999999999996</v>
      </c>
      <c r="T75" s="9">
        <f t="shared" si="34"/>
        <v>1.4679402270902751</v>
      </c>
      <c r="U75" s="9">
        <f t="shared" si="29"/>
        <v>152.45820193827439</v>
      </c>
      <c r="V75" s="9">
        <f t="shared" si="30"/>
        <v>5.160277254533617E-2</v>
      </c>
      <c r="W75" s="9">
        <f t="shared" si="35"/>
        <v>0.59725431186731681</v>
      </c>
      <c r="X75" s="9">
        <f t="shared" si="36"/>
        <v>1.5104116738158395</v>
      </c>
      <c r="Y75" s="9">
        <f t="shared" si="37"/>
        <v>0.54653076982131776</v>
      </c>
      <c r="Z75" s="9">
        <f t="shared" si="31"/>
        <v>-0.79958565351010868</v>
      </c>
    </row>
    <row r="76" spans="1:26" x14ac:dyDescent="0.3">
      <c r="A76">
        <v>2020</v>
      </c>
      <c r="B76">
        <v>9</v>
      </c>
      <c r="C76">
        <v>2.8687149999999999</v>
      </c>
      <c r="D76">
        <v>0</v>
      </c>
      <c r="E76">
        <v>0.45118429999999998</v>
      </c>
      <c r="F76">
        <f t="shared" si="38"/>
        <v>0</v>
      </c>
      <c r="G76">
        <f t="shared" si="39"/>
        <v>0</v>
      </c>
      <c r="I76">
        <f t="shared" si="20"/>
        <v>-11.615479708333334</v>
      </c>
      <c r="J76">
        <f t="shared" si="21"/>
        <v>20.011328500000001</v>
      </c>
      <c r="K76">
        <f t="shared" si="22"/>
        <v>8.5077569999999998</v>
      </c>
      <c r="L76">
        <f t="shared" si="23"/>
        <v>7</v>
      </c>
      <c r="M76">
        <f t="shared" si="24"/>
        <v>165</v>
      </c>
      <c r="N76">
        <f t="shared" si="32"/>
        <v>10.3843158084</v>
      </c>
      <c r="O76">
        <f t="shared" si="25"/>
        <v>344.85</v>
      </c>
      <c r="P76">
        <f t="shared" si="26"/>
        <v>0.3485249829636074</v>
      </c>
      <c r="Q76">
        <f t="shared" si="33"/>
        <v>1.1538056040391906</v>
      </c>
      <c r="R76">
        <f t="shared" si="27"/>
        <v>1</v>
      </c>
      <c r="S76">
        <f t="shared" si="28"/>
        <v>0.33299999999999996</v>
      </c>
      <c r="T76">
        <f t="shared" si="34"/>
        <v>1.4679402270902751</v>
      </c>
      <c r="U76">
        <f t="shared" si="29"/>
        <v>152.45820193827439</v>
      </c>
      <c r="V76">
        <f t="shared" si="30"/>
        <v>5.160277254533617E-2</v>
      </c>
      <c r="W76">
        <f t="shared" si="35"/>
        <v>0.59725431186731681</v>
      </c>
      <c r="X76">
        <f t="shared" si="36"/>
        <v>1.5104116738158395</v>
      </c>
      <c r="Y76">
        <f t="shared" si="37"/>
        <v>0.54653076982131776</v>
      </c>
      <c r="Z76">
        <f t="shared" si="31"/>
        <v>-3.3655081831444633</v>
      </c>
    </row>
    <row r="77" spans="1:26" x14ac:dyDescent="0.3">
      <c r="A77">
        <v>2020</v>
      </c>
      <c r="B77">
        <v>10</v>
      </c>
      <c r="C77">
        <v>-2.821288</v>
      </c>
      <c r="D77">
        <v>16.271260000000002</v>
      </c>
      <c r="E77">
        <v>0.45118429999999998</v>
      </c>
      <c r="F77">
        <f t="shared" si="38"/>
        <v>30</v>
      </c>
      <c r="G77">
        <f t="shared" si="39"/>
        <v>0</v>
      </c>
      <c r="I77">
        <f t="shared" si="20"/>
        <v>-11.630236208333336</v>
      </c>
      <c r="J77">
        <f t="shared" si="21"/>
        <v>20.011328500000001</v>
      </c>
      <c r="K77">
        <f t="shared" si="22"/>
        <v>8.5077569999999998</v>
      </c>
      <c r="L77">
        <f>INDEX(B66:C77,MATCH(K77,C66:C77,0),1)</f>
        <v>7</v>
      </c>
      <c r="M77">
        <f t="shared" si="24"/>
        <v>204</v>
      </c>
      <c r="N77">
        <f t="shared" si="32"/>
        <v>14.091045686784</v>
      </c>
      <c r="O77">
        <f t="shared" si="25"/>
        <v>426.36</v>
      </c>
      <c r="P77">
        <f t="shared" si="26"/>
        <v>0.38251901341589273</v>
      </c>
      <c r="Q77">
        <f t="shared" si="33"/>
        <v>1.2087659010257463</v>
      </c>
      <c r="R77">
        <f t="shared" si="27"/>
        <v>1</v>
      </c>
      <c r="S77">
        <f t="shared" si="28"/>
        <v>0.33299999999999996</v>
      </c>
      <c r="T77">
        <f t="shared" si="34"/>
        <v>1.4679402270902751</v>
      </c>
      <c r="U77">
        <f>($G$4 * (1 - $A$4) * $F$4 + T77 * ($A$4 - E77) * 2.25 + E77 * 51.51) / ($G$4 * (1 - $A$4) + T77 * ($A$4 - E77) + E77)</f>
        <v>152.45820193827439</v>
      </c>
      <c r="V77">
        <f>U77/$H$4</f>
        <v>5.160277254533617E-2</v>
      </c>
      <c r="W77">
        <f t="shared" si="35"/>
        <v>0.59725431186731681</v>
      </c>
      <c r="X77">
        <f t="shared" si="36"/>
        <v>1.5104116738158395</v>
      </c>
      <c r="Y77">
        <f t="shared" si="37"/>
        <v>0.54653076982131776</v>
      </c>
      <c r="Z77">
        <f t="shared" si="31"/>
        <v>-8.0755273371996079</v>
      </c>
    </row>
    <row r="78" spans="1:26" x14ac:dyDescent="0.3">
      <c r="A78">
        <v>2020</v>
      </c>
      <c r="B78">
        <v>11</v>
      </c>
      <c r="C78">
        <v>-17.159040000000001</v>
      </c>
      <c r="D78">
        <v>30.57244</v>
      </c>
      <c r="E78">
        <v>0.45118429999999998</v>
      </c>
      <c r="F78">
        <f t="shared" si="38"/>
        <v>60</v>
      </c>
      <c r="G78">
        <f t="shared" si="39"/>
        <v>6.6959917695473256E-2</v>
      </c>
      <c r="I78">
        <f t="shared" ref="I78:I80" si="40">AVERAGE(C67:C78)</f>
        <v>-11.592737875000003</v>
      </c>
      <c r="J78">
        <f t="shared" ref="J78:J80" si="41">(MAX(C67:C78)-MIN(C67:C78))/2</f>
        <v>20.011328500000001</v>
      </c>
      <c r="K78">
        <f t="shared" ref="K78:K80" si="42">MAX(C67:C78)</f>
        <v>8.5077569999999998</v>
      </c>
      <c r="L78">
        <f t="shared" ref="L78:L80" si="43">INDEX(B67:C78,MATCH(K78,C67:C78,0),1)</f>
        <v>7</v>
      </c>
      <c r="M78">
        <f t="shared" ref="M78:M80" si="44">(165+(1.3*F78))</f>
        <v>243</v>
      </c>
      <c r="N78">
        <f t="shared" si="32"/>
        <v>18.456170908175999</v>
      </c>
      <c r="O78">
        <f t="shared" ref="O78:O80" si="45">2090 * M78 / 1000</f>
        <v>507.87</v>
      </c>
      <c r="P78">
        <f t="shared" ref="P78:P80" si="46">1000000 / 86400 * (N78 / O78)</f>
        <v>0.42060584246952953</v>
      </c>
      <c r="Q78">
        <f t="shared" si="33"/>
        <v>1.2675156701739669</v>
      </c>
      <c r="R78">
        <f t="shared" ref="R78:R80" si="47">IF(G78&gt;0,EXP(-1 * G78 * Q78),1)</f>
        <v>0.9186291771632118</v>
      </c>
      <c r="S78">
        <f t="shared" ref="S78:S80" si="48">0.035+0.298*(E78/$A$4)</f>
        <v>0.33299999999999996</v>
      </c>
      <c r="T78">
        <f t="shared" si="34"/>
        <v>1.4679402270902751</v>
      </c>
      <c r="U78">
        <f t="shared" ref="U78:U80" si="49">($G$4 * (1 - $A$4) * $F$4 + T78 * ($A$4 - E78) * 2.25 + E78 * 51.51) / ($G$4 * (1 - $A$4) + T78 * ($A$4 - E78) + E78)</f>
        <v>152.45820193827439</v>
      </c>
      <c r="V78">
        <f t="shared" si="30"/>
        <v>5.160277254533617E-2</v>
      </c>
      <c r="W78">
        <f t="shared" si="35"/>
        <v>0.59725431186731681</v>
      </c>
      <c r="X78">
        <f t="shared" si="36"/>
        <v>1.5104116738158395</v>
      </c>
      <c r="Y78">
        <f t="shared" si="37"/>
        <v>0.54653076982131776</v>
      </c>
      <c r="Z78">
        <f t="shared" ref="Z78:Z80" si="50" xml:space="preserve"> (I78 + J78 * R78 * 1 * Y78 * SIN((PI()*2/12) * (B78 + (3-L78)) - $D$4 / X78))</f>
        <v>-13.515461036540215</v>
      </c>
    </row>
    <row r="79" spans="1:26" x14ac:dyDescent="0.3">
      <c r="A79">
        <v>2020</v>
      </c>
      <c r="B79">
        <v>12</v>
      </c>
      <c r="C79">
        <v>-21.126110000000001</v>
      </c>
      <c r="D79">
        <v>44.83343</v>
      </c>
      <c r="E79">
        <v>0.45118429999999998</v>
      </c>
      <c r="F79">
        <f t="shared" si="38"/>
        <v>90</v>
      </c>
      <c r="G79">
        <f t="shared" si="39"/>
        <v>0.10841290780141843</v>
      </c>
      <c r="I79">
        <f t="shared" si="40"/>
        <v>-11.158407041666669</v>
      </c>
      <c r="J79">
        <f t="shared" si="41"/>
        <v>20.011328500000001</v>
      </c>
      <c r="K79">
        <f t="shared" si="42"/>
        <v>8.5077569999999998</v>
      </c>
      <c r="L79">
        <f t="shared" si="43"/>
        <v>7</v>
      </c>
      <c r="M79">
        <f t="shared" si="44"/>
        <v>282</v>
      </c>
      <c r="N79">
        <f t="shared" si="32"/>
        <v>23.479691472575997</v>
      </c>
      <c r="O79">
        <f t="shared" si="45"/>
        <v>589.38</v>
      </c>
      <c r="P79">
        <f t="shared" si="46"/>
        <v>0.46108739410906369</v>
      </c>
      <c r="Q79">
        <f t="shared" si="33"/>
        <v>1.3271111902458064</v>
      </c>
      <c r="R79">
        <f t="shared" si="47"/>
        <v>0.86599513942353978</v>
      </c>
      <c r="S79">
        <f t="shared" si="48"/>
        <v>0.33299999999999996</v>
      </c>
      <c r="T79">
        <f t="shared" si="34"/>
        <v>1.4679402270902751</v>
      </c>
      <c r="U79">
        <f t="shared" si="49"/>
        <v>152.45820193827439</v>
      </c>
      <c r="V79">
        <f t="shared" si="30"/>
        <v>5.160277254533617E-2</v>
      </c>
      <c r="W79">
        <f t="shared" si="35"/>
        <v>0.59725431186731681</v>
      </c>
      <c r="X79">
        <f t="shared" si="36"/>
        <v>1.5104116738158395</v>
      </c>
      <c r="Y79">
        <f t="shared" si="37"/>
        <v>0.54653076982131776</v>
      </c>
      <c r="Z79">
        <f t="shared" si="50"/>
        <v>-17.376210661868939</v>
      </c>
    </row>
    <row r="80" spans="1:26" x14ac:dyDescent="0.3">
      <c r="A80">
        <v>2021</v>
      </c>
      <c r="B80">
        <v>1</v>
      </c>
      <c r="C80">
        <v>-22.823709999999998</v>
      </c>
      <c r="D80">
        <v>50.600070000000002</v>
      </c>
      <c r="E80">
        <v>0.45118429999999998</v>
      </c>
      <c r="F80">
        <f t="shared" si="38"/>
        <v>120</v>
      </c>
      <c r="G80">
        <f t="shared" si="39"/>
        <v>0.13966800623052961</v>
      </c>
      <c r="I80">
        <f t="shared" si="40"/>
        <v>-10.434141208333335</v>
      </c>
      <c r="J80">
        <f t="shared" si="41"/>
        <v>18.137693500000001</v>
      </c>
      <c r="K80">
        <f t="shared" si="42"/>
        <v>8.5077569999999998</v>
      </c>
      <c r="L80">
        <f t="shared" si="43"/>
        <v>7</v>
      </c>
      <c r="M80">
        <f t="shared" si="44"/>
        <v>321</v>
      </c>
      <c r="N80">
        <f t="shared" si="32"/>
        <v>29.161607379984002</v>
      </c>
      <c r="O80">
        <f t="shared" si="45"/>
        <v>670.89</v>
      </c>
      <c r="P80">
        <f t="shared" si="46"/>
        <v>0.50309082552281303</v>
      </c>
      <c r="Q80">
        <f t="shared" si="33"/>
        <v>1.3862414655994499</v>
      </c>
      <c r="R80">
        <f t="shared" si="47"/>
        <v>0.82397624229518118</v>
      </c>
      <c r="S80">
        <f t="shared" si="48"/>
        <v>0.33299999999999996</v>
      </c>
      <c r="T80">
        <f t="shared" si="34"/>
        <v>1.4679402270902751</v>
      </c>
      <c r="U80">
        <f t="shared" si="49"/>
        <v>152.45820193827439</v>
      </c>
      <c r="V80">
        <f t="shared" si="30"/>
        <v>5.160277254533617E-2</v>
      </c>
      <c r="W80">
        <f t="shared" si="35"/>
        <v>0.59725431186731681</v>
      </c>
      <c r="X80">
        <f t="shared" si="36"/>
        <v>1.5104116738158395</v>
      </c>
      <c r="Y80">
        <f t="shared" si="37"/>
        <v>0.54653076982131776</v>
      </c>
      <c r="Z80">
        <f t="shared" si="50"/>
        <v>-18.158592383685601</v>
      </c>
    </row>
    <row r="81" spans="2:7" x14ac:dyDescent="0.3">
      <c r="B81">
        <v>2</v>
      </c>
      <c r="F81">
        <f t="shared" si="38"/>
        <v>150</v>
      </c>
      <c r="G81" t="e">
        <f t="shared" si="39"/>
        <v>#DIV/0!</v>
      </c>
    </row>
    <row r="82" spans="2:7" x14ac:dyDescent="0.3">
      <c r="B82">
        <v>3</v>
      </c>
      <c r="F82">
        <f t="shared" si="38"/>
        <v>0</v>
      </c>
      <c r="G82" t="e">
        <f t="shared" si="39"/>
        <v>#DIV/0!</v>
      </c>
    </row>
    <row r="83" spans="2:7" x14ac:dyDescent="0.3">
      <c r="B83">
        <v>4</v>
      </c>
      <c r="F83">
        <f t="shared" si="38"/>
        <v>0</v>
      </c>
      <c r="G83" t="e">
        <f t="shared" si="39"/>
        <v>#DIV/0!</v>
      </c>
    </row>
    <row r="84" spans="2:7" x14ac:dyDescent="0.3">
      <c r="B84">
        <v>5</v>
      </c>
      <c r="F84">
        <f t="shared" si="38"/>
        <v>0</v>
      </c>
      <c r="G84" t="e">
        <f t="shared" si="39"/>
        <v>#DIV/0!</v>
      </c>
    </row>
    <row r="85" spans="2:7" x14ac:dyDescent="0.3">
      <c r="B85">
        <v>6</v>
      </c>
      <c r="F85">
        <f t="shared" si="38"/>
        <v>0</v>
      </c>
      <c r="G85" t="e">
        <f t="shared" si="39"/>
        <v>#DIV/0!</v>
      </c>
    </row>
    <row r="86" spans="2:7" x14ac:dyDescent="0.3">
      <c r="B86">
        <v>7</v>
      </c>
      <c r="F86">
        <f t="shared" si="38"/>
        <v>0</v>
      </c>
      <c r="G86" t="e">
        <f t="shared" si="39"/>
        <v>#DIV/0!</v>
      </c>
    </row>
    <row r="87" spans="2:7" x14ac:dyDescent="0.3">
      <c r="B87">
        <v>8</v>
      </c>
      <c r="F87">
        <f t="shared" si="38"/>
        <v>0</v>
      </c>
      <c r="G87" t="e">
        <f t="shared" si="39"/>
        <v>#DIV/0!</v>
      </c>
    </row>
    <row r="88" spans="2:7" x14ac:dyDescent="0.3">
      <c r="B88">
        <v>9</v>
      </c>
      <c r="F88">
        <f t="shared" si="38"/>
        <v>0</v>
      </c>
      <c r="G88" t="e">
        <f t="shared" si="39"/>
        <v>#DIV/0!</v>
      </c>
    </row>
    <row r="89" spans="2:7" x14ac:dyDescent="0.3">
      <c r="B89">
        <v>10</v>
      </c>
      <c r="F89">
        <f t="shared" si="38"/>
        <v>0</v>
      </c>
      <c r="G89" t="e">
        <f t="shared" si="39"/>
        <v>#DIV/0!</v>
      </c>
    </row>
    <row r="90" spans="2:7" x14ac:dyDescent="0.3">
      <c r="B90">
        <v>11</v>
      </c>
      <c r="F90">
        <f t="shared" si="38"/>
        <v>0</v>
      </c>
      <c r="G90" t="e">
        <f t="shared" si="39"/>
        <v>#DIV/0!</v>
      </c>
    </row>
    <row r="91" spans="2:7" x14ac:dyDescent="0.3">
      <c r="B91">
        <v>12</v>
      </c>
      <c r="F91">
        <f t="shared" si="38"/>
        <v>0</v>
      </c>
      <c r="G91" t="e">
        <f t="shared" si="39"/>
        <v>#DIV/0!</v>
      </c>
    </row>
  </sheetData>
  <mergeCells count="7">
    <mergeCell ref="M6:R6"/>
    <mergeCell ref="S6:Z6"/>
    <mergeCell ref="A2:D2"/>
    <mergeCell ref="C6:E6"/>
    <mergeCell ref="F6:G6"/>
    <mergeCell ref="I6:L6"/>
    <mergeCell ref="F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6E30-BA05-40ED-A850-E5382602F564}">
  <dimension ref="A1:Z5"/>
  <sheetViews>
    <sheetView workbookViewId="0">
      <selection activeCell="Z5" sqref="Z5"/>
    </sheetView>
  </sheetViews>
  <sheetFormatPr defaultRowHeight="14.4" x14ac:dyDescent="0.3"/>
  <cols>
    <col min="5" max="7" width="10.44140625" customWidth="1"/>
  </cols>
  <sheetData>
    <row r="1" spans="1:26" x14ac:dyDescent="0.3">
      <c r="A1" s="2" t="s">
        <v>17</v>
      </c>
      <c r="B1" s="2" t="s">
        <v>23</v>
      </c>
      <c r="C1" s="2" t="s">
        <v>29</v>
      </c>
      <c r="D1" s="2" t="s">
        <v>31</v>
      </c>
      <c r="F1" s="6" t="s">
        <v>22</v>
      </c>
      <c r="G1" s="6" t="s">
        <v>21</v>
      </c>
      <c r="H1" s="6" t="s">
        <v>25</v>
      </c>
    </row>
    <row r="2" spans="1:26" x14ac:dyDescent="0.3">
      <c r="A2">
        <v>0.45</v>
      </c>
      <c r="B2">
        <v>0.1</v>
      </c>
      <c r="C2">
        <v>0.5</v>
      </c>
      <c r="D2">
        <v>1</v>
      </c>
      <c r="F2">
        <f>(1 - $B$2) * 360 + $B$2 * 80</f>
        <v>332</v>
      </c>
      <c r="G2">
        <f>((2 / 3) / (1 + 0.125 * ((F2 / 51.51) - 1))) + ((1 / 3) / (1 + (1 - 2 * 0.125) * ((F2 / 51.51) - 1)))</f>
        <v>0.46223249141449207</v>
      </c>
      <c r="H2">
        <f>1942 * (1 - $A$2) + 4186 * $A$2</f>
        <v>2951.8</v>
      </c>
    </row>
    <row r="3" spans="1:26" x14ac:dyDescent="0.3">
      <c r="M3" s="15" t="s">
        <v>18</v>
      </c>
      <c r="N3" s="15"/>
      <c r="O3" s="15"/>
      <c r="P3" s="15"/>
      <c r="Q3" s="15"/>
      <c r="R3" s="15"/>
    </row>
    <row r="4" spans="1:26" x14ac:dyDescent="0.3">
      <c r="A4" t="s">
        <v>0</v>
      </c>
      <c r="B4" t="s">
        <v>1</v>
      </c>
      <c r="C4" s="2" t="s">
        <v>2</v>
      </c>
      <c r="D4" s="2" t="s">
        <v>16</v>
      </c>
      <c r="E4" s="2" t="s">
        <v>14</v>
      </c>
      <c r="F4" s="4" t="s">
        <v>6</v>
      </c>
      <c r="G4" s="4" t="s">
        <v>7</v>
      </c>
      <c r="I4" s="3" t="s">
        <v>3</v>
      </c>
      <c r="J4" s="3" t="s">
        <v>4</v>
      </c>
      <c r="K4" s="3" t="s">
        <v>15</v>
      </c>
      <c r="L4" s="3" t="s">
        <v>5</v>
      </c>
      <c r="M4" s="5" t="s">
        <v>8</v>
      </c>
      <c r="N4" s="5" t="s">
        <v>9</v>
      </c>
      <c r="O4" s="5" t="s">
        <v>10</v>
      </c>
      <c r="P4" s="5" t="s">
        <v>11</v>
      </c>
      <c r="Q4" s="5" t="s">
        <v>12</v>
      </c>
      <c r="R4" s="5" t="s">
        <v>13</v>
      </c>
      <c r="S4" s="6" t="s">
        <v>19</v>
      </c>
      <c r="T4" s="6" t="s">
        <v>20</v>
      </c>
      <c r="U4" s="6" t="s">
        <v>24</v>
      </c>
      <c r="V4" s="6" t="s">
        <v>26</v>
      </c>
      <c r="W4" s="6" t="s">
        <v>27</v>
      </c>
      <c r="X4" s="6" t="s">
        <v>28</v>
      </c>
      <c r="Y4" s="6" t="s">
        <v>30</v>
      </c>
      <c r="Z4" s="6" t="s">
        <v>32</v>
      </c>
    </row>
    <row r="5" spans="1:26" x14ac:dyDescent="0.3">
      <c r="A5">
        <v>2000</v>
      </c>
      <c r="B5">
        <v>6</v>
      </c>
      <c r="C5">
        <v>-26.055129999999998</v>
      </c>
      <c r="D5">
        <v>14.37881</v>
      </c>
      <c r="E5">
        <v>0.44428499999999999</v>
      </c>
      <c r="F5">
        <f>IF(C5&lt;0,IF(C4&lt;0,F4+30,30),0)</f>
        <v>30</v>
      </c>
      <c r="G5">
        <f>1000*(D5/1000)/(M5)</f>
        <v>7.0484362745098034E-2</v>
      </c>
      <c r="I5" s="7">
        <v>-5.9052280000000001</v>
      </c>
      <c r="J5" s="7">
        <v>21.3820744</v>
      </c>
      <c r="K5">
        <f>MAX(C5:C5)</f>
        <v>-26.055129999999998</v>
      </c>
      <c r="L5" s="7">
        <v>7</v>
      </c>
      <c r="M5">
        <f>(165+(1.3*F5))</f>
        <v>204</v>
      </c>
      <c r="N5">
        <f>(0.023+((0.0000775*M5)+(0.000001105*POWER(M5,2)))*(2.29-0.023))*3.6*24</f>
        <v>14.091045686784</v>
      </c>
      <c r="O5">
        <f>2090 * M5 / 1000</f>
        <v>426.36</v>
      </c>
      <c r="P5">
        <f>1000000 / 86400 * (N5 / O5)</f>
        <v>0.38251901341589273</v>
      </c>
      <c r="Q5">
        <f>SQRT((2 * P5) / (PI() * 2 / 12))</f>
        <v>1.2087659010257463</v>
      </c>
      <c r="R5" s="7">
        <v>0.54290530000000004</v>
      </c>
      <c r="S5">
        <f>0.035+0.298*(E5/$A$2)</f>
        <v>0.32921539999999994</v>
      </c>
      <c r="T5">
        <f>((2 / 3) / (1 + S5 * ((2.25 / 51.51) - 1))) + ((1 / 3) / (1 + (1 - 2 * S5) * ((2.25 / 51.51) - 1)))</f>
        <v>1.4680382722895891</v>
      </c>
      <c r="U5">
        <f>($G$2 * (1 - $A$2) * $F$2 + T5 * ($A$2 - E5) * 2.25 + E5 * 51.51) / ($G$2 * (1 - $A$2) + T5 * ($A$2 - E5) + E5)</f>
        <v>151.79974422590141</v>
      </c>
      <c r="V5">
        <f>U5/$H$2</f>
        <v>5.1426161740599427E-2</v>
      </c>
      <c r="W5">
        <f>V5*30</f>
        <v>1.5427848522179828</v>
      </c>
      <c r="X5" s="7">
        <v>1.438175</v>
      </c>
      <c r="Y5">
        <f>EXP(-1*$D$2*X5*$C$2)</f>
        <v>0.48719662010384224</v>
      </c>
      <c r="Z5">
        <f xml:space="preserve"> (I5 + J5 * R5 * 1 * Y5 * SIN((PI()*2/12) * (B5 + (3-L5)) - $D$2 / X5))</f>
        <v>-3.955996056596665</v>
      </c>
    </row>
  </sheetData>
  <mergeCells count="1">
    <mergeCell ref="M3:R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05CB-E4DB-4E23-A165-D2D1BF49C469}">
  <dimension ref="A2:Z91"/>
  <sheetViews>
    <sheetView workbookViewId="0">
      <pane xSplit="2" ySplit="7" topLeftCell="P8" activePane="bottomRight" state="frozen"/>
      <selection pane="topRight" activeCell="C1" sqref="C1"/>
      <selection pane="bottomLeft" activeCell="A8" sqref="A8"/>
      <selection pane="bottomRight" activeCell="Z8" sqref="Z8"/>
    </sheetView>
  </sheetViews>
  <sheetFormatPr defaultRowHeight="14.4" x14ac:dyDescent="0.3"/>
  <cols>
    <col min="1" max="1" width="10.5546875" customWidth="1"/>
    <col min="3" max="3" width="10.88671875" customWidth="1"/>
    <col min="5" max="7" width="10.44140625" customWidth="1"/>
  </cols>
  <sheetData>
    <row r="2" spans="1:26" x14ac:dyDescent="0.3">
      <c r="A2" s="12" t="s">
        <v>41</v>
      </c>
      <c r="B2" s="12"/>
      <c r="C2" s="12"/>
      <c r="D2" s="12"/>
      <c r="F2" s="11" t="s">
        <v>40</v>
      </c>
      <c r="G2" s="11"/>
      <c r="H2" s="11"/>
    </row>
    <row r="3" spans="1:26" x14ac:dyDescent="0.3">
      <c r="A3" s="2" t="s">
        <v>17</v>
      </c>
      <c r="B3" s="2" t="s">
        <v>23</v>
      </c>
      <c r="C3" s="2" t="s">
        <v>29</v>
      </c>
      <c r="D3" s="2" t="s">
        <v>33</v>
      </c>
      <c r="F3" s="6" t="s">
        <v>22</v>
      </c>
      <c r="G3" s="6" t="s">
        <v>21</v>
      </c>
      <c r="H3" s="6" t="s">
        <v>25</v>
      </c>
    </row>
    <row r="4" spans="1:26" x14ac:dyDescent="0.3">
      <c r="A4">
        <v>0.45118429999999998</v>
      </c>
      <c r="B4">
        <v>0.1</v>
      </c>
      <c r="C4">
        <v>0.8</v>
      </c>
      <c r="D4">
        <v>0.25</v>
      </c>
      <c r="F4">
        <f>(1 - $B$4) * 360 + $B$4 * 80</f>
        <v>332</v>
      </c>
      <c r="G4">
        <f>((2 / 3) / (1 + 0.125 * ((F4 / 51.51) - 1))) + ((1 / 3) / (1 + (1 - 2 * 0.125) * ((F4 / 51.51) - 1)))</f>
        <v>0.46223249141449207</v>
      </c>
      <c r="H4">
        <f>1942 * (1 - $A$4) + 4186 * $A$4</f>
        <v>2954.4575691999999</v>
      </c>
    </row>
    <row r="6" spans="1:26" x14ac:dyDescent="0.3">
      <c r="C6" s="12" t="s">
        <v>37</v>
      </c>
      <c r="D6" s="12"/>
      <c r="E6" s="12"/>
      <c r="F6" s="13" t="s">
        <v>38</v>
      </c>
      <c r="G6" s="13"/>
      <c r="I6" s="14" t="s">
        <v>39</v>
      </c>
      <c r="J6" s="14"/>
      <c r="K6" s="14"/>
      <c r="L6" s="14"/>
      <c r="M6" s="10" t="s">
        <v>18</v>
      </c>
      <c r="N6" s="10"/>
      <c r="O6" s="10"/>
      <c r="P6" s="10"/>
      <c r="Q6" s="10"/>
      <c r="R6" s="10"/>
      <c r="S6" s="11" t="s">
        <v>34</v>
      </c>
      <c r="T6" s="11"/>
      <c r="U6" s="11"/>
      <c r="V6" s="11"/>
      <c r="W6" s="11"/>
      <c r="X6" s="11"/>
      <c r="Y6" s="11"/>
      <c r="Z6" s="11"/>
    </row>
    <row r="7" spans="1:26" x14ac:dyDescent="0.3">
      <c r="A7" t="s">
        <v>0</v>
      </c>
      <c r="B7" t="s">
        <v>1</v>
      </c>
      <c r="C7" s="2" t="s">
        <v>2</v>
      </c>
      <c r="D7" s="2" t="s">
        <v>35</v>
      </c>
      <c r="E7" s="2" t="s">
        <v>36</v>
      </c>
      <c r="F7" s="4" t="s">
        <v>6</v>
      </c>
      <c r="G7" s="4" t="s">
        <v>7</v>
      </c>
      <c r="I7" s="3" t="s">
        <v>3</v>
      </c>
      <c r="J7" s="3" t="s">
        <v>4</v>
      </c>
      <c r="K7" s="3" t="s">
        <v>15</v>
      </c>
      <c r="L7" s="3" t="s">
        <v>5</v>
      </c>
      <c r="M7" s="5" t="s">
        <v>8</v>
      </c>
      <c r="N7" s="5" t="s">
        <v>9</v>
      </c>
      <c r="O7" s="5" t="s">
        <v>10</v>
      </c>
      <c r="P7" s="5" t="s">
        <v>11</v>
      </c>
      <c r="Q7" s="5" t="s">
        <v>12</v>
      </c>
      <c r="R7" s="5" t="s">
        <v>13</v>
      </c>
      <c r="S7" s="6" t="s">
        <v>19</v>
      </c>
      <c r="T7" s="6" t="s">
        <v>20</v>
      </c>
      <c r="U7" s="6" t="s">
        <v>24</v>
      </c>
      <c r="V7" s="6" t="s">
        <v>26</v>
      </c>
      <c r="W7" s="6" t="s">
        <v>27</v>
      </c>
      <c r="X7" s="6" t="s">
        <v>28</v>
      </c>
      <c r="Y7" s="6" t="s">
        <v>30</v>
      </c>
      <c r="Z7" s="6" t="s">
        <v>32</v>
      </c>
    </row>
    <row r="8" spans="1:26" x14ac:dyDescent="0.3">
      <c r="A8">
        <v>2015</v>
      </c>
      <c r="B8">
        <v>1</v>
      </c>
      <c r="C8">
        <v>-34.055129999999998</v>
      </c>
      <c r="D8">
        <v>14.37881</v>
      </c>
      <c r="E8">
        <v>0.45118429999999998</v>
      </c>
      <c r="F8">
        <f t="shared" ref="F8:F71" si="0">IF(C8&lt;0,IF(C7&lt;0,F7+30,30),IF(D7&gt;0,IF(F7&gt;0,F7+30,30),0))</f>
        <v>30</v>
      </c>
      <c r="G8">
        <f>0</f>
        <v>0</v>
      </c>
      <c r="I8">
        <f>AVERAGE(C8:C19)</f>
        <v>-9.1333775083333322</v>
      </c>
      <c r="J8">
        <f>(MAX(C8:C19)-MIN(C8:C19))/2</f>
        <v>21.938657499999998</v>
      </c>
      <c r="K8">
        <f>MAX(C8:C19)</f>
        <v>9.8221849999999993</v>
      </c>
      <c r="L8">
        <f>INDEX(B8:C19,MATCH(K8,C8:C19,0),1)</f>
        <v>8</v>
      </c>
      <c r="M8">
        <f>(165+(1.3*F8))</f>
        <v>204</v>
      </c>
      <c r="N8">
        <f>(0.023+((0.0000775*M8)+(0.000001105*POWER(M8,2)))*(2.29-0.023))*3.6*24</f>
        <v>14.091045686784</v>
      </c>
      <c r="O8">
        <f>2090 * M8 / 1000</f>
        <v>426.36</v>
      </c>
      <c r="P8">
        <f>1000000 / 86400 * (N8 / O8)</f>
        <v>0.38251901341589273</v>
      </c>
      <c r="Q8">
        <f>SQRT((2 * P8) / (PI() * 2 / 12))</f>
        <v>1.2087659010257463</v>
      </c>
      <c r="R8">
        <f>IF(G8&gt;0,EXP(-1 * G8 * Q8),1)</f>
        <v>1</v>
      </c>
      <c r="S8">
        <f>0.035+0.298*(E8/$A$4)</f>
        <v>0.33299999999999996</v>
      </c>
      <c r="T8">
        <f>((2 / 3) / (1 + S8 * ((2.25 / 51.51) - 1))) + ((1 / 3) / (1 + (1 - 2 * S8) * ((2.25 / 51.51) - 1)))</f>
        <v>1.4679402270902751</v>
      </c>
      <c r="U8">
        <f t="shared" ref="U8:U71" si="1">($G$4 * (1 - $A$4) * $F$4 + T8 * ($A$4 - E8) * 2.25 + E8 * 51.51) / ($G$4 * (1 - $A$4) + T8 * ($A$4 - E8) + E8)</f>
        <v>152.45820193827439</v>
      </c>
      <c r="V8">
        <f t="shared" ref="V8:V71" si="2">U8/$H$4</f>
        <v>5.160277254533617E-2</v>
      </c>
      <c r="W8">
        <f>V8*1000000/86400</f>
        <v>0.59725431186731681</v>
      </c>
      <c r="X8">
        <f>SQRT(2*W8/(PI()*2/12))</f>
        <v>1.5104116738158395</v>
      </c>
      <c r="Y8">
        <f>EXP(-1*$D$4*X8*$C$4)</f>
        <v>0.73927719417098059</v>
      </c>
      <c r="Z8">
        <f xml:space="preserve"> (I8 + J8 * R8 * 1 * Y8 * SIN((PI()*2/12) * (B8 + (3-L8)) - $D$4 / X8))</f>
        <v>-21.651138732139415</v>
      </c>
    </row>
    <row r="9" spans="1:26" x14ac:dyDescent="0.3">
      <c r="A9">
        <v>2015</v>
      </c>
      <c r="B9">
        <v>2</v>
      </c>
      <c r="C9">
        <v>-27.86458</v>
      </c>
      <c r="D9">
        <v>29.585159999999998</v>
      </c>
      <c r="E9">
        <v>0.45118429999999998</v>
      </c>
      <c r="F9">
        <f t="shared" si="0"/>
        <v>60</v>
      </c>
      <c r="G9">
        <f>1000*(D8/1000)/(M9)</f>
        <v>5.9172057613168724E-2</v>
      </c>
      <c r="I9">
        <f>AVERAGE(C8:C19)</f>
        <v>-9.1333775083333322</v>
      </c>
      <c r="J9">
        <f>(MAX(C8:C19)-MIN(C8:C19))/2</f>
        <v>21.938657499999998</v>
      </c>
      <c r="K9">
        <f>MAX(C8:C19)</f>
        <v>9.8221849999999993</v>
      </c>
      <c r="L9">
        <f>INDEX(B8:C19,MATCH(K9,C8:C19,0),1)</f>
        <v>8</v>
      </c>
      <c r="M9">
        <f t="shared" ref="M9:M72" si="3">(165+(1.3*F9))</f>
        <v>243</v>
      </c>
      <c r="N9">
        <f t="shared" ref="N9:N72" si="4">(0.023+((0.0000775*M9)+(0.000001105*POWER(M9,2)))*(2.29-0.023))*3.6*24</f>
        <v>18.456170908175999</v>
      </c>
      <c r="O9">
        <f t="shared" ref="O9:O72" si="5">2090 * M9 / 1000</f>
        <v>507.87</v>
      </c>
      <c r="P9">
        <f t="shared" ref="P9:P72" si="6">1000000 / 86400 * (N9 / O9)</f>
        <v>0.42060584246952953</v>
      </c>
      <c r="Q9">
        <f t="shared" ref="Q9:Q72" si="7">SQRT((2 * P9) / (PI() * 2 / 12))</f>
        <v>1.2675156701739669</v>
      </c>
      <c r="R9">
        <f t="shared" ref="R9:R72" si="8">IF(G9&gt;0,EXP(-1 * G9 * Q9),1)</f>
        <v>0.92774208519468659</v>
      </c>
      <c r="S9">
        <f t="shared" ref="S9:S72" si="9">0.035+0.298*(E9/$A$4)</f>
        <v>0.33299999999999996</v>
      </c>
      <c r="T9">
        <f t="shared" ref="T9:T72" si="10">((2 / 3) / (1 + S9 * ((2.25 / 51.51) - 1))) + ((1 / 3) / (1 + (1 - 2 * S9) * ((2.25 / 51.51) - 1)))</f>
        <v>1.4679402270902751</v>
      </c>
      <c r="U9">
        <f t="shared" si="1"/>
        <v>152.45820193827439</v>
      </c>
      <c r="V9">
        <f t="shared" si="2"/>
        <v>5.160277254533617E-2</v>
      </c>
      <c r="W9">
        <f t="shared" ref="W9:W72" si="11">V9*1000000/86400</f>
        <v>0.59725431186731681</v>
      </c>
      <c r="X9">
        <f t="shared" ref="X9:X72" si="12">SQRT(2*W9/(PI()*2/12))</f>
        <v>1.5104116738158395</v>
      </c>
      <c r="Y9">
        <f t="shared" ref="Y9:Y72" si="13">EXP(-1*$D$4*X9*$C$4)</f>
        <v>0.73927719417098059</v>
      </c>
      <c r="Z9">
        <f t="shared" ref="Z9:Z72" si="14" xml:space="preserve"> (I9 + J9 * R9 * 1 * Y9 * SIN((PI()*2/12) * (B9 + (3-L9)) - $D$4 / X9))</f>
        <v>-23.974551472604432</v>
      </c>
    </row>
    <row r="10" spans="1:26" x14ac:dyDescent="0.3">
      <c r="A10">
        <v>2015</v>
      </c>
      <c r="B10">
        <v>3</v>
      </c>
      <c r="C10">
        <v>-17.513590000000001</v>
      </c>
      <c r="D10">
        <v>43.103319999999997</v>
      </c>
      <c r="E10">
        <v>0.45118429999999998</v>
      </c>
      <c r="F10">
        <f t="shared" si="0"/>
        <v>90</v>
      </c>
      <c r="G10">
        <f t="shared" ref="G10:G73" si="15">1000*(D9/1000)/(M10)</f>
        <v>0.10491191489361701</v>
      </c>
      <c r="I10">
        <f>AVERAGE(C8:C19)</f>
        <v>-9.1333775083333322</v>
      </c>
      <c r="J10">
        <f>(MAX(C8:C19)-MIN(C8:C19))/2</f>
        <v>21.938657499999998</v>
      </c>
      <c r="K10">
        <f>MAX(C8:C19)</f>
        <v>9.8221849999999993</v>
      </c>
      <c r="L10">
        <f>INDEX(B8:C19,MATCH(K10,C8:C19,0),1)</f>
        <v>8</v>
      </c>
      <c r="M10">
        <f t="shared" si="3"/>
        <v>282</v>
      </c>
      <c r="N10">
        <f t="shared" si="4"/>
        <v>23.479691472575997</v>
      </c>
      <c r="O10">
        <f t="shared" si="5"/>
        <v>589.38</v>
      </c>
      <c r="P10">
        <f t="shared" si="6"/>
        <v>0.46108739410906369</v>
      </c>
      <c r="Q10">
        <f t="shared" si="7"/>
        <v>1.3271111902458064</v>
      </c>
      <c r="R10">
        <f t="shared" si="8"/>
        <v>0.87002809370020895</v>
      </c>
      <c r="S10">
        <f t="shared" si="9"/>
        <v>0.33299999999999996</v>
      </c>
      <c r="T10">
        <f t="shared" si="10"/>
        <v>1.4679402270902751</v>
      </c>
      <c r="U10">
        <f t="shared" si="1"/>
        <v>152.45820193827439</v>
      </c>
      <c r="V10">
        <f t="shared" si="2"/>
        <v>5.160277254533617E-2</v>
      </c>
      <c r="W10">
        <f t="shared" si="11"/>
        <v>0.59725431186731681</v>
      </c>
      <c r="X10">
        <f t="shared" si="12"/>
        <v>1.5104116738158395</v>
      </c>
      <c r="Y10">
        <f t="shared" si="13"/>
        <v>0.73927719417098059</v>
      </c>
      <c r="Z10">
        <f t="shared" si="14"/>
        <v>-22.349114732611667</v>
      </c>
    </row>
    <row r="11" spans="1:26" x14ac:dyDescent="0.3">
      <c r="A11">
        <v>2015</v>
      </c>
      <c r="B11">
        <v>4</v>
      </c>
      <c r="C11">
        <v>-9.2209509999999995</v>
      </c>
      <c r="D11">
        <v>53.855310000000003</v>
      </c>
      <c r="E11">
        <v>0.45118429999999998</v>
      </c>
      <c r="F11">
        <f t="shared" si="0"/>
        <v>120</v>
      </c>
      <c r="G11">
        <f t="shared" si="15"/>
        <v>0.13427825545171337</v>
      </c>
      <c r="I11">
        <f>AVERAGE(C8:C19)</f>
        <v>-9.1333775083333322</v>
      </c>
      <c r="J11">
        <f>(MAX(C8:C19)-MIN(C8:C19))/2</f>
        <v>21.938657499999998</v>
      </c>
      <c r="K11">
        <f>MAX(C8:C19)</f>
        <v>9.8221849999999993</v>
      </c>
      <c r="L11">
        <f>INDEX(B8:C19,MATCH(K11,C8:C19,0),1)</f>
        <v>8</v>
      </c>
      <c r="M11">
        <f t="shared" si="3"/>
        <v>321</v>
      </c>
      <c r="N11">
        <f t="shared" si="4"/>
        <v>29.161607379984002</v>
      </c>
      <c r="O11">
        <f t="shared" si="5"/>
        <v>670.89</v>
      </c>
      <c r="P11">
        <f t="shared" si="6"/>
        <v>0.50309082552281303</v>
      </c>
      <c r="Q11">
        <f t="shared" si="7"/>
        <v>1.3862414655994499</v>
      </c>
      <c r="R11">
        <f t="shared" si="8"/>
        <v>0.83015563341105469</v>
      </c>
      <c r="S11">
        <f t="shared" si="9"/>
        <v>0.33299999999999996</v>
      </c>
      <c r="T11">
        <f t="shared" si="10"/>
        <v>1.4679402270902751</v>
      </c>
      <c r="U11">
        <f t="shared" si="1"/>
        <v>152.45820193827439</v>
      </c>
      <c r="V11">
        <f t="shared" si="2"/>
        <v>5.160277254533617E-2</v>
      </c>
      <c r="W11">
        <f t="shared" si="11"/>
        <v>0.59725431186731681</v>
      </c>
      <c r="X11">
        <f t="shared" si="12"/>
        <v>1.5104116738158395</v>
      </c>
      <c r="Y11">
        <f t="shared" si="13"/>
        <v>0.73927719417098059</v>
      </c>
      <c r="Z11">
        <f t="shared" si="14"/>
        <v>-17.694591810981233</v>
      </c>
    </row>
    <row r="12" spans="1:26" x14ac:dyDescent="0.3">
      <c r="A12">
        <v>2015</v>
      </c>
      <c r="B12">
        <v>5</v>
      </c>
      <c r="C12">
        <v>-1.775234</v>
      </c>
      <c r="D12">
        <v>62.603349999999999</v>
      </c>
      <c r="E12">
        <v>0.45118429999999998</v>
      </c>
      <c r="F12">
        <f t="shared" si="0"/>
        <v>150</v>
      </c>
      <c r="G12">
        <f t="shared" si="15"/>
        <v>0.14959808333333335</v>
      </c>
      <c r="I12">
        <f>AVERAGE(C8:C19)</f>
        <v>-9.1333775083333322</v>
      </c>
      <c r="J12">
        <f>(MAX(C8:C19)-MIN(C8:C19))/2</f>
        <v>21.938657499999998</v>
      </c>
      <c r="K12">
        <f>MAX(C8:C19)</f>
        <v>9.8221849999999993</v>
      </c>
      <c r="L12">
        <f>INDEX(B8:C19,MATCH(K12,C8:C19,0),1)</f>
        <v>8</v>
      </c>
      <c r="M12">
        <f t="shared" si="3"/>
        <v>360</v>
      </c>
      <c r="N12">
        <f t="shared" si="4"/>
        <v>35.501918630399999</v>
      </c>
      <c r="O12">
        <f t="shared" si="5"/>
        <v>752.4</v>
      </c>
      <c r="P12">
        <f t="shared" si="6"/>
        <v>0.5461215257841574</v>
      </c>
      <c r="Q12">
        <f t="shared" si="7"/>
        <v>1.4443097204472728</v>
      </c>
      <c r="R12">
        <f t="shared" si="8"/>
        <v>0.80568215255717246</v>
      </c>
      <c r="S12">
        <f t="shared" si="9"/>
        <v>0.33299999999999996</v>
      </c>
      <c r="T12">
        <f t="shared" si="10"/>
        <v>1.4679402270902751</v>
      </c>
      <c r="U12">
        <f t="shared" si="1"/>
        <v>152.45820193827439</v>
      </c>
      <c r="V12">
        <f t="shared" si="2"/>
        <v>5.160277254533617E-2</v>
      </c>
      <c r="W12">
        <f t="shared" si="11"/>
        <v>0.59725431186731681</v>
      </c>
      <c r="X12">
        <f t="shared" si="12"/>
        <v>1.5104116738158395</v>
      </c>
      <c r="Y12">
        <f t="shared" si="13"/>
        <v>0.73927719417098059</v>
      </c>
      <c r="Z12">
        <f t="shared" si="14"/>
        <v>-11.286362303499557</v>
      </c>
    </row>
    <row r="13" spans="1:26" x14ac:dyDescent="0.3">
      <c r="A13">
        <v>2015</v>
      </c>
      <c r="B13">
        <v>6</v>
      </c>
      <c r="C13">
        <v>0.97752190000000005</v>
      </c>
      <c r="D13">
        <v>4.3705249999999998</v>
      </c>
      <c r="E13">
        <v>0.45118429999999998</v>
      </c>
      <c r="F13">
        <f t="shared" si="0"/>
        <v>180</v>
      </c>
      <c r="G13">
        <f t="shared" si="15"/>
        <v>0.15690062656641604</v>
      </c>
      <c r="I13">
        <f>AVERAGE(C8:C19)</f>
        <v>-9.1333775083333322</v>
      </c>
      <c r="J13">
        <f>(MAX(C8:C19)-MIN(C8:C19))/2</f>
        <v>21.938657499999998</v>
      </c>
      <c r="K13">
        <f>MAX(C8:C19)</f>
        <v>9.8221849999999993</v>
      </c>
      <c r="L13">
        <f>INDEX(B8:C19,MATCH(K13,C8:C19,0),1)</f>
        <v>8</v>
      </c>
      <c r="M13">
        <f t="shared" si="3"/>
        <v>399</v>
      </c>
      <c r="N13">
        <f t="shared" si="4"/>
        <v>42.500625223823995</v>
      </c>
      <c r="O13">
        <f t="shared" si="5"/>
        <v>833.91</v>
      </c>
      <c r="P13">
        <f t="shared" si="6"/>
        <v>0.58987826568214785</v>
      </c>
      <c r="Q13">
        <f t="shared" si="7"/>
        <v>1.5010559627605216</v>
      </c>
      <c r="R13">
        <f t="shared" si="8"/>
        <v>0.79016252955422794</v>
      </c>
      <c r="S13">
        <f t="shared" si="9"/>
        <v>0.33299999999999996</v>
      </c>
      <c r="T13">
        <f t="shared" si="10"/>
        <v>1.4679402270902751</v>
      </c>
      <c r="U13">
        <f t="shared" si="1"/>
        <v>152.45820193827439</v>
      </c>
      <c r="V13">
        <f t="shared" si="2"/>
        <v>5.160277254533617E-2</v>
      </c>
      <c r="W13">
        <f t="shared" si="11"/>
        <v>0.59725431186731681</v>
      </c>
      <c r="X13">
        <f t="shared" si="12"/>
        <v>1.5104116738158395</v>
      </c>
      <c r="Y13">
        <f t="shared" si="13"/>
        <v>0.73927719417098059</v>
      </c>
      <c r="Z13">
        <f t="shared" si="14"/>
        <v>-4.6418502568594722</v>
      </c>
    </row>
    <row r="14" spans="1:26" x14ac:dyDescent="0.3">
      <c r="A14">
        <v>2015</v>
      </c>
      <c r="B14">
        <v>7</v>
      </c>
      <c r="C14">
        <v>7.9776239999999996</v>
      </c>
      <c r="D14">
        <v>0</v>
      </c>
      <c r="E14">
        <v>0.45118429999999998</v>
      </c>
      <c r="F14">
        <f t="shared" si="0"/>
        <v>210</v>
      </c>
      <c r="G14">
        <f t="shared" si="15"/>
        <v>9.978367579908675E-3</v>
      </c>
      <c r="I14">
        <f>AVERAGE(C8:C19)</f>
        <v>-9.1333775083333322</v>
      </c>
      <c r="J14">
        <f>(MAX(C8:C19)-MIN(C8:C19))/2</f>
        <v>21.938657499999998</v>
      </c>
      <c r="K14">
        <f>MAX(C8:C19)</f>
        <v>9.8221849999999993</v>
      </c>
      <c r="L14">
        <f>INDEX(B8:C19,MATCH(K14,C8:C19,0),1)</f>
        <v>8</v>
      </c>
      <c r="M14">
        <f t="shared" si="3"/>
        <v>438</v>
      </c>
      <c r="N14">
        <f t="shared" si="4"/>
        <v>50.157727160256002</v>
      </c>
      <c r="O14">
        <f t="shared" si="5"/>
        <v>915.42</v>
      </c>
      <c r="P14">
        <f t="shared" si="6"/>
        <v>0.63416710312206426</v>
      </c>
      <c r="Q14">
        <f t="shared" si="7"/>
        <v>1.5563868095674231</v>
      </c>
      <c r="R14">
        <f t="shared" si="8"/>
        <v>0.98458977200435116</v>
      </c>
      <c r="S14">
        <f t="shared" si="9"/>
        <v>0.33299999999999996</v>
      </c>
      <c r="T14">
        <f t="shared" si="10"/>
        <v>1.4679402270902751</v>
      </c>
      <c r="U14">
        <f t="shared" si="1"/>
        <v>152.45820193827439</v>
      </c>
      <c r="V14">
        <f t="shared" si="2"/>
        <v>5.160277254533617E-2</v>
      </c>
      <c r="W14">
        <f t="shared" si="11"/>
        <v>0.59725431186731681</v>
      </c>
      <c r="X14">
        <f t="shared" si="12"/>
        <v>1.5104116738158395</v>
      </c>
      <c r="Y14">
        <f t="shared" si="13"/>
        <v>0.73927719417098059</v>
      </c>
      <c r="Z14">
        <f t="shared" si="14"/>
        <v>3.1914821610188024</v>
      </c>
    </row>
    <row r="15" spans="1:26" x14ac:dyDescent="0.3">
      <c r="A15">
        <v>2015</v>
      </c>
      <c r="B15">
        <v>8</v>
      </c>
      <c r="C15">
        <v>9.8221849999999993</v>
      </c>
      <c r="D15">
        <v>0</v>
      </c>
      <c r="E15">
        <v>0.45118429999999998</v>
      </c>
      <c r="F15">
        <f t="shared" si="0"/>
        <v>0</v>
      </c>
      <c r="G15">
        <f t="shared" si="15"/>
        <v>0</v>
      </c>
      <c r="I15">
        <f>AVERAGE(C8:C19)</f>
        <v>-9.1333775083333322</v>
      </c>
      <c r="J15">
        <f>(MAX(C8:C19)-MIN(C8:C19))/2</f>
        <v>21.938657499999998</v>
      </c>
      <c r="K15">
        <f>MAX(C8:C19)</f>
        <v>9.8221849999999993</v>
      </c>
      <c r="L15">
        <f>INDEX(B8:C19,MATCH(K15,C8:C19,0),1)</f>
        <v>8</v>
      </c>
      <c r="M15">
        <f t="shared" si="3"/>
        <v>165</v>
      </c>
      <c r="N15">
        <f t="shared" si="4"/>
        <v>10.3843158084</v>
      </c>
      <c r="O15">
        <f t="shared" si="5"/>
        <v>344.85</v>
      </c>
      <c r="P15">
        <f t="shared" si="6"/>
        <v>0.3485249829636074</v>
      </c>
      <c r="Q15">
        <f t="shared" si="7"/>
        <v>1.1538056040391906</v>
      </c>
      <c r="R15">
        <f t="shared" si="8"/>
        <v>1</v>
      </c>
      <c r="S15">
        <f t="shared" si="9"/>
        <v>0.33299999999999996</v>
      </c>
      <c r="T15">
        <f t="shared" si="10"/>
        <v>1.4679402270902751</v>
      </c>
      <c r="U15">
        <f t="shared" si="1"/>
        <v>152.45820193827439</v>
      </c>
      <c r="V15">
        <f t="shared" si="2"/>
        <v>5.160277254533617E-2</v>
      </c>
      <c r="W15">
        <f t="shared" si="11"/>
        <v>0.59725431186731681</v>
      </c>
      <c r="X15">
        <f t="shared" si="12"/>
        <v>1.5104116738158395</v>
      </c>
      <c r="Y15">
        <f t="shared" si="13"/>
        <v>0.73927719417098059</v>
      </c>
      <c r="Z15">
        <f t="shared" si="14"/>
        <v>6.8637128480416045</v>
      </c>
    </row>
    <row r="16" spans="1:26" x14ac:dyDescent="0.3">
      <c r="A16">
        <v>2015</v>
      </c>
      <c r="B16">
        <v>9</v>
      </c>
      <c r="C16">
        <v>3.4467569999999998</v>
      </c>
      <c r="D16">
        <v>0</v>
      </c>
      <c r="E16">
        <v>0.45118429999999998</v>
      </c>
      <c r="F16">
        <f t="shared" si="0"/>
        <v>0</v>
      </c>
      <c r="G16">
        <f t="shared" si="15"/>
        <v>0</v>
      </c>
      <c r="I16">
        <f>AVERAGE(C8:C19)</f>
        <v>-9.1333775083333322</v>
      </c>
      <c r="J16">
        <f>(MAX(C8:C19)-MIN(C8:C19))/2</f>
        <v>21.938657499999998</v>
      </c>
      <c r="K16">
        <f>MAX(C8:C19)</f>
        <v>9.8221849999999993</v>
      </c>
      <c r="L16">
        <f>INDEX(B8:C19,MATCH(K16,C8:C19,0),1)</f>
        <v>8</v>
      </c>
      <c r="M16">
        <f t="shared" si="3"/>
        <v>165</v>
      </c>
      <c r="N16">
        <f t="shared" si="4"/>
        <v>10.3843158084</v>
      </c>
      <c r="O16">
        <f t="shared" si="5"/>
        <v>344.85</v>
      </c>
      <c r="P16">
        <f t="shared" si="6"/>
        <v>0.3485249829636074</v>
      </c>
      <c r="Q16">
        <f t="shared" si="7"/>
        <v>1.1538056040391906</v>
      </c>
      <c r="R16">
        <f t="shared" si="8"/>
        <v>1</v>
      </c>
      <c r="S16">
        <f t="shared" si="9"/>
        <v>0.33299999999999996</v>
      </c>
      <c r="T16">
        <f t="shared" si="10"/>
        <v>1.4679402270902751</v>
      </c>
      <c r="U16">
        <f t="shared" si="1"/>
        <v>152.45820193827439</v>
      </c>
      <c r="V16">
        <f t="shared" si="2"/>
        <v>5.160277254533617E-2</v>
      </c>
      <c r="W16">
        <f t="shared" si="11"/>
        <v>0.59725431186731681</v>
      </c>
      <c r="X16">
        <f t="shared" si="12"/>
        <v>1.5104116738158395</v>
      </c>
      <c r="Y16">
        <f t="shared" si="13"/>
        <v>0.73927719417098059</v>
      </c>
      <c r="Z16">
        <f t="shared" si="14"/>
        <v>6.0566345383720996</v>
      </c>
    </row>
    <row r="17" spans="1:26" x14ac:dyDescent="0.3">
      <c r="A17">
        <v>2015</v>
      </c>
      <c r="B17">
        <v>10</v>
      </c>
      <c r="C17">
        <v>-3.150013</v>
      </c>
      <c r="D17">
        <v>14.77431</v>
      </c>
      <c r="E17">
        <v>0.45118429999999998</v>
      </c>
      <c r="F17">
        <f t="shared" si="0"/>
        <v>30</v>
      </c>
      <c r="G17">
        <f t="shared" si="15"/>
        <v>0</v>
      </c>
      <c r="I17">
        <f>AVERAGE(C8:C19)</f>
        <v>-9.1333775083333322</v>
      </c>
      <c r="J17">
        <f>(MAX(C8:C19)-MIN(C8:C19))/2</f>
        <v>21.938657499999998</v>
      </c>
      <c r="K17">
        <f>MAX(C8:C19)</f>
        <v>9.8221849999999993</v>
      </c>
      <c r="L17">
        <f>INDEX(B8:C19,MATCH(K17,C8:C19,0),1)</f>
        <v>8</v>
      </c>
      <c r="M17">
        <f t="shared" si="3"/>
        <v>204</v>
      </c>
      <c r="N17">
        <f t="shared" si="4"/>
        <v>14.091045686784</v>
      </c>
      <c r="O17">
        <f t="shared" si="5"/>
        <v>426.36</v>
      </c>
      <c r="P17">
        <f t="shared" si="6"/>
        <v>0.38251901341589273</v>
      </c>
      <c r="Q17">
        <f t="shared" si="7"/>
        <v>1.2087659010257463</v>
      </c>
      <c r="R17">
        <f t="shared" si="8"/>
        <v>1</v>
      </c>
      <c r="S17">
        <f t="shared" si="9"/>
        <v>0.33299999999999996</v>
      </c>
      <c r="T17">
        <f t="shared" si="10"/>
        <v>1.4679402270902751</v>
      </c>
      <c r="U17">
        <f t="shared" si="1"/>
        <v>152.45820193827439</v>
      </c>
      <c r="V17">
        <f t="shared" si="2"/>
        <v>5.160277254533617E-2</v>
      </c>
      <c r="W17">
        <f t="shared" si="11"/>
        <v>0.59725431186731681</v>
      </c>
      <c r="X17">
        <f t="shared" si="12"/>
        <v>1.5104116738158395</v>
      </c>
      <c r="Y17">
        <f t="shared" si="13"/>
        <v>0.73927719417098059</v>
      </c>
      <c r="Z17">
        <f t="shared" si="14"/>
        <v>1.1794047677688493</v>
      </c>
    </row>
    <row r="18" spans="1:26" x14ac:dyDescent="0.3">
      <c r="A18">
        <v>2015</v>
      </c>
      <c r="B18">
        <v>11</v>
      </c>
      <c r="C18">
        <v>-13.072290000000001</v>
      </c>
      <c r="D18">
        <v>37.82647</v>
      </c>
      <c r="E18">
        <v>0.45118429999999998</v>
      </c>
      <c r="F18">
        <f t="shared" si="0"/>
        <v>60</v>
      </c>
      <c r="G18">
        <f t="shared" si="15"/>
        <v>6.0799629629629627E-2</v>
      </c>
      <c r="I18">
        <f>AVERAGE(C8:C19)</f>
        <v>-9.1333775083333322</v>
      </c>
      <c r="J18">
        <f>(MAX(C8:C19)-MIN(C8:C19))/2</f>
        <v>21.938657499999998</v>
      </c>
      <c r="K18">
        <f>MAX(C8:C19)</f>
        <v>9.8221849999999993</v>
      </c>
      <c r="L18">
        <f>INDEX(B8:C19,MATCH(K18,C8:C19,0),1)</f>
        <v>8</v>
      </c>
      <c r="M18">
        <f t="shared" si="3"/>
        <v>243</v>
      </c>
      <c r="N18">
        <f t="shared" si="4"/>
        <v>18.456170908175999</v>
      </c>
      <c r="O18">
        <f t="shared" si="5"/>
        <v>507.87</v>
      </c>
      <c r="P18">
        <f t="shared" si="6"/>
        <v>0.42060584246952953</v>
      </c>
      <c r="Q18">
        <f t="shared" si="7"/>
        <v>1.2675156701739669</v>
      </c>
      <c r="R18">
        <f t="shared" si="8"/>
        <v>0.92583015110162514</v>
      </c>
      <c r="S18">
        <f t="shared" si="9"/>
        <v>0.33299999999999996</v>
      </c>
      <c r="T18">
        <f t="shared" si="10"/>
        <v>1.4679402270902751</v>
      </c>
      <c r="U18">
        <f t="shared" si="1"/>
        <v>152.45820193827439</v>
      </c>
      <c r="V18">
        <f t="shared" si="2"/>
        <v>5.160277254533617E-2</v>
      </c>
      <c r="W18">
        <f t="shared" si="11"/>
        <v>0.59725431186731681</v>
      </c>
      <c r="X18">
        <f t="shared" si="12"/>
        <v>1.5104116738158395</v>
      </c>
      <c r="Y18">
        <f t="shared" si="13"/>
        <v>0.73927719417098059</v>
      </c>
      <c r="Z18">
        <f t="shared" si="14"/>
        <v>-6.6593271251869819</v>
      </c>
    </row>
    <row r="19" spans="1:26" s="1" customFormat="1" x14ac:dyDescent="0.3">
      <c r="A19" s="1">
        <v>2015</v>
      </c>
      <c r="B19" s="1">
        <v>12</v>
      </c>
      <c r="C19" s="1">
        <v>-25.172830000000001</v>
      </c>
      <c r="D19" s="1">
        <v>48.79712</v>
      </c>
      <c r="E19" s="1">
        <v>0.45118429999999998</v>
      </c>
      <c r="F19">
        <f t="shared" si="0"/>
        <v>90</v>
      </c>
      <c r="G19">
        <f t="shared" si="15"/>
        <v>0.13413641843971633</v>
      </c>
      <c r="I19" s="1">
        <f>AVERAGE(C8:C19)</f>
        <v>-9.1333775083333322</v>
      </c>
      <c r="J19" s="1">
        <f>(MAX(C8:C19)-MIN(C8:C19))/2</f>
        <v>21.938657499999998</v>
      </c>
      <c r="K19" s="1">
        <f>MAX(C8:C19)</f>
        <v>9.8221849999999993</v>
      </c>
      <c r="L19" s="1">
        <f t="shared" ref="L19:L76" si="16">INDEX(B8:C19,MATCH(K19,C8:C19,0),1)</f>
        <v>8</v>
      </c>
      <c r="M19" s="1">
        <f t="shared" si="3"/>
        <v>282</v>
      </c>
      <c r="N19" s="1">
        <f t="shared" si="4"/>
        <v>23.479691472575997</v>
      </c>
      <c r="O19" s="1">
        <f t="shared" si="5"/>
        <v>589.38</v>
      </c>
      <c r="P19" s="1">
        <f t="shared" si="6"/>
        <v>0.46108739410906369</v>
      </c>
      <c r="Q19" s="1">
        <f t="shared" si="7"/>
        <v>1.3271111902458064</v>
      </c>
      <c r="R19" s="1">
        <f t="shared" si="8"/>
        <v>0.83693075497672254</v>
      </c>
      <c r="S19" s="1">
        <f t="shared" si="9"/>
        <v>0.33299999999999996</v>
      </c>
      <c r="T19" s="1">
        <f t="shared" si="10"/>
        <v>1.4679402270902751</v>
      </c>
      <c r="U19" s="1">
        <f t="shared" si="1"/>
        <v>152.45820193827439</v>
      </c>
      <c r="V19" s="1">
        <f t="shared" si="2"/>
        <v>5.160277254533617E-2</v>
      </c>
      <c r="W19">
        <f t="shared" si="11"/>
        <v>0.59725431186731681</v>
      </c>
      <c r="X19" s="1">
        <f t="shared" si="12"/>
        <v>1.5104116738158395</v>
      </c>
      <c r="Y19" s="1">
        <f t="shared" si="13"/>
        <v>0.73927719417098059</v>
      </c>
      <c r="Z19" s="1">
        <f t="shared" si="14"/>
        <v>-13.890749761476293</v>
      </c>
    </row>
    <row r="20" spans="1:26" x14ac:dyDescent="0.3">
      <c r="A20">
        <v>2016</v>
      </c>
      <c r="B20">
        <v>1</v>
      </c>
      <c r="C20">
        <v>-25.281569999999999</v>
      </c>
      <c r="D20">
        <v>59.279719999999998</v>
      </c>
      <c r="E20">
        <v>0.45118429999999998</v>
      </c>
      <c r="F20">
        <f t="shared" si="0"/>
        <v>120</v>
      </c>
      <c r="G20">
        <f t="shared" si="15"/>
        <v>0.15201595015576325</v>
      </c>
      <c r="I20">
        <f>AVERAGE(C9:C20)</f>
        <v>-8.4022475083333337</v>
      </c>
      <c r="J20">
        <f>(MAX(C9:C20)-MIN(C9:C20))/2</f>
        <v>18.843382500000001</v>
      </c>
      <c r="K20">
        <f>MAX(C9:C20)</f>
        <v>9.8221849999999993</v>
      </c>
      <c r="L20">
        <f t="shared" si="16"/>
        <v>8</v>
      </c>
      <c r="M20">
        <f t="shared" si="3"/>
        <v>321</v>
      </c>
      <c r="N20">
        <f t="shared" si="4"/>
        <v>29.161607379984002</v>
      </c>
      <c r="O20">
        <f t="shared" si="5"/>
        <v>670.89</v>
      </c>
      <c r="P20">
        <f t="shared" si="6"/>
        <v>0.50309082552281303</v>
      </c>
      <c r="Q20">
        <f t="shared" si="7"/>
        <v>1.3862414655994499</v>
      </c>
      <c r="R20">
        <f t="shared" si="8"/>
        <v>0.80999207643831495</v>
      </c>
      <c r="S20">
        <f t="shared" si="9"/>
        <v>0.33299999999999996</v>
      </c>
      <c r="T20">
        <f t="shared" si="10"/>
        <v>1.4679402270902751</v>
      </c>
      <c r="U20">
        <f t="shared" si="1"/>
        <v>152.45820193827439</v>
      </c>
      <c r="V20">
        <f t="shared" si="2"/>
        <v>5.160277254533617E-2</v>
      </c>
      <c r="W20">
        <f t="shared" si="11"/>
        <v>0.59725431186731681</v>
      </c>
      <c r="X20">
        <f t="shared" si="12"/>
        <v>1.5104116738158395</v>
      </c>
      <c r="Y20">
        <f t="shared" si="13"/>
        <v>0.73927719417098059</v>
      </c>
      <c r="Z20">
        <f t="shared" si="14"/>
        <v>-17.111006048788724</v>
      </c>
    </row>
    <row r="21" spans="1:26" x14ac:dyDescent="0.3">
      <c r="A21">
        <v>2016</v>
      </c>
      <c r="B21">
        <v>2</v>
      </c>
      <c r="C21">
        <v>-19.244129999999998</v>
      </c>
      <c r="D21">
        <v>67.752610000000004</v>
      </c>
      <c r="E21">
        <v>0.45118429999999998</v>
      </c>
      <c r="F21">
        <f t="shared" si="0"/>
        <v>150</v>
      </c>
      <c r="G21">
        <f t="shared" si="15"/>
        <v>0.16466588888888889</v>
      </c>
      <c r="I21">
        <f t="shared" ref="I21:I80" si="17">AVERAGE(C10:C21)</f>
        <v>-7.6838766750000005</v>
      </c>
      <c r="J21">
        <f t="shared" ref="J21:J80" si="18">(MAX(C10:C21)-MIN(C10:C21))/2</f>
        <v>17.5518775</v>
      </c>
      <c r="K21">
        <f t="shared" ref="K21:K80" si="19">MAX(C10:C21)</f>
        <v>9.8221849999999993</v>
      </c>
      <c r="L21">
        <f t="shared" si="16"/>
        <v>8</v>
      </c>
      <c r="M21">
        <f t="shared" si="3"/>
        <v>360</v>
      </c>
      <c r="N21">
        <f t="shared" si="4"/>
        <v>35.501918630399999</v>
      </c>
      <c r="O21">
        <f t="shared" si="5"/>
        <v>752.4</v>
      </c>
      <c r="P21">
        <f t="shared" si="6"/>
        <v>0.5461215257841574</v>
      </c>
      <c r="Q21">
        <f t="shared" si="7"/>
        <v>1.4443097204472728</v>
      </c>
      <c r="R21">
        <f t="shared" si="8"/>
        <v>0.78833784480124403</v>
      </c>
      <c r="S21">
        <f t="shared" si="9"/>
        <v>0.33299999999999996</v>
      </c>
      <c r="T21">
        <f t="shared" si="10"/>
        <v>1.4679402270902751</v>
      </c>
      <c r="U21">
        <f t="shared" si="1"/>
        <v>152.45820193827439</v>
      </c>
      <c r="V21">
        <f t="shared" si="2"/>
        <v>5.160277254533617E-2</v>
      </c>
      <c r="W21">
        <f t="shared" si="11"/>
        <v>0.59725431186731681</v>
      </c>
      <c r="X21">
        <f t="shared" si="12"/>
        <v>1.5104116738158395</v>
      </c>
      <c r="Y21">
        <f t="shared" si="13"/>
        <v>0.73927719417098059</v>
      </c>
      <c r="Z21">
        <f t="shared" si="14"/>
        <v>-17.773313018364803</v>
      </c>
    </row>
    <row r="22" spans="1:26" x14ac:dyDescent="0.3">
      <c r="A22">
        <v>2016</v>
      </c>
      <c r="B22">
        <v>3</v>
      </c>
      <c r="C22">
        <v>-18.207080000000001</v>
      </c>
      <c r="D22">
        <v>74.011290000000002</v>
      </c>
      <c r="E22">
        <v>0.45118429999999998</v>
      </c>
      <c r="F22">
        <f t="shared" si="0"/>
        <v>180</v>
      </c>
      <c r="G22">
        <f t="shared" si="15"/>
        <v>0.16980604010025063</v>
      </c>
      <c r="I22">
        <f t="shared" si="17"/>
        <v>-7.7416675083333333</v>
      </c>
      <c r="J22">
        <f t="shared" si="18"/>
        <v>17.5518775</v>
      </c>
      <c r="K22">
        <f t="shared" si="19"/>
        <v>9.8221849999999993</v>
      </c>
      <c r="L22">
        <f t="shared" si="16"/>
        <v>8</v>
      </c>
      <c r="M22">
        <f t="shared" si="3"/>
        <v>399</v>
      </c>
      <c r="N22">
        <f t="shared" si="4"/>
        <v>42.500625223823995</v>
      </c>
      <c r="O22">
        <f t="shared" si="5"/>
        <v>833.91</v>
      </c>
      <c r="P22">
        <f t="shared" si="6"/>
        <v>0.58987826568214785</v>
      </c>
      <c r="Q22">
        <f t="shared" si="7"/>
        <v>1.5010559627605216</v>
      </c>
      <c r="R22">
        <f t="shared" si="8"/>
        <v>0.7750030074890919</v>
      </c>
      <c r="S22">
        <f t="shared" si="9"/>
        <v>0.33299999999999996</v>
      </c>
      <c r="T22">
        <f t="shared" si="10"/>
        <v>1.4679402270902751</v>
      </c>
      <c r="U22">
        <f t="shared" si="1"/>
        <v>152.45820193827439</v>
      </c>
      <c r="V22">
        <f t="shared" si="2"/>
        <v>5.160277254533617E-2</v>
      </c>
      <c r="W22">
        <f t="shared" si="11"/>
        <v>0.59725431186731681</v>
      </c>
      <c r="X22">
        <f t="shared" si="12"/>
        <v>1.5104116738158395</v>
      </c>
      <c r="Y22">
        <f t="shared" si="13"/>
        <v>0.73927719417098059</v>
      </c>
      <c r="Z22">
        <f t="shared" si="14"/>
        <v>-17.160022100155505</v>
      </c>
    </row>
    <row r="23" spans="1:26" x14ac:dyDescent="0.3">
      <c r="A23">
        <v>2016</v>
      </c>
      <c r="B23">
        <v>4</v>
      </c>
      <c r="C23">
        <v>-9.6610460000000007</v>
      </c>
      <c r="D23">
        <v>93.400490000000005</v>
      </c>
      <c r="E23">
        <v>0.45118429999999998</v>
      </c>
      <c r="F23">
        <f t="shared" si="0"/>
        <v>210</v>
      </c>
      <c r="G23">
        <f t="shared" si="15"/>
        <v>0.16897554794520547</v>
      </c>
      <c r="I23">
        <f t="shared" si="17"/>
        <v>-7.7783420916666666</v>
      </c>
      <c r="J23">
        <f t="shared" si="18"/>
        <v>17.5518775</v>
      </c>
      <c r="K23">
        <f t="shared" si="19"/>
        <v>9.8221849999999993</v>
      </c>
      <c r="L23">
        <f t="shared" si="16"/>
        <v>8</v>
      </c>
      <c r="M23">
        <f t="shared" si="3"/>
        <v>438</v>
      </c>
      <c r="N23">
        <f t="shared" si="4"/>
        <v>50.157727160256002</v>
      </c>
      <c r="O23">
        <f t="shared" si="5"/>
        <v>915.42</v>
      </c>
      <c r="P23">
        <f t="shared" si="6"/>
        <v>0.63416710312206426</v>
      </c>
      <c r="Q23">
        <f t="shared" si="7"/>
        <v>1.5563868095674231</v>
      </c>
      <c r="R23">
        <f t="shared" si="8"/>
        <v>0.76874857466199553</v>
      </c>
      <c r="S23">
        <f t="shared" si="9"/>
        <v>0.33299999999999996</v>
      </c>
      <c r="T23">
        <f t="shared" si="10"/>
        <v>1.4679402270902751</v>
      </c>
      <c r="U23">
        <f t="shared" si="1"/>
        <v>152.45820193827439</v>
      </c>
      <c r="V23">
        <f t="shared" si="2"/>
        <v>5.160277254533617E-2</v>
      </c>
      <c r="W23">
        <f t="shared" si="11"/>
        <v>0.59725431186731681</v>
      </c>
      <c r="X23">
        <f t="shared" si="12"/>
        <v>1.5104116738158395</v>
      </c>
      <c r="Y23">
        <f t="shared" si="13"/>
        <v>0.73927719417098059</v>
      </c>
      <c r="Z23">
        <f t="shared" si="14"/>
        <v>-14.121035274103386</v>
      </c>
    </row>
    <row r="24" spans="1:26" x14ac:dyDescent="0.3">
      <c r="A24">
        <v>2016</v>
      </c>
      <c r="B24">
        <v>5</v>
      </c>
      <c r="C24">
        <v>-2.8040310000000002</v>
      </c>
      <c r="D24">
        <v>106.5831</v>
      </c>
      <c r="E24">
        <v>0.45118429999999998</v>
      </c>
      <c r="F24">
        <f t="shared" si="0"/>
        <v>240</v>
      </c>
      <c r="G24">
        <f t="shared" si="15"/>
        <v>0.19580815513626834</v>
      </c>
      <c r="I24">
        <f t="shared" si="17"/>
        <v>-7.864075175</v>
      </c>
      <c r="J24">
        <f t="shared" si="18"/>
        <v>17.5518775</v>
      </c>
      <c r="K24">
        <f t="shared" si="19"/>
        <v>9.8221849999999993</v>
      </c>
      <c r="L24">
        <f t="shared" si="16"/>
        <v>8</v>
      </c>
      <c r="M24">
        <f t="shared" si="3"/>
        <v>477</v>
      </c>
      <c r="N24">
        <f t="shared" si="4"/>
        <v>58.473224439695997</v>
      </c>
      <c r="O24">
        <f t="shared" si="5"/>
        <v>996.93</v>
      </c>
      <c r="P24">
        <f t="shared" si="6"/>
        <v>0.67885752361249041</v>
      </c>
      <c r="Q24">
        <f t="shared" si="7"/>
        <v>1.6102933685863647</v>
      </c>
      <c r="R24">
        <f t="shared" si="8"/>
        <v>0.72956371533408826</v>
      </c>
      <c r="S24">
        <f t="shared" si="9"/>
        <v>0.33299999999999996</v>
      </c>
      <c r="T24">
        <f t="shared" si="10"/>
        <v>1.4679402270902751</v>
      </c>
      <c r="U24">
        <f t="shared" si="1"/>
        <v>152.45820193827439</v>
      </c>
      <c r="V24">
        <f t="shared" si="2"/>
        <v>5.160277254533617E-2</v>
      </c>
      <c r="W24">
        <f t="shared" si="11"/>
        <v>0.59725431186731681</v>
      </c>
      <c r="X24">
        <f t="shared" si="12"/>
        <v>1.5104116738158395</v>
      </c>
      <c r="Y24">
        <f t="shared" si="13"/>
        <v>0.73927719417098059</v>
      </c>
      <c r="Z24">
        <f t="shared" si="14"/>
        <v>-9.4238215209070582</v>
      </c>
    </row>
    <row r="25" spans="1:26" x14ac:dyDescent="0.3">
      <c r="A25">
        <v>2016</v>
      </c>
      <c r="B25">
        <v>6</v>
      </c>
      <c r="C25">
        <v>2.4644460000000001</v>
      </c>
      <c r="D25">
        <v>0</v>
      </c>
      <c r="E25">
        <v>0.45118429999999998</v>
      </c>
      <c r="F25">
        <f t="shared" si="0"/>
        <v>270</v>
      </c>
      <c r="G25">
        <f t="shared" si="15"/>
        <v>0.20655639534883721</v>
      </c>
      <c r="I25">
        <f t="shared" si="17"/>
        <v>-7.7401648333333339</v>
      </c>
      <c r="J25">
        <f t="shared" si="18"/>
        <v>17.5518775</v>
      </c>
      <c r="K25">
        <f t="shared" si="19"/>
        <v>9.8221849999999993</v>
      </c>
      <c r="L25">
        <f t="shared" si="16"/>
        <v>8</v>
      </c>
      <c r="M25">
        <f t="shared" si="3"/>
        <v>516</v>
      </c>
      <c r="N25">
        <f t="shared" si="4"/>
        <v>67.447117062144002</v>
      </c>
      <c r="O25">
        <f t="shared" si="5"/>
        <v>1078.44</v>
      </c>
      <c r="P25">
        <f t="shared" si="6"/>
        <v>0.72385847053150854</v>
      </c>
      <c r="Q25">
        <f t="shared" si="7"/>
        <v>1.662809576715472</v>
      </c>
      <c r="R25">
        <f t="shared" si="8"/>
        <v>0.70930904963072805</v>
      </c>
      <c r="S25">
        <f t="shared" si="9"/>
        <v>0.33299999999999996</v>
      </c>
      <c r="T25">
        <f t="shared" si="10"/>
        <v>1.4679402270902751</v>
      </c>
      <c r="U25">
        <f t="shared" si="1"/>
        <v>152.45820193827439</v>
      </c>
      <c r="V25">
        <f t="shared" si="2"/>
        <v>5.160277254533617E-2</v>
      </c>
      <c r="W25">
        <f t="shared" si="11"/>
        <v>0.59725431186731681</v>
      </c>
      <c r="X25">
        <f t="shared" si="12"/>
        <v>1.5104116738158395</v>
      </c>
      <c r="Y25">
        <f t="shared" si="13"/>
        <v>0.73927719417098059</v>
      </c>
      <c r="Z25">
        <f t="shared" si="14"/>
        <v>-4.5144450349439911</v>
      </c>
    </row>
    <row r="26" spans="1:26" x14ac:dyDescent="0.3">
      <c r="A26">
        <v>2016</v>
      </c>
      <c r="B26">
        <v>7</v>
      </c>
      <c r="C26">
        <v>10.541869999999999</v>
      </c>
      <c r="D26">
        <v>0</v>
      </c>
      <c r="E26">
        <v>0.45118429999999998</v>
      </c>
      <c r="F26">
        <f t="shared" si="0"/>
        <v>0</v>
      </c>
      <c r="G26">
        <f t="shared" si="15"/>
        <v>0</v>
      </c>
      <c r="I26">
        <f t="shared" si="17"/>
        <v>-7.5264776666666675</v>
      </c>
      <c r="J26">
        <f t="shared" si="18"/>
        <v>17.911719999999999</v>
      </c>
      <c r="K26">
        <f t="shared" si="19"/>
        <v>10.541869999999999</v>
      </c>
      <c r="L26">
        <f t="shared" si="16"/>
        <v>7</v>
      </c>
      <c r="M26">
        <f t="shared" si="3"/>
        <v>165</v>
      </c>
      <c r="N26">
        <f t="shared" si="4"/>
        <v>10.3843158084</v>
      </c>
      <c r="O26">
        <f t="shared" si="5"/>
        <v>344.85</v>
      </c>
      <c r="P26">
        <f t="shared" si="6"/>
        <v>0.3485249829636074</v>
      </c>
      <c r="Q26">
        <f t="shared" si="7"/>
        <v>1.1538056040391906</v>
      </c>
      <c r="R26">
        <f t="shared" si="8"/>
        <v>1</v>
      </c>
      <c r="S26">
        <f t="shared" si="9"/>
        <v>0.33299999999999996</v>
      </c>
      <c r="T26">
        <f t="shared" si="10"/>
        <v>1.4679402270902751</v>
      </c>
      <c r="U26">
        <f t="shared" si="1"/>
        <v>152.45820193827439</v>
      </c>
      <c r="V26">
        <f t="shared" si="2"/>
        <v>5.160277254533617E-2</v>
      </c>
      <c r="W26">
        <f t="shared" si="11"/>
        <v>0.59725431186731681</v>
      </c>
      <c r="X26">
        <f t="shared" si="12"/>
        <v>1.5104116738158395</v>
      </c>
      <c r="Y26">
        <f t="shared" si="13"/>
        <v>0.73927719417098059</v>
      </c>
      <c r="Z26">
        <f t="shared" si="14"/>
        <v>5.5342760862960239</v>
      </c>
    </row>
    <row r="27" spans="1:26" x14ac:dyDescent="0.3">
      <c r="A27">
        <v>2016</v>
      </c>
      <c r="B27">
        <v>8</v>
      </c>
      <c r="C27">
        <v>8.6723590000000002</v>
      </c>
      <c r="D27">
        <v>0</v>
      </c>
      <c r="E27">
        <v>0.45118429999999998</v>
      </c>
      <c r="F27">
        <f t="shared" si="0"/>
        <v>0</v>
      </c>
      <c r="G27">
        <f t="shared" si="15"/>
        <v>0</v>
      </c>
      <c r="I27">
        <f t="shared" si="17"/>
        <v>-7.6222965</v>
      </c>
      <c r="J27">
        <f t="shared" si="18"/>
        <v>17.911719999999999</v>
      </c>
      <c r="K27">
        <f t="shared" si="19"/>
        <v>10.541869999999999</v>
      </c>
      <c r="L27">
        <f t="shared" si="16"/>
        <v>7</v>
      </c>
      <c r="M27">
        <f t="shared" si="3"/>
        <v>165</v>
      </c>
      <c r="N27">
        <f t="shared" si="4"/>
        <v>10.3843158084</v>
      </c>
      <c r="O27">
        <f t="shared" si="5"/>
        <v>344.85</v>
      </c>
      <c r="P27">
        <f t="shared" si="6"/>
        <v>0.3485249829636074</v>
      </c>
      <c r="Q27">
        <f t="shared" si="7"/>
        <v>1.1538056040391906</v>
      </c>
      <c r="R27">
        <f t="shared" si="8"/>
        <v>1</v>
      </c>
      <c r="S27">
        <f t="shared" si="9"/>
        <v>0.33299999999999996</v>
      </c>
      <c r="T27">
        <f t="shared" si="10"/>
        <v>1.4679402270902751</v>
      </c>
      <c r="U27">
        <f t="shared" si="1"/>
        <v>152.45820193827439</v>
      </c>
      <c r="V27">
        <f t="shared" si="2"/>
        <v>5.160277254533617E-2</v>
      </c>
      <c r="W27">
        <f t="shared" si="11"/>
        <v>0.59725431186731681</v>
      </c>
      <c r="X27">
        <f t="shared" si="12"/>
        <v>1.5104116738158395</v>
      </c>
      <c r="Y27">
        <f t="shared" si="13"/>
        <v>0.73927719417098059</v>
      </c>
      <c r="Z27">
        <f t="shared" si="14"/>
        <v>4.7795217323697168</v>
      </c>
    </row>
    <row r="28" spans="1:26" x14ac:dyDescent="0.3">
      <c r="A28">
        <v>2016</v>
      </c>
      <c r="B28">
        <v>9</v>
      </c>
      <c r="C28">
        <v>2.1824919999999999</v>
      </c>
      <c r="D28">
        <v>0</v>
      </c>
      <c r="E28">
        <v>0.45118429999999998</v>
      </c>
      <c r="F28">
        <f t="shared" si="0"/>
        <v>0</v>
      </c>
      <c r="G28">
        <f t="shared" si="15"/>
        <v>0</v>
      </c>
      <c r="I28">
        <f t="shared" si="17"/>
        <v>-7.7276519166666668</v>
      </c>
      <c r="J28">
        <f t="shared" si="18"/>
        <v>17.911719999999999</v>
      </c>
      <c r="K28">
        <f t="shared" si="19"/>
        <v>10.541869999999999</v>
      </c>
      <c r="L28">
        <f t="shared" si="16"/>
        <v>7</v>
      </c>
      <c r="M28">
        <f t="shared" si="3"/>
        <v>165</v>
      </c>
      <c r="N28">
        <f t="shared" si="4"/>
        <v>10.3843158084</v>
      </c>
      <c r="O28">
        <f t="shared" si="5"/>
        <v>344.85</v>
      </c>
      <c r="P28">
        <f t="shared" si="6"/>
        <v>0.3485249829636074</v>
      </c>
      <c r="Q28">
        <f t="shared" si="7"/>
        <v>1.1538056040391906</v>
      </c>
      <c r="R28">
        <f t="shared" si="8"/>
        <v>1</v>
      </c>
      <c r="S28">
        <f t="shared" si="9"/>
        <v>0.33299999999999996</v>
      </c>
      <c r="T28">
        <f t="shared" si="10"/>
        <v>1.4679402270902751</v>
      </c>
      <c r="U28">
        <f t="shared" si="1"/>
        <v>152.45820193827439</v>
      </c>
      <c r="V28">
        <f t="shared" si="2"/>
        <v>5.160277254533617E-2</v>
      </c>
      <c r="W28">
        <f t="shared" si="11"/>
        <v>0.59725431186731681</v>
      </c>
      <c r="X28">
        <f t="shared" si="12"/>
        <v>1.5104116738158395</v>
      </c>
      <c r="Y28">
        <f t="shared" si="13"/>
        <v>0.73927719417098059</v>
      </c>
      <c r="Z28">
        <f t="shared" si="14"/>
        <v>0.69217361506903696</v>
      </c>
    </row>
    <row r="29" spans="1:26" x14ac:dyDescent="0.3">
      <c r="A29">
        <v>2016</v>
      </c>
      <c r="B29">
        <v>10</v>
      </c>
      <c r="C29">
        <v>-4.7850029999999997</v>
      </c>
      <c r="D29">
        <v>26.36</v>
      </c>
      <c r="E29">
        <v>0.45118429999999998</v>
      </c>
      <c r="F29">
        <f t="shared" si="0"/>
        <v>30</v>
      </c>
      <c r="G29">
        <f t="shared" si="15"/>
        <v>0</v>
      </c>
      <c r="I29">
        <f t="shared" si="17"/>
        <v>-7.8639010833333343</v>
      </c>
      <c r="J29">
        <f t="shared" si="18"/>
        <v>17.911719999999999</v>
      </c>
      <c r="K29">
        <f t="shared" si="19"/>
        <v>10.541869999999999</v>
      </c>
      <c r="L29">
        <f t="shared" si="16"/>
        <v>7</v>
      </c>
      <c r="M29">
        <f t="shared" si="3"/>
        <v>204</v>
      </c>
      <c r="N29">
        <f t="shared" si="4"/>
        <v>14.091045686784</v>
      </c>
      <c r="O29">
        <f t="shared" si="5"/>
        <v>426.36</v>
      </c>
      <c r="P29">
        <f t="shared" si="6"/>
        <v>0.38251901341589273</v>
      </c>
      <c r="Q29">
        <f t="shared" si="7"/>
        <v>1.2087659010257463</v>
      </c>
      <c r="R29">
        <f t="shared" si="8"/>
        <v>1</v>
      </c>
      <c r="S29">
        <f t="shared" si="9"/>
        <v>0.33299999999999996</v>
      </c>
      <c r="T29">
        <f t="shared" si="10"/>
        <v>1.4679402270902751</v>
      </c>
      <c r="U29">
        <f t="shared" si="1"/>
        <v>152.45820193827439</v>
      </c>
      <c r="V29">
        <f t="shared" si="2"/>
        <v>5.160277254533617E-2</v>
      </c>
      <c r="W29">
        <f t="shared" si="11"/>
        <v>0.59725431186731681</v>
      </c>
      <c r="X29">
        <f t="shared" si="12"/>
        <v>1.5104116738158395</v>
      </c>
      <c r="Y29">
        <f t="shared" si="13"/>
        <v>0.73927719417098059</v>
      </c>
      <c r="Z29">
        <f t="shared" si="14"/>
        <v>-5.6821537038711769</v>
      </c>
    </row>
    <row r="30" spans="1:26" x14ac:dyDescent="0.3">
      <c r="A30">
        <v>2016</v>
      </c>
      <c r="B30">
        <v>11</v>
      </c>
      <c r="C30">
        <v>-11.459110000000001</v>
      </c>
      <c r="D30">
        <v>40.081429999999997</v>
      </c>
      <c r="E30">
        <v>0.45118429999999998</v>
      </c>
      <c r="F30">
        <f t="shared" si="0"/>
        <v>60</v>
      </c>
      <c r="G30">
        <f t="shared" si="15"/>
        <v>0.10847736625514404</v>
      </c>
      <c r="I30">
        <f t="shared" si="17"/>
        <v>-7.7294694166666673</v>
      </c>
      <c r="J30">
        <f t="shared" si="18"/>
        <v>17.911719999999999</v>
      </c>
      <c r="K30">
        <f t="shared" si="19"/>
        <v>10.541869999999999</v>
      </c>
      <c r="L30">
        <f t="shared" si="16"/>
        <v>7</v>
      </c>
      <c r="M30">
        <f t="shared" si="3"/>
        <v>243</v>
      </c>
      <c r="N30">
        <f t="shared" si="4"/>
        <v>18.456170908175999</v>
      </c>
      <c r="O30">
        <f t="shared" si="5"/>
        <v>507.87</v>
      </c>
      <c r="P30">
        <f t="shared" si="6"/>
        <v>0.42060584246952953</v>
      </c>
      <c r="Q30">
        <f t="shared" si="7"/>
        <v>1.2675156701739669</v>
      </c>
      <c r="R30">
        <f t="shared" si="8"/>
        <v>0.87153717238937767</v>
      </c>
      <c r="S30">
        <f t="shared" si="9"/>
        <v>0.33299999999999996</v>
      </c>
      <c r="T30">
        <f t="shared" si="10"/>
        <v>1.4679402270902751</v>
      </c>
      <c r="U30">
        <f t="shared" si="1"/>
        <v>152.45820193827439</v>
      </c>
      <c r="V30">
        <f t="shared" si="2"/>
        <v>5.160277254533617E-2</v>
      </c>
      <c r="W30">
        <f t="shared" si="11"/>
        <v>0.59725431186731681</v>
      </c>
      <c r="X30">
        <f t="shared" si="12"/>
        <v>1.5104116738158395</v>
      </c>
      <c r="Y30">
        <f t="shared" si="13"/>
        <v>0.73927719417098059</v>
      </c>
      <c r="Z30">
        <f t="shared" si="14"/>
        <v>-11.774210875856902</v>
      </c>
    </row>
    <row r="31" spans="1:26" x14ac:dyDescent="0.3">
      <c r="A31">
        <v>2016</v>
      </c>
      <c r="B31">
        <v>12</v>
      </c>
      <c r="C31">
        <v>-24.5291</v>
      </c>
      <c r="D31">
        <v>62.23507</v>
      </c>
      <c r="E31">
        <v>0.45118429999999998</v>
      </c>
      <c r="F31">
        <f t="shared" si="0"/>
        <v>90</v>
      </c>
      <c r="G31">
        <f t="shared" si="15"/>
        <v>0.14213273049645389</v>
      </c>
      <c r="I31">
        <f t="shared" si="17"/>
        <v>-7.6758252499999999</v>
      </c>
      <c r="J31">
        <f t="shared" si="18"/>
        <v>17.911719999999999</v>
      </c>
      <c r="K31">
        <f t="shared" si="19"/>
        <v>10.541869999999999</v>
      </c>
      <c r="L31">
        <f t="shared" si="16"/>
        <v>7</v>
      </c>
      <c r="M31">
        <f t="shared" si="3"/>
        <v>282</v>
      </c>
      <c r="N31">
        <f t="shared" si="4"/>
        <v>23.479691472575997</v>
      </c>
      <c r="O31">
        <f t="shared" si="5"/>
        <v>589.38</v>
      </c>
      <c r="P31">
        <f t="shared" si="6"/>
        <v>0.46108739410906369</v>
      </c>
      <c r="Q31">
        <f t="shared" si="7"/>
        <v>1.3271111902458064</v>
      </c>
      <c r="R31">
        <f t="shared" si="8"/>
        <v>0.82809620880162882</v>
      </c>
      <c r="S31">
        <f t="shared" si="9"/>
        <v>0.33299999999999996</v>
      </c>
      <c r="T31">
        <f t="shared" si="10"/>
        <v>1.4679402270902751</v>
      </c>
      <c r="U31">
        <f t="shared" si="1"/>
        <v>152.45820193827439</v>
      </c>
      <c r="V31">
        <f t="shared" si="2"/>
        <v>5.160277254533617E-2</v>
      </c>
      <c r="W31">
        <f t="shared" si="11"/>
        <v>0.59725431186731681</v>
      </c>
      <c r="X31">
        <f t="shared" si="12"/>
        <v>1.5104116738158395</v>
      </c>
      <c r="Y31">
        <f t="shared" si="13"/>
        <v>0.73927719417098059</v>
      </c>
      <c r="Z31">
        <f t="shared" si="14"/>
        <v>-16.139027176976779</v>
      </c>
    </row>
    <row r="32" spans="1:26" x14ac:dyDescent="0.3">
      <c r="A32">
        <v>2017</v>
      </c>
      <c r="B32">
        <v>1</v>
      </c>
      <c r="C32">
        <v>-23.071819999999999</v>
      </c>
      <c r="D32">
        <v>69.386939999999996</v>
      </c>
      <c r="E32">
        <v>0.45118429999999998</v>
      </c>
      <c r="F32">
        <f t="shared" si="0"/>
        <v>120</v>
      </c>
      <c r="G32">
        <f t="shared" si="15"/>
        <v>0.19387872274143303</v>
      </c>
      <c r="I32">
        <f t="shared" si="17"/>
        <v>-7.4916794166666669</v>
      </c>
      <c r="J32">
        <f t="shared" si="18"/>
        <v>17.535485000000001</v>
      </c>
      <c r="K32">
        <f t="shared" si="19"/>
        <v>10.541869999999999</v>
      </c>
      <c r="L32">
        <f t="shared" si="16"/>
        <v>7</v>
      </c>
      <c r="M32">
        <f t="shared" si="3"/>
        <v>321</v>
      </c>
      <c r="N32">
        <f t="shared" si="4"/>
        <v>29.161607379984002</v>
      </c>
      <c r="O32">
        <f t="shared" si="5"/>
        <v>670.89</v>
      </c>
      <c r="P32">
        <f t="shared" si="6"/>
        <v>0.50309082552281303</v>
      </c>
      <c r="Q32">
        <f t="shared" si="7"/>
        <v>1.3862414655994499</v>
      </c>
      <c r="R32">
        <f t="shared" si="8"/>
        <v>0.7643245894334868</v>
      </c>
      <c r="S32">
        <f t="shared" si="9"/>
        <v>0.33299999999999996</v>
      </c>
      <c r="T32">
        <f t="shared" si="10"/>
        <v>1.4679402270902751</v>
      </c>
      <c r="U32">
        <f t="shared" si="1"/>
        <v>152.45820193827439</v>
      </c>
      <c r="V32">
        <f t="shared" si="2"/>
        <v>5.160277254533617E-2</v>
      </c>
      <c r="W32">
        <f t="shared" si="11"/>
        <v>0.59725431186731681</v>
      </c>
      <c r="X32">
        <f t="shared" si="12"/>
        <v>1.5104116738158395</v>
      </c>
      <c r="Y32">
        <f t="shared" si="13"/>
        <v>0.73927719417098059</v>
      </c>
      <c r="Z32">
        <f t="shared" si="14"/>
        <v>-17.264649371268042</v>
      </c>
    </row>
    <row r="33" spans="1:26" x14ac:dyDescent="0.3">
      <c r="A33">
        <v>2017</v>
      </c>
      <c r="B33">
        <v>2</v>
      </c>
      <c r="C33">
        <v>-23.182490000000001</v>
      </c>
      <c r="D33">
        <v>76.062619999999995</v>
      </c>
      <c r="E33">
        <v>0.45118429999999998</v>
      </c>
      <c r="F33">
        <f t="shared" si="0"/>
        <v>150</v>
      </c>
      <c r="G33">
        <f t="shared" si="15"/>
        <v>0.19274149999999998</v>
      </c>
      <c r="I33">
        <f t="shared" si="17"/>
        <v>-7.8198760833333338</v>
      </c>
      <c r="J33">
        <f t="shared" si="18"/>
        <v>17.535485000000001</v>
      </c>
      <c r="K33">
        <f t="shared" si="19"/>
        <v>10.541869999999999</v>
      </c>
      <c r="L33">
        <f t="shared" si="16"/>
        <v>7</v>
      </c>
      <c r="M33">
        <f t="shared" si="3"/>
        <v>360</v>
      </c>
      <c r="N33">
        <f t="shared" si="4"/>
        <v>35.501918630399999</v>
      </c>
      <c r="O33">
        <f t="shared" si="5"/>
        <v>752.4</v>
      </c>
      <c r="P33">
        <f t="shared" si="6"/>
        <v>0.5461215257841574</v>
      </c>
      <c r="Q33">
        <f t="shared" si="7"/>
        <v>1.4443097204472728</v>
      </c>
      <c r="R33">
        <f t="shared" si="8"/>
        <v>0.75701029796579722</v>
      </c>
      <c r="S33">
        <f t="shared" si="9"/>
        <v>0.33299999999999996</v>
      </c>
      <c r="T33">
        <f t="shared" si="10"/>
        <v>1.4679402270902751</v>
      </c>
      <c r="U33">
        <f t="shared" si="1"/>
        <v>152.45820193827439</v>
      </c>
      <c r="V33">
        <f t="shared" si="2"/>
        <v>5.160277254533617E-2</v>
      </c>
      <c r="W33">
        <f t="shared" si="11"/>
        <v>0.59725431186731681</v>
      </c>
      <c r="X33">
        <f t="shared" si="12"/>
        <v>1.5104116738158395</v>
      </c>
      <c r="Y33">
        <f t="shared" si="13"/>
        <v>0.73927719417098059</v>
      </c>
      <c r="Z33">
        <f t="shared" si="14"/>
        <v>-17.010979226476628</v>
      </c>
    </row>
    <row r="34" spans="1:26" x14ac:dyDescent="0.3">
      <c r="A34">
        <v>2017</v>
      </c>
      <c r="B34">
        <v>3</v>
      </c>
      <c r="C34">
        <v>-19.150960000000001</v>
      </c>
      <c r="D34">
        <v>86.872159999999994</v>
      </c>
      <c r="E34">
        <v>0.45118429999999998</v>
      </c>
      <c r="F34">
        <f t="shared" si="0"/>
        <v>180</v>
      </c>
      <c r="G34">
        <f t="shared" si="15"/>
        <v>0.19063313283208019</v>
      </c>
      <c r="I34">
        <f t="shared" si="17"/>
        <v>-7.8985327500000002</v>
      </c>
      <c r="J34">
        <f t="shared" si="18"/>
        <v>17.535485000000001</v>
      </c>
      <c r="K34">
        <f t="shared" si="19"/>
        <v>10.541869999999999</v>
      </c>
      <c r="L34">
        <f t="shared" si="16"/>
        <v>7</v>
      </c>
      <c r="M34">
        <f t="shared" si="3"/>
        <v>399</v>
      </c>
      <c r="N34">
        <f t="shared" si="4"/>
        <v>42.500625223823995</v>
      </c>
      <c r="O34">
        <f t="shared" si="5"/>
        <v>833.91</v>
      </c>
      <c r="P34">
        <f t="shared" si="6"/>
        <v>0.58987826568214785</v>
      </c>
      <c r="Q34">
        <f t="shared" si="7"/>
        <v>1.5010559627605216</v>
      </c>
      <c r="R34">
        <f t="shared" si="8"/>
        <v>0.75114918330238467</v>
      </c>
      <c r="S34">
        <f t="shared" si="9"/>
        <v>0.33299999999999996</v>
      </c>
      <c r="T34">
        <f t="shared" si="10"/>
        <v>1.4679402270902751</v>
      </c>
      <c r="U34">
        <f t="shared" si="1"/>
        <v>152.45820193827439</v>
      </c>
      <c r="V34">
        <f t="shared" si="2"/>
        <v>5.160277254533617E-2</v>
      </c>
      <c r="W34">
        <f t="shared" si="11"/>
        <v>0.59725431186731681</v>
      </c>
      <c r="X34">
        <f t="shared" si="12"/>
        <v>1.5104116738158395</v>
      </c>
      <c r="Y34">
        <f t="shared" si="13"/>
        <v>0.73927719417098059</v>
      </c>
      <c r="Z34">
        <f t="shared" si="14"/>
        <v>-14.090230992091037</v>
      </c>
    </row>
    <row r="35" spans="1:26" x14ac:dyDescent="0.3">
      <c r="A35">
        <v>2017</v>
      </c>
      <c r="B35">
        <v>4</v>
      </c>
      <c r="C35">
        <v>-10.09116</v>
      </c>
      <c r="D35">
        <v>116.9893</v>
      </c>
      <c r="E35">
        <v>0.45118429999999998</v>
      </c>
      <c r="F35">
        <f t="shared" si="0"/>
        <v>210</v>
      </c>
      <c r="G35">
        <f t="shared" si="15"/>
        <v>0.19833826484018263</v>
      </c>
      <c r="I35">
        <f t="shared" si="17"/>
        <v>-7.9343755833333338</v>
      </c>
      <c r="J35">
        <f t="shared" si="18"/>
        <v>17.535485000000001</v>
      </c>
      <c r="K35">
        <f t="shared" si="19"/>
        <v>10.541869999999999</v>
      </c>
      <c r="L35">
        <f t="shared" si="16"/>
        <v>7</v>
      </c>
      <c r="M35">
        <f t="shared" si="3"/>
        <v>438</v>
      </c>
      <c r="N35">
        <f t="shared" si="4"/>
        <v>50.157727160256002</v>
      </c>
      <c r="O35">
        <f t="shared" si="5"/>
        <v>915.42</v>
      </c>
      <c r="P35">
        <f t="shared" si="6"/>
        <v>0.63416710312206426</v>
      </c>
      <c r="Q35">
        <f t="shared" si="7"/>
        <v>1.5563868095674231</v>
      </c>
      <c r="R35">
        <f t="shared" si="8"/>
        <v>0.73440762343918742</v>
      </c>
      <c r="S35">
        <f t="shared" si="9"/>
        <v>0.33299999999999996</v>
      </c>
      <c r="T35">
        <f t="shared" si="10"/>
        <v>1.4679402270902751</v>
      </c>
      <c r="U35">
        <f t="shared" si="1"/>
        <v>152.45820193827439</v>
      </c>
      <c r="V35">
        <f t="shared" si="2"/>
        <v>5.160277254533617E-2</v>
      </c>
      <c r="W35">
        <f t="shared" si="11"/>
        <v>0.59725431186731681</v>
      </c>
      <c r="X35">
        <f t="shared" si="12"/>
        <v>1.5104116738158395</v>
      </c>
      <c r="Y35">
        <f t="shared" si="13"/>
        <v>0.73927719417098059</v>
      </c>
      <c r="Z35">
        <f t="shared" si="14"/>
        <v>-9.5030114104075913</v>
      </c>
    </row>
    <row r="36" spans="1:26" x14ac:dyDescent="0.3">
      <c r="A36">
        <v>2017</v>
      </c>
      <c r="B36">
        <v>5</v>
      </c>
      <c r="C36">
        <v>-1.807741</v>
      </c>
      <c r="D36">
        <v>152.97110000000001</v>
      </c>
      <c r="E36">
        <v>0.45118429999999998</v>
      </c>
      <c r="F36">
        <f t="shared" si="0"/>
        <v>240</v>
      </c>
      <c r="G36">
        <f t="shared" si="15"/>
        <v>0.24526058700209644</v>
      </c>
      <c r="I36">
        <f t="shared" si="17"/>
        <v>-7.8513514166666667</v>
      </c>
      <c r="J36">
        <f t="shared" si="18"/>
        <v>17.535485000000001</v>
      </c>
      <c r="K36">
        <f t="shared" si="19"/>
        <v>10.541869999999999</v>
      </c>
      <c r="L36">
        <f t="shared" si="16"/>
        <v>7</v>
      </c>
      <c r="M36">
        <f t="shared" si="3"/>
        <v>477</v>
      </c>
      <c r="N36">
        <f t="shared" si="4"/>
        <v>58.473224439695997</v>
      </c>
      <c r="O36">
        <f t="shared" si="5"/>
        <v>996.93</v>
      </c>
      <c r="P36">
        <f t="shared" si="6"/>
        <v>0.67885752361249041</v>
      </c>
      <c r="Q36">
        <f t="shared" si="7"/>
        <v>1.6102933685863647</v>
      </c>
      <c r="R36">
        <f t="shared" si="8"/>
        <v>0.67371945282294565</v>
      </c>
      <c r="S36">
        <f t="shared" si="9"/>
        <v>0.33299999999999996</v>
      </c>
      <c r="T36">
        <f t="shared" si="10"/>
        <v>1.4679402270902751</v>
      </c>
      <c r="U36">
        <f t="shared" si="1"/>
        <v>152.45820193827439</v>
      </c>
      <c r="V36">
        <f t="shared" si="2"/>
        <v>5.160277254533617E-2</v>
      </c>
      <c r="W36">
        <f t="shared" si="11"/>
        <v>0.59725431186731681</v>
      </c>
      <c r="X36">
        <f t="shared" si="12"/>
        <v>1.5104116738158395</v>
      </c>
      <c r="Y36">
        <f t="shared" si="13"/>
        <v>0.73927719417098059</v>
      </c>
      <c r="Z36">
        <f t="shared" si="14"/>
        <v>-4.7903436658899299</v>
      </c>
    </row>
    <row r="37" spans="1:26" x14ac:dyDescent="0.3">
      <c r="A37">
        <v>2017</v>
      </c>
      <c r="B37">
        <v>6</v>
      </c>
      <c r="C37">
        <v>2.9215599999999999</v>
      </c>
      <c r="D37">
        <v>0</v>
      </c>
      <c r="E37">
        <v>0.45118429999999998</v>
      </c>
      <c r="F37">
        <f t="shared" si="0"/>
        <v>270</v>
      </c>
      <c r="G37">
        <f t="shared" si="15"/>
        <v>0.29645562015503879</v>
      </c>
      <c r="I37">
        <f t="shared" si="17"/>
        <v>-7.8132585833333339</v>
      </c>
      <c r="J37">
        <f t="shared" si="18"/>
        <v>17.535485000000001</v>
      </c>
      <c r="K37">
        <f t="shared" si="19"/>
        <v>10.541869999999999</v>
      </c>
      <c r="L37">
        <f t="shared" si="16"/>
        <v>7</v>
      </c>
      <c r="M37">
        <f t="shared" si="3"/>
        <v>516</v>
      </c>
      <c r="N37">
        <f t="shared" si="4"/>
        <v>67.447117062144002</v>
      </c>
      <c r="O37">
        <f t="shared" si="5"/>
        <v>1078.44</v>
      </c>
      <c r="P37">
        <f t="shared" si="6"/>
        <v>0.72385847053150854</v>
      </c>
      <c r="Q37">
        <f t="shared" si="7"/>
        <v>1.662809576715472</v>
      </c>
      <c r="R37">
        <f t="shared" si="8"/>
        <v>0.6108222710124811</v>
      </c>
      <c r="S37">
        <f t="shared" si="9"/>
        <v>0.33299999999999996</v>
      </c>
      <c r="T37">
        <f t="shared" si="10"/>
        <v>1.4679402270902751</v>
      </c>
      <c r="U37">
        <f t="shared" si="1"/>
        <v>152.45820193827439</v>
      </c>
      <c r="V37">
        <f t="shared" si="2"/>
        <v>5.160277254533617E-2</v>
      </c>
      <c r="W37">
        <f t="shared" si="11"/>
        <v>0.59725431186731681</v>
      </c>
      <c r="X37">
        <f t="shared" si="12"/>
        <v>1.5104116738158395</v>
      </c>
      <c r="Y37">
        <f t="shared" si="13"/>
        <v>0.73927719417098059</v>
      </c>
      <c r="Z37">
        <f t="shared" si="14"/>
        <v>-1.701738256432499</v>
      </c>
    </row>
    <row r="38" spans="1:26" x14ac:dyDescent="0.3">
      <c r="A38">
        <v>2017</v>
      </c>
      <c r="B38">
        <v>7</v>
      </c>
      <c r="C38">
        <v>10.476000000000001</v>
      </c>
      <c r="D38">
        <v>0</v>
      </c>
      <c r="E38">
        <v>0.45118429999999998</v>
      </c>
      <c r="F38">
        <f t="shared" si="0"/>
        <v>0</v>
      </c>
      <c r="G38">
        <f t="shared" si="15"/>
        <v>0</v>
      </c>
      <c r="I38">
        <f t="shared" si="17"/>
        <v>-7.81874775</v>
      </c>
      <c r="J38">
        <f t="shared" si="18"/>
        <v>17.502549999999999</v>
      </c>
      <c r="K38">
        <f t="shared" si="19"/>
        <v>10.476000000000001</v>
      </c>
      <c r="L38">
        <f t="shared" si="16"/>
        <v>7</v>
      </c>
      <c r="M38">
        <f t="shared" si="3"/>
        <v>165</v>
      </c>
      <c r="N38">
        <f t="shared" si="4"/>
        <v>10.3843158084</v>
      </c>
      <c r="O38">
        <f t="shared" si="5"/>
        <v>344.85</v>
      </c>
      <c r="P38">
        <f t="shared" si="6"/>
        <v>0.3485249829636074</v>
      </c>
      <c r="Q38">
        <f t="shared" si="7"/>
        <v>1.1538056040391906</v>
      </c>
      <c r="R38">
        <f t="shared" si="8"/>
        <v>1</v>
      </c>
      <c r="S38">
        <f t="shared" si="9"/>
        <v>0.33299999999999996</v>
      </c>
      <c r="T38">
        <f t="shared" si="10"/>
        <v>1.4679402270902751</v>
      </c>
      <c r="U38">
        <f t="shared" si="1"/>
        <v>152.45820193827439</v>
      </c>
      <c r="V38">
        <f t="shared" si="2"/>
        <v>5.160277254533617E-2</v>
      </c>
      <c r="W38">
        <f t="shared" si="11"/>
        <v>0.59725431186731681</v>
      </c>
      <c r="X38">
        <f t="shared" si="12"/>
        <v>1.5104116738158395</v>
      </c>
      <c r="Y38">
        <f t="shared" si="13"/>
        <v>0.73927719417098059</v>
      </c>
      <c r="Z38">
        <f t="shared" si="14"/>
        <v>4.9436500319504315</v>
      </c>
    </row>
    <row r="39" spans="1:26" x14ac:dyDescent="0.3">
      <c r="A39">
        <v>2017</v>
      </c>
      <c r="B39">
        <v>8</v>
      </c>
      <c r="C39">
        <v>4.9584279999999996</v>
      </c>
      <c r="D39">
        <v>0</v>
      </c>
      <c r="E39">
        <v>0.45118429999999998</v>
      </c>
      <c r="F39">
        <f t="shared" si="0"/>
        <v>0</v>
      </c>
      <c r="G39">
        <f t="shared" si="15"/>
        <v>0</v>
      </c>
      <c r="I39">
        <f t="shared" si="17"/>
        <v>-8.1282420000000002</v>
      </c>
      <c r="J39">
        <f t="shared" si="18"/>
        <v>17.502549999999999</v>
      </c>
      <c r="K39">
        <f t="shared" si="19"/>
        <v>10.476000000000001</v>
      </c>
      <c r="L39">
        <f t="shared" si="16"/>
        <v>7</v>
      </c>
      <c r="M39">
        <f t="shared" si="3"/>
        <v>165</v>
      </c>
      <c r="N39">
        <f t="shared" si="4"/>
        <v>10.3843158084</v>
      </c>
      <c r="O39">
        <f t="shared" si="5"/>
        <v>344.85</v>
      </c>
      <c r="P39">
        <f t="shared" si="6"/>
        <v>0.3485249829636074</v>
      </c>
      <c r="Q39">
        <f t="shared" si="7"/>
        <v>1.1538056040391906</v>
      </c>
      <c r="R39">
        <f t="shared" si="8"/>
        <v>1</v>
      </c>
      <c r="S39">
        <f t="shared" si="9"/>
        <v>0.33299999999999996</v>
      </c>
      <c r="T39">
        <f t="shared" si="10"/>
        <v>1.4679402270902751</v>
      </c>
      <c r="U39">
        <f t="shared" si="1"/>
        <v>152.45820193827439</v>
      </c>
      <c r="V39">
        <f t="shared" si="2"/>
        <v>5.160277254533617E-2</v>
      </c>
      <c r="W39">
        <f t="shared" si="11"/>
        <v>0.59725431186731681</v>
      </c>
      <c r="X39">
        <f t="shared" si="12"/>
        <v>1.5104116738158395</v>
      </c>
      <c r="Y39">
        <f t="shared" si="13"/>
        <v>0.73927719417098059</v>
      </c>
      <c r="Z39">
        <f t="shared" si="14"/>
        <v>3.9902727882482871</v>
      </c>
    </row>
    <row r="40" spans="1:26" x14ac:dyDescent="0.3">
      <c r="A40">
        <v>2017</v>
      </c>
      <c r="B40">
        <v>9</v>
      </c>
      <c r="C40">
        <v>3.7688410000000001</v>
      </c>
      <c r="D40">
        <v>0</v>
      </c>
      <c r="E40">
        <v>0.45118429999999998</v>
      </c>
      <c r="F40">
        <f t="shared" si="0"/>
        <v>0</v>
      </c>
      <c r="G40">
        <f t="shared" si="15"/>
        <v>0</v>
      </c>
      <c r="I40">
        <f t="shared" si="17"/>
        <v>-7.99604625</v>
      </c>
      <c r="J40">
        <f t="shared" si="18"/>
        <v>17.502549999999999</v>
      </c>
      <c r="K40">
        <f t="shared" si="19"/>
        <v>10.476000000000001</v>
      </c>
      <c r="L40">
        <f t="shared" si="16"/>
        <v>7</v>
      </c>
      <c r="M40">
        <f t="shared" si="3"/>
        <v>165</v>
      </c>
      <c r="N40">
        <f t="shared" si="4"/>
        <v>10.3843158084</v>
      </c>
      <c r="O40">
        <f t="shared" si="5"/>
        <v>344.85</v>
      </c>
      <c r="P40">
        <f t="shared" si="6"/>
        <v>0.3485249829636074</v>
      </c>
      <c r="Q40">
        <f t="shared" si="7"/>
        <v>1.1538056040391906</v>
      </c>
      <c r="R40">
        <f t="shared" si="8"/>
        <v>1</v>
      </c>
      <c r="S40">
        <f t="shared" si="9"/>
        <v>0.33299999999999996</v>
      </c>
      <c r="T40">
        <f t="shared" si="10"/>
        <v>1.4679402270902751</v>
      </c>
      <c r="U40">
        <f t="shared" si="1"/>
        <v>152.45820193827439</v>
      </c>
      <c r="V40">
        <f t="shared" si="2"/>
        <v>5.160277254533617E-2</v>
      </c>
      <c r="W40">
        <f t="shared" si="11"/>
        <v>0.59725431186731681</v>
      </c>
      <c r="X40">
        <f t="shared" si="12"/>
        <v>1.5104116738158395</v>
      </c>
      <c r="Y40">
        <f t="shared" si="13"/>
        <v>0.73927719417098059</v>
      </c>
      <c r="Z40">
        <f t="shared" si="14"/>
        <v>0.23143929357039728</v>
      </c>
    </row>
    <row r="41" spans="1:26" x14ac:dyDescent="0.3">
      <c r="A41">
        <v>2017</v>
      </c>
      <c r="B41">
        <v>10</v>
      </c>
      <c r="C41">
        <v>-3.7085539999999999</v>
      </c>
      <c r="D41">
        <v>30.325369999999999</v>
      </c>
      <c r="E41">
        <v>0.45118429999999998</v>
      </c>
      <c r="F41">
        <f t="shared" si="0"/>
        <v>30</v>
      </c>
      <c r="G41">
        <f t="shared" si="15"/>
        <v>0</v>
      </c>
      <c r="I41">
        <f t="shared" si="17"/>
        <v>-7.9063421666666684</v>
      </c>
      <c r="J41">
        <f t="shared" si="18"/>
        <v>17.502549999999999</v>
      </c>
      <c r="K41">
        <f t="shared" si="19"/>
        <v>10.476000000000001</v>
      </c>
      <c r="L41">
        <f t="shared" si="16"/>
        <v>7</v>
      </c>
      <c r="M41">
        <f t="shared" si="3"/>
        <v>204</v>
      </c>
      <c r="N41">
        <f t="shared" si="4"/>
        <v>14.091045686784</v>
      </c>
      <c r="O41">
        <f t="shared" si="5"/>
        <v>426.36</v>
      </c>
      <c r="P41">
        <f t="shared" si="6"/>
        <v>0.38251901341589273</v>
      </c>
      <c r="Q41">
        <f t="shared" si="7"/>
        <v>1.2087659010257463</v>
      </c>
      <c r="R41">
        <f t="shared" si="8"/>
        <v>1</v>
      </c>
      <c r="S41">
        <f t="shared" si="9"/>
        <v>0.33299999999999996</v>
      </c>
      <c r="T41">
        <f t="shared" si="10"/>
        <v>1.4679402270902751</v>
      </c>
      <c r="U41">
        <f t="shared" si="1"/>
        <v>152.45820193827439</v>
      </c>
      <c r="V41">
        <f t="shared" si="2"/>
        <v>5.160277254533617E-2</v>
      </c>
      <c r="W41">
        <f t="shared" si="11"/>
        <v>0.59725431186731681</v>
      </c>
      <c r="X41">
        <f t="shared" si="12"/>
        <v>1.5104116738158395</v>
      </c>
      <c r="Y41">
        <f t="shared" si="13"/>
        <v>0.73927719417098059</v>
      </c>
      <c r="Z41">
        <f t="shared" si="14"/>
        <v>-5.774433974912589</v>
      </c>
    </row>
    <row r="42" spans="1:26" x14ac:dyDescent="0.3">
      <c r="A42">
        <v>2017</v>
      </c>
      <c r="B42">
        <v>11</v>
      </c>
      <c r="C42">
        <v>-10.95149</v>
      </c>
      <c r="D42">
        <v>59.256749999999997</v>
      </c>
      <c r="E42">
        <v>0.45118429999999998</v>
      </c>
      <c r="F42">
        <f t="shared" si="0"/>
        <v>60</v>
      </c>
      <c r="G42">
        <f t="shared" si="15"/>
        <v>0.12479576131687242</v>
      </c>
      <c r="I42">
        <f t="shared" si="17"/>
        <v>-7.8640405000000015</v>
      </c>
      <c r="J42">
        <f t="shared" si="18"/>
        <v>17.502549999999999</v>
      </c>
      <c r="K42">
        <f t="shared" si="19"/>
        <v>10.476000000000001</v>
      </c>
      <c r="L42">
        <f t="shared" si="16"/>
        <v>7</v>
      </c>
      <c r="M42">
        <f t="shared" si="3"/>
        <v>243</v>
      </c>
      <c r="N42">
        <f t="shared" si="4"/>
        <v>18.456170908175999</v>
      </c>
      <c r="O42">
        <f t="shared" si="5"/>
        <v>507.87</v>
      </c>
      <c r="P42">
        <f t="shared" si="6"/>
        <v>0.42060584246952953</v>
      </c>
      <c r="Q42">
        <f t="shared" si="7"/>
        <v>1.2675156701739669</v>
      </c>
      <c r="R42">
        <f t="shared" si="8"/>
        <v>0.85369560510006959</v>
      </c>
      <c r="S42">
        <f t="shared" si="9"/>
        <v>0.33299999999999996</v>
      </c>
      <c r="T42">
        <f t="shared" si="10"/>
        <v>1.4679402270902751</v>
      </c>
      <c r="U42">
        <f t="shared" si="1"/>
        <v>152.45820193827439</v>
      </c>
      <c r="V42">
        <f t="shared" si="2"/>
        <v>5.160277254533617E-2</v>
      </c>
      <c r="W42">
        <f t="shared" si="11"/>
        <v>0.59725431186731681</v>
      </c>
      <c r="X42">
        <f t="shared" si="12"/>
        <v>1.5104116738158395</v>
      </c>
      <c r="Y42">
        <f t="shared" si="13"/>
        <v>0.73927719417098059</v>
      </c>
      <c r="Z42">
        <f t="shared" si="14"/>
        <v>-11.735475147419557</v>
      </c>
    </row>
    <row r="43" spans="1:26" x14ac:dyDescent="0.3">
      <c r="A43">
        <v>2017</v>
      </c>
      <c r="B43">
        <v>12</v>
      </c>
      <c r="C43">
        <v>-22.587980000000002</v>
      </c>
      <c r="D43">
        <v>88.073859999999996</v>
      </c>
      <c r="E43">
        <v>0.45118429999999998</v>
      </c>
      <c r="F43">
        <f t="shared" si="0"/>
        <v>90</v>
      </c>
      <c r="G43">
        <f t="shared" si="15"/>
        <v>0.21013031914893615</v>
      </c>
      <c r="I43">
        <f t="shared" si="17"/>
        <v>-7.7022804999999996</v>
      </c>
      <c r="J43">
        <f t="shared" si="18"/>
        <v>16.829245</v>
      </c>
      <c r="K43">
        <f t="shared" si="19"/>
        <v>10.476000000000001</v>
      </c>
      <c r="L43">
        <f t="shared" si="16"/>
        <v>7</v>
      </c>
      <c r="M43">
        <f t="shared" si="3"/>
        <v>282</v>
      </c>
      <c r="N43">
        <f t="shared" si="4"/>
        <v>23.479691472575997</v>
      </c>
      <c r="O43">
        <f t="shared" si="5"/>
        <v>589.38</v>
      </c>
      <c r="P43">
        <f t="shared" si="6"/>
        <v>0.46108739410906369</v>
      </c>
      <c r="Q43">
        <f t="shared" si="7"/>
        <v>1.3271111902458064</v>
      </c>
      <c r="R43">
        <f t="shared" si="8"/>
        <v>0.75664106091148586</v>
      </c>
      <c r="S43">
        <f t="shared" si="9"/>
        <v>0.33299999999999996</v>
      </c>
      <c r="T43">
        <f t="shared" si="10"/>
        <v>1.4679402270902751</v>
      </c>
      <c r="U43">
        <f t="shared" si="1"/>
        <v>152.45820193827439</v>
      </c>
      <c r="V43">
        <f t="shared" si="2"/>
        <v>5.160277254533617E-2</v>
      </c>
      <c r="W43">
        <f t="shared" si="11"/>
        <v>0.59725431186731681</v>
      </c>
      <c r="X43">
        <f t="shared" si="12"/>
        <v>1.5104116738158395</v>
      </c>
      <c r="Y43">
        <f t="shared" si="13"/>
        <v>0.73927719417098059</v>
      </c>
      <c r="Z43">
        <f t="shared" si="14"/>
        <v>-14.967874962450077</v>
      </c>
    </row>
    <row r="44" spans="1:26" x14ac:dyDescent="0.3">
      <c r="A44">
        <v>2018</v>
      </c>
      <c r="B44">
        <v>1</v>
      </c>
      <c r="C44">
        <v>-25.17981</v>
      </c>
      <c r="D44">
        <v>104.5245</v>
      </c>
      <c r="E44">
        <v>0.45118429999999998</v>
      </c>
      <c r="F44">
        <f t="shared" si="0"/>
        <v>120</v>
      </c>
      <c r="G44">
        <f t="shared" si="15"/>
        <v>0.27437339563862928</v>
      </c>
      <c r="I44">
        <f t="shared" si="17"/>
        <v>-7.8779463333333339</v>
      </c>
      <c r="J44">
        <f t="shared" si="18"/>
        <v>17.827905000000001</v>
      </c>
      <c r="K44">
        <f t="shared" si="19"/>
        <v>10.476000000000001</v>
      </c>
      <c r="L44">
        <f t="shared" si="16"/>
        <v>7</v>
      </c>
      <c r="M44">
        <f t="shared" si="3"/>
        <v>321</v>
      </c>
      <c r="N44">
        <f t="shared" si="4"/>
        <v>29.161607379984002</v>
      </c>
      <c r="O44">
        <f t="shared" si="5"/>
        <v>670.89</v>
      </c>
      <c r="P44">
        <f t="shared" si="6"/>
        <v>0.50309082552281303</v>
      </c>
      <c r="Q44">
        <f t="shared" si="7"/>
        <v>1.3862414655994499</v>
      </c>
      <c r="R44">
        <f t="shared" si="8"/>
        <v>0.68362361854813558</v>
      </c>
      <c r="S44">
        <f t="shared" si="9"/>
        <v>0.33299999999999996</v>
      </c>
      <c r="T44">
        <f t="shared" si="10"/>
        <v>1.4679402270902751</v>
      </c>
      <c r="U44">
        <f t="shared" si="1"/>
        <v>152.45820193827439</v>
      </c>
      <c r="V44">
        <f t="shared" si="2"/>
        <v>5.160277254533617E-2</v>
      </c>
      <c r="W44">
        <f t="shared" si="11"/>
        <v>0.59725431186731681</v>
      </c>
      <c r="X44">
        <f t="shared" si="12"/>
        <v>1.5104116738158395</v>
      </c>
      <c r="Y44">
        <f t="shared" si="13"/>
        <v>0.73927719417098059</v>
      </c>
      <c r="Z44">
        <f t="shared" si="14"/>
        <v>-16.764805947701586</v>
      </c>
    </row>
    <row r="45" spans="1:26" x14ac:dyDescent="0.3">
      <c r="A45">
        <v>2018</v>
      </c>
      <c r="B45">
        <v>2</v>
      </c>
      <c r="C45">
        <v>-24.185089999999999</v>
      </c>
      <c r="D45">
        <v>124.30719999999999</v>
      </c>
      <c r="E45">
        <v>0.45118429999999998</v>
      </c>
      <c r="F45">
        <f t="shared" si="0"/>
        <v>150</v>
      </c>
      <c r="G45">
        <f t="shared" si="15"/>
        <v>0.29034583333333336</v>
      </c>
      <c r="I45">
        <f t="shared" si="17"/>
        <v>-7.9614963333333337</v>
      </c>
      <c r="J45">
        <f t="shared" si="18"/>
        <v>17.827905000000001</v>
      </c>
      <c r="K45">
        <f t="shared" si="19"/>
        <v>10.476000000000001</v>
      </c>
      <c r="L45">
        <f t="shared" si="16"/>
        <v>7</v>
      </c>
      <c r="M45">
        <f t="shared" si="3"/>
        <v>360</v>
      </c>
      <c r="N45">
        <f t="shared" si="4"/>
        <v>35.501918630399999</v>
      </c>
      <c r="O45">
        <f t="shared" si="5"/>
        <v>752.4</v>
      </c>
      <c r="P45">
        <f t="shared" si="6"/>
        <v>0.5461215257841574</v>
      </c>
      <c r="Q45">
        <f t="shared" si="7"/>
        <v>1.4443097204472728</v>
      </c>
      <c r="R45">
        <f t="shared" si="8"/>
        <v>0.65747449314751982</v>
      </c>
      <c r="S45">
        <f t="shared" si="9"/>
        <v>0.33299999999999996</v>
      </c>
      <c r="T45">
        <f t="shared" si="10"/>
        <v>1.4679402270902751</v>
      </c>
      <c r="U45">
        <f t="shared" si="1"/>
        <v>152.45820193827439</v>
      </c>
      <c r="V45">
        <f t="shared" si="2"/>
        <v>5.160277254533617E-2</v>
      </c>
      <c r="W45">
        <f t="shared" si="11"/>
        <v>0.59725431186731681</v>
      </c>
      <c r="X45">
        <f t="shared" si="12"/>
        <v>1.5104116738158395</v>
      </c>
      <c r="Y45">
        <f t="shared" si="13"/>
        <v>0.73927719417098059</v>
      </c>
      <c r="Z45">
        <f t="shared" si="14"/>
        <v>-16.077220729561191</v>
      </c>
    </row>
    <row r="46" spans="1:26" x14ac:dyDescent="0.3">
      <c r="A46">
        <v>2018</v>
      </c>
      <c r="B46">
        <v>3</v>
      </c>
      <c r="C46">
        <v>-20.93796</v>
      </c>
      <c r="D46">
        <v>137.3963</v>
      </c>
      <c r="E46">
        <v>0.45118429999999998</v>
      </c>
      <c r="F46">
        <f t="shared" si="0"/>
        <v>180</v>
      </c>
      <c r="G46">
        <f t="shared" si="15"/>
        <v>0.31154686716791979</v>
      </c>
      <c r="I46">
        <f t="shared" si="17"/>
        <v>-8.1104129999999994</v>
      </c>
      <c r="J46">
        <f t="shared" si="18"/>
        <v>17.827905000000001</v>
      </c>
      <c r="K46">
        <f t="shared" si="19"/>
        <v>10.476000000000001</v>
      </c>
      <c r="L46">
        <f t="shared" si="16"/>
        <v>7</v>
      </c>
      <c r="M46">
        <f t="shared" si="3"/>
        <v>399</v>
      </c>
      <c r="N46">
        <f t="shared" si="4"/>
        <v>42.500625223823995</v>
      </c>
      <c r="O46">
        <f t="shared" si="5"/>
        <v>833.91</v>
      </c>
      <c r="P46">
        <f t="shared" si="6"/>
        <v>0.58987826568214785</v>
      </c>
      <c r="Q46">
        <f t="shared" si="7"/>
        <v>1.5010559627605216</v>
      </c>
      <c r="R46">
        <f t="shared" si="8"/>
        <v>0.62647320015888708</v>
      </c>
      <c r="S46">
        <f t="shared" si="9"/>
        <v>0.33299999999999996</v>
      </c>
      <c r="T46">
        <f t="shared" si="10"/>
        <v>1.4679402270902751</v>
      </c>
      <c r="U46">
        <f t="shared" si="1"/>
        <v>152.45820193827439</v>
      </c>
      <c r="V46">
        <f t="shared" si="2"/>
        <v>5.160277254533617E-2</v>
      </c>
      <c r="W46">
        <f t="shared" si="11"/>
        <v>0.59725431186731681</v>
      </c>
      <c r="X46">
        <f t="shared" si="12"/>
        <v>1.5104116738158395</v>
      </c>
      <c r="Y46">
        <f t="shared" si="13"/>
        <v>0.73927719417098059</v>
      </c>
      <c r="Z46">
        <f t="shared" si="14"/>
        <v>-13.360525494402935</v>
      </c>
    </row>
    <row r="47" spans="1:26" x14ac:dyDescent="0.3">
      <c r="A47">
        <v>2018</v>
      </c>
      <c r="B47">
        <v>4</v>
      </c>
      <c r="C47">
        <v>-15.003819999999999</v>
      </c>
      <c r="D47">
        <v>150.73490000000001</v>
      </c>
      <c r="E47">
        <v>0.45118429999999998</v>
      </c>
      <c r="F47">
        <f t="shared" si="0"/>
        <v>210</v>
      </c>
      <c r="G47">
        <f t="shared" si="15"/>
        <v>0.31369018264840182</v>
      </c>
      <c r="I47">
        <f t="shared" si="17"/>
        <v>-8.5198013333333353</v>
      </c>
      <c r="J47">
        <f t="shared" si="18"/>
        <v>17.827905000000001</v>
      </c>
      <c r="K47">
        <f t="shared" si="19"/>
        <v>10.476000000000001</v>
      </c>
      <c r="L47">
        <f t="shared" si="16"/>
        <v>7</v>
      </c>
      <c r="M47">
        <f t="shared" si="3"/>
        <v>438</v>
      </c>
      <c r="N47">
        <f t="shared" si="4"/>
        <v>50.157727160256002</v>
      </c>
      <c r="O47">
        <f t="shared" si="5"/>
        <v>915.42</v>
      </c>
      <c r="P47">
        <f t="shared" si="6"/>
        <v>0.63416710312206426</v>
      </c>
      <c r="Q47">
        <f t="shared" si="7"/>
        <v>1.5563868095674231</v>
      </c>
      <c r="R47">
        <f t="shared" si="8"/>
        <v>0.61371583797396079</v>
      </c>
      <c r="S47">
        <f t="shared" si="9"/>
        <v>0.33299999999999996</v>
      </c>
      <c r="T47">
        <f t="shared" si="10"/>
        <v>1.4679402270902751</v>
      </c>
      <c r="U47">
        <f t="shared" si="1"/>
        <v>152.45820193827439</v>
      </c>
      <c r="V47">
        <f t="shared" si="2"/>
        <v>5.160277254533617E-2</v>
      </c>
      <c r="W47">
        <f t="shared" si="11"/>
        <v>0.59725431186731681</v>
      </c>
      <c r="X47">
        <f t="shared" si="12"/>
        <v>1.5104116738158395</v>
      </c>
      <c r="Y47">
        <f t="shared" si="13"/>
        <v>0.73927719417098059</v>
      </c>
      <c r="Z47">
        <f t="shared" si="14"/>
        <v>-9.8525087471012025</v>
      </c>
    </row>
    <row r="48" spans="1:26" x14ac:dyDescent="0.3">
      <c r="A48">
        <v>2018</v>
      </c>
      <c r="B48">
        <v>5</v>
      </c>
      <c r="C48">
        <v>-5.4692860000000003</v>
      </c>
      <c r="D48">
        <v>174.61150000000001</v>
      </c>
      <c r="E48">
        <v>0.45118429999999998</v>
      </c>
      <c r="F48">
        <f t="shared" si="0"/>
        <v>240</v>
      </c>
      <c r="G48">
        <f t="shared" si="15"/>
        <v>0.31600607966457023</v>
      </c>
      <c r="I48">
        <f t="shared" si="17"/>
        <v>-8.8249300833333333</v>
      </c>
      <c r="J48">
        <f t="shared" si="18"/>
        <v>17.827905000000001</v>
      </c>
      <c r="K48">
        <f t="shared" si="19"/>
        <v>10.476000000000001</v>
      </c>
      <c r="L48">
        <f t="shared" si="16"/>
        <v>7</v>
      </c>
      <c r="M48">
        <f t="shared" si="3"/>
        <v>477</v>
      </c>
      <c r="N48">
        <f t="shared" si="4"/>
        <v>58.473224439695997</v>
      </c>
      <c r="O48">
        <f t="shared" si="5"/>
        <v>996.93</v>
      </c>
      <c r="P48">
        <f t="shared" si="6"/>
        <v>0.67885752361249041</v>
      </c>
      <c r="Q48">
        <f t="shared" si="7"/>
        <v>1.6102933685863647</v>
      </c>
      <c r="R48">
        <f t="shared" si="8"/>
        <v>0.60117903446936716</v>
      </c>
      <c r="S48">
        <f t="shared" si="9"/>
        <v>0.33299999999999996</v>
      </c>
      <c r="T48">
        <f t="shared" si="10"/>
        <v>1.4679402270902751</v>
      </c>
      <c r="U48">
        <f t="shared" si="1"/>
        <v>152.45820193827439</v>
      </c>
      <c r="V48">
        <f t="shared" si="2"/>
        <v>5.160277254533617E-2</v>
      </c>
      <c r="W48">
        <f t="shared" si="11"/>
        <v>0.59725431186731681</v>
      </c>
      <c r="X48">
        <f t="shared" si="12"/>
        <v>1.5104116738158395</v>
      </c>
      <c r="Y48">
        <f t="shared" si="13"/>
        <v>0.73927719417098059</v>
      </c>
      <c r="Z48">
        <f t="shared" si="14"/>
        <v>-6.0479568250314326</v>
      </c>
    </row>
    <row r="49" spans="1:26" x14ac:dyDescent="0.3">
      <c r="A49">
        <v>2018</v>
      </c>
      <c r="B49">
        <v>6</v>
      </c>
      <c r="C49">
        <v>-0.13591139999999999</v>
      </c>
      <c r="D49">
        <v>180.02969999999999</v>
      </c>
      <c r="E49">
        <v>0.45118429999999998</v>
      </c>
      <c r="F49">
        <f t="shared" si="0"/>
        <v>270</v>
      </c>
      <c r="G49">
        <f t="shared" si="15"/>
        <v>0.33839437984496124</v>
      </c>
      <c r="I49">
        <f t="shared" si="17"/>
        <v>-9.0797193666666676</v>
      </c>
      <c r="J49">
        <f t="shared" si="18"/>
        <v>17.827905000000001</v>
      </c>
      <c r="K49">
        <f t="shared" si="19"/>
        <v>10.476000000000001</v>
      </c>
      <c r="L49">
        <f t="shared" si="16"/>
        <v>7</v>
      </c>
      <c r="M49">
        <f t="shared" si="3"/>
        <v>516</v>
      </c>
      <c r="N49">
        <f t="shared" si="4"/>
        <v>67.447117062144002</v>
      </c>
      <c r="O49">
        <f t="shared" si="5"/>
        <v>1078.44</v>
      </c>
      <c r="P49">
        <f t="shared" si="6"/>
        <v>0.72385847053150854</v>
      </c>
      <c r="Q49">
        <f t="shared" si="7"/>
        <v>1.662809576715472</v>
      </c>
      <c r="R49">
        <f t="shared" si="8"/>
        <v>0.56967718794988853</v>
      </c>
      <c r="S49">
        <f t="shared" si="9"/>
        <v>0.33299999999999996</v>
      </c>
      <c r="T49">
        <f t="shared" si="10"/>
        <v>1.4679402270902751</v>
      </c>
      <c r="U49">
        <f t="shared" si="1"/>
        <v>152.45820193827439</v>
      </c>
      <c r="V49">
        <f t="shared" si="2"/>
        <v>5.160277254533617E-2</v>
      </c>
      <c r="W49">
        <f t="shared" si="11"/>
        <v>0.59725431186731681</v>
      </c>
      <c r="X49">
        <f t="shared" si="12"/>
        <v>1.5104116738158395</v>
      </c>
      <c r="Y49">
        <f t="shared" si="13"/>
        <v>0.73927719417098059</v>
      </c>
      <c r="Z49">
        <f t="shared" si="14"/>
        <v>-3.2848219117920499</v>
      </c>
    </row>
    <row r="50" spans="1:26" x14ac:dyDescent="0.3">
      <c r="A50">
        <v>2018</v>
      </c>
      <c r="B50">
        <v>7</v>
      </c>
      <c r="C50">
        <v>2.8754490000000001</v>
      </c>
      <c r="D50">
        <v>0</v>
      </c>
      <c r="E50">
        <v>0.45118429999999998</v>
      </c>
      <c r="F50">
        <f t="shared" si="0"/>
        <v>300</v>
      </c>
      <c r="G50">
        <f t="shared" si="15"/>
        <v>0.3243778378378378</v>
      </c>
      <c r="I50">
        <f t="shared" si="17"/>
        <v>-9.7130986166666666</v>
      </c>
      <c r="J50">
        <f t="shared" si="18"/>
        <v>15.069119000000001</v>
      </c>
      <c r="K50">
        <f t="shared" si="19"/>
        <v>4.9584279999999996</v>
      </c>
      <c r="L50">
        <f t="shared" si="16"/>
        <v>8</v>
      </c>
      <c r="M50">
        <f t="shared" si="3"/>
        <v>555</v>
      </c>
      <c r="N50">
        <f t="shared" si="4"/>
        <v>77.079405027599989</v>
      </c>
      <c r="O50">
        <f t="shared" si="5"/>
        <v>1159.95</v>
      </c>
      <c r="P50">
        <f t="shared" si="6"/>
        <v>0.76910448155092881</v>
      </c>
      <c r="Q50">
        <f t="shared" si="7"/>
        <v>1.713990291638501</v>
      </c>
      <c r="R50">
        <f t="shared" si="8"/>
        <v>0.57350967934856012</v>
      </c>
      <c r="S50">
        <f t="shared" si="9"/>
        <v>0.33299999999999996</v>
      </c>
      <c r="T50">
        <f t="shared" si="10"/>
        <v>1.4679402270902751</v>
      </c>
      <c r="U50">
        <f t="shared" si="1"/>
        <v>152.45820193827439</v>
      </c>
      <c r="V50">
        <f t="shared" si="2"/>
        <v>5.160277254533617E-2</v>
      </c>
      <c r="W50">
        <f t="shared" si="11"/>
        <v>0.59725431186731681</v>
      </c>
      <c r="X50">
        <f t="shared" si="12"/>
        <v>1.5104116738158395</v>
      </c>
      <c r="Y50">
        <f t="shared" si="13"/>
        <v>0.73927719417098059</v>
      </c>
      <c r="Z50">
        <f t="shared" si="14"/>
        <v>-4.7819824970599374</v>
      </c>
    </row>
    <row r="51" spans="1:26" x14ac:dyDescent="0.3">
      <c r="A51">
        <v>2018</v>
      </c>
      <c r="B51">
        <v>8</v>
      </c>
      <c r="C51">
        <v>7.0344030000000002</v>
      </c>
      <c r="D51">
        <v>0</v>
      </c>
      <c r="E51">
        <v>0.45118429999999998</v>
      </c>
      <c r="F51">
        <f t="shared" si="0"/>
        <v>0</v>
      </c>
      <c r="G51">
        <f t="shared" si="15"/>
        <v>0</v>
      </c>
      <c r="I51">
        <f t="shared" si="17"/>
        <v>-9.5401007</v>
      </c>
      <c r="J51">
        <f t="shared" si="18"/>
        <v>16.1071065</v>
      </c>
      <c r="K51">
        <f t="shared" si="19"/>
        <v>7.0344030000000002</v>
      </c>
      <c r="L51">
        <f t="shared" si="16"/>
        <v>8</v>
      </c>
      <c r="M51">
        <f t="shared" si="3"/>
        <v>165</v>
      </c>
      <c r="N51">
        <f t="shared" si="4"/>
        <v>10.3843158084</v>
      </c>
      <c r="O51">
        <f t="shared" si="5"/>
        <v>344.85</v>
      </c>
      <c r="P51">
        <f t="shared" si="6"/>
        <v>0.3485249829636074</v>
      </c>
      <c r="Q51">
        <f t="shared" si="7"/>
        <v>1.1538056040391906</v>
      </c>
      <c r="R51">
        <f t="shared" si="8"/>
        <v>1</v>
      </c>
      <c r="S51">
        <f t="shared" si="9"/>
        <v>0.33299999999999996</v>
      </c>
      <c r="T51">
        <f t="shared" si="10"/>
        <v>1.4679402270902751</v>
      </c>
      <c r="U51">
        <f t="shared" si="1"/>
        <v>152.45820193827439</v>
      </c>
      <c r="V51">
        <f t="shared" si="2"/>
        <v>5.160277254533617E-2</v>
      </c>
      <c r="W51">
        <f t="shared" si="11"/>
        <v>0.59725431186731681</v>
      </c>
      <c r="X51">
        <f t="shared" si="12"/>
        <v>1.5104116738158395</v>
      </c>
      <c r="Y51">
        <f t="shared" si="13"/>
        <v>0.73927719417098059</v>
      </c>
      <c r="Z51">
        <f t="shared" si="14"/>
        <v>2.2047764904230753</v>
      </c>
    </row>
    <row r="52" spans="1:26" x14ac:dyDescent="0.3">
      <c r="A52">
        <v>2018</v>
      </c>
      <c r="B52">
        <v>9</v>
      </c>
      <c r="C52">
        <v>2.0387729999999999</v>
      </c>
      <c r="D52">
        <v>0</v>
      </c>
      <c r="E52">
        <v>0.45118429999999998</v>
      </c>
      <c r="F52">
        <f t="shared" si="0"/>
        <v>0</v>
      </c>
      <c r="G52">
        <f t="shared" si="15"/>
        <v>0</v>
      </c>
      <c r="I52">
        <f t="shared" si="17"/>
        <v>-9.6842730333333353</v>
      </c>
      <c r="J52">
        <f t="shared" si="18"/>
        <v>16.1071065</v>
      </c>
      <c r="K52">
        <f t="shared" si="19"/>
        <v>7.0344030000000002</v>
      </c>
      <c r="L52">
        <f t="shared" si="16"/>
        <v>8</v>
      </c>
      <c r="M52">
        <f t="shared" si="3"/>
        <v>165</v>
      </c>
      <c r="N52">
        <f t="shared" si="4"/>
        <v>10.3843158084</v>
      </c>
      <c r="O52">
        <f t="shared" si="5"/>
        <v>344.85</v>
      </c>
      <c r="P52">
        <f t="shared" si="6"/>
        <v>0.3485249829636074</v>
      </c>
      <c r="Q52">
        <f t="shared" si="7"/>
        <v>1.1538056040391906</v>
      </c>
      <c r="R52">
        <f t="shared" si="8"/>
        <v>1</v>
      </c>
      <c r="S52">
        <f t="shared" si="9"/>
        <v>0.33299999999999996</v>
      </c>
      <c r="T52">
        <f t="shared" si="10"/>
        <v>1.4679402270902751</v>
      </c>
      <c r="U52">
        <f t="shared" si="1"/>
        <v>152.45820193827439</v>
      </c>
      <c r="V52">
        <f t="shared" si="2"/>
        <v>5.160277254533617E-2</v>
      </c>
      <c r="W52">
        <f t="shared" si="11"/>
        <v>0.59725431186731681</v>
      </c>
      <c r="X52">
        <f t="shared" si="12"/>
        <v>1.5104116738158395</v>
      </c>
      <c r="Y52">
        <f t="shared" si="13"/>
        <v>0.73927719417098059</v>
      </c>
      <c r="Z52">
        <f t="shared" si="14"/>
        <v>1.4680566738316276</v>
      </c>
    </row>
    <row r="53" spans="1:26" x14ac:dyDescent="0.3">
      <c r="A53">
        <v>2018</v>
      </c>
      <c r="B53">
        <v>10</v>
      </c>
      <c r="C53">
        <v>-7.1477880000000003</v>
      </c>
      <c r="D53">
        <v>23.6873</v>
      </c>
      <c r="E53">
        <v>0.45118429999999998</v>
      </c>
      <c r="F53">
        <f t="shared" si="0"/>
        <v>30</v>
      </c>
      <c r="G53">
        <f t="shared" si="15"/>
        <v>0</v>
      </c>
      <c r="I53">
        <f t="shared" si="17"/>
        <v>-9.9708758666666668</v>
      </c>
      <c r="J53">
        <f t="shared" si="18"/>
        <v>16.1071065</v>
      </c>
      <c r="K53">
        <f t="shared" si="19"/>
        <v>7.0344030000000002</v>
      </c>
      <c r="L53">
        <f t="shared" si="16"/>
        <v>8</v>
      </c>
      <c r="M53">
        <f t="shared" si="3"/>
        <v>204</v>
      </c>
      <c r="N53">
        <f t="shared" si="4"/>
        <v>14.091045686784</v>
      </c>
      <c r="O53">
        <f t="shared" si="5"/>
        <v>426.36</v>
      </c>
      <c r="P53">
        <f t="shared" si="6"/>
        <v>0.38251901341589273</v>
      </c>
      <c r="Q53">
        <f t="shared" si="7"/>
        <v>1.2087659010257463</v>
      </c>
      <c r="R53">
        <f t="shared" si="8"/>
        <v>1</v>
      </c>
      <c r="S53">
        <f t="shared" si="9"/>
        <v>0.33299999999999996</v>
      </c>
      <c r="T53">
        <f t="shared" si="10"/>
        <v>1.4679402270902751</v>
      </c>
      <c r="U53">
        <f t="shared" si="1"/>
        <v>152.45820193827439</v>
      </c>
      <c r="V53">
        <f t="shared" si="2"/>
        <v>5.160277254533617E-2</v>
      </c>
      <c r="W53">
        <f t="shared" si="11"/>
        <v>0.59725431186731681</v>
      </c>
      <c r="X53">
        <f t="shared" si="12"/>
        <v>1.5104116738158395</v>
      </c>
      <c r="Y53">
        <f t="shared" si="13"/>
        <v>0.73927719417098059</v>
      </c>
      <c r="Z53">
        <f t="shared" si="14"/>
        <v>-2.3993513815202867</v>
      </c>
    </row>
    <row r="54" spans="1:26" x14ac:dyDescent="0.3">
      <c r="A54">
        <v>2018</v>
      </c>
      <c r="B54">
        <v>11</v>
      </c>
      <c r="C54">
        <v>-17.11664</v>
      </c>
      <c r="D54">
        <v>30.799990000000001</v>
      </c>
      <c r="E54">
        <v>0.45118429999999998</v>
      </c>
      <c r="F54">
        <f t="shared" si="0"/>
        <v>60</v>
      </c>
      <c r="G54">
        <f t="shared" si="15"/>
        <v>9.7478600823045269E-2</v>
      </c>
      <c r="I54">
        <f t="shared" si="17"/>
        <v>-10.484638366666667</v>
      </c>
      <c r="J54">
        <f t="shared" si="18"/>
        <v>16.1071065</v>
      </c>
      <c r="K54">
        <f t="shared" si="19"/>
        <v>7.0344030000000002</v>
      </c>
      <c r="L54">
        <f t="shared" si="16"/>
        <v>8</v>
      </c>
      <c r="M54">
        <f t="shared" si="3"/>
        <v>243</v>
      </c>
      <c r="N54">
        <f t="shared" si="4"/>
        <v>18.456170908175999</v>
      </c>
      <c r="O54">
        <f t="shared" si="5"/>
        <v>507.87</v>
      </c>
      <c r="P54">
        <f t="shared" si="6"/>
        <v>0.42060584246952953</v>
      </c>
      <c r="Q54">
        <f t="shared" si="7"/>
        <v>1.2675156701739669</v>
      </c>
      <c r="R54">
        <f t="shared" si="8"/>
        <v>0.88377245435914187</v>
      </c>
      <c r="S54">
        <f t="shared" si="9"/>
        <v>0.33299999999999996</v>
      </c>
      <c r="T54">
        <f t="shared" si="10"/>
        <v>1.4679402270902751</v>
      </c>
      <c r="U54">
        <f t="shared" si="1"/>
        <v>152.45820193827439</v>
      </c>
      <c r="V54">
        <f t="shared" si="2"/>
        <v>5.160277254533617E-2</v>
      </c>
      <c r="W54">
        <f t="shared" si="11"/>
        <v>0.59725431186731681</v>
      </c>
      <c r="X54">
        <f t="shared" si="12"/>
        <v>1.5104116738158395</v>
      </c>
      <c r="Y54">
        <f t="shared" si="13"/>
        <v>0.73927719417098059</v>
      </c>
      <c r="Z54">
        <f t="shared" si="14"/>
        <v>-8.7507339101081811</v>
      </c>
    </row>
    <row r="55" spans="1:26" x14ac:dyDescent="0.3">
      <c r="A55">
        <v>2018</v>
      </c>
      <c r="B55">
        <v>12</v>
      </c>
      <c r="C55">
        <v>-26.109909999999999</v>
      </c>
      <c r="D55">
        <v>44.365830000000003</v>
      </c>
      <c r="E55">
        <v>0.45118429999999998</v>
      </c>
      <c r="F55">
        <f t="shared" si="0"/>
        <v>90</v>
      </c>
      <c r="G55">
        <f t="shared" si="15"/>
        <v>0.10921982269503547</v>
      </c>
      <c r="I55">
        <f t="shared" si="17"/>
        <v>-10.778132533333334</v>
      </c>
      <c r="J55">
        <f t="shared" si="18"/>
        <v>16.572156499999998</v>
      </c>
      <c r="K55">
        <f t="shared" si="19"/>
        <v>7.0344030000000002</v>
      </c>
      <c r="L55">
        <f t="shared" si="16"/>
        <v>8</v>
      </c>
      <c r="M55">
        <f t="shared" si="3"/>
        <v>282</v>
      </c>
      <c r="N55">
        <f t="shared" si="4"/>
        <v>23.479691472575997</v>
      </c>
      <c r="O55">
        <f t="shared" si="5"/>
        <v>589.38</v>
      </c>
      <c r="P55">
        <f t="shared" si="6"/>
        <v>0.46108739410906369</v>
      </c>
      <c r="Q55">
        <f t="shared" si="7"/>
        <v>1.3271111902458064</v>
      </c>
      <c r="R55">
        <f t="shared" si="8"/>
        <v>0.86506827122314123</v>
      </c>
      <c r="S55">
        <f t="shared" si="9"/>
        <v>0.33299999999999996</v>
      </c>
      <c r="T55">
        <f t="shared" si="10"/>
        <v>1.4679402270902751</v>
      </c>
      <c r="U55">
        <f t="shared" si="1"/>
        <v>152.45820193827439</v>
      </c>
      <c r="V55">
        <f t="shared" si="2"/>
        <v>5.160277254533617E-2</v>
      </c>
      <c r="W55">
        <f t="shared" si="11"/>
        <v>0.59725431186731681</v>
      </c>
      <c r="X55">
        <f t="shared" si="12"/>
        <v>1.5104116738158395</v>
      </c>
      <c r="Y55">
        <f t="shared" si="13"/>
        <v>0.73927719417098059</v>
      </c>
      <c r="Z55">
        <f t="shared" si="14"/>
        <v>-14.492603508415369</v>
      </c>
    </row>
    <row r="56" spans="1:26" x14ac:dyDescent="0.3">
      <c r="A56">
        <v>2019</v>
      </c>
      <c r="B56">
        <v>1</v>
      </c>
      <c r="C56">
        <v>-23.731639999999999</v>
      </c>
      <c r="D56">
        <v>55.639659999999999</v>
      </c>
      <c r="E56">
        <v>0.45118429999999998</v>
      </c>
      <c r="F56">
        <f t="shared" si="0"/>
        <v>120</v>
      </c>
      <c r="G56">
        <f t="shared" si="15"/>
        <v>0.13821130841121496</v>
      </c>
      <c r="I56">
        <f t="shared" si="17"/>
        <v>-10.657451699999999</v>
      </c>
      <c r="J56">
        <f t="shared" si="18"/>
        <v>16.572156499999998</v>
      </c>
      <c r="K56">
        <f t="shared" si="19"/>
        <v>7.0344030000000002</v>
      </c>
      <c r="L56">
        <f t="shared" si="16"/>
        <v>8</v>
      </c>
      <c r="M56">
        <f t="shared" si="3"/>
        <v>321</v>
      </c>
      <c r="N56">
        <f t="shared" si="4"/>
        <v>29.161607379984002</v>
      </c>
      <c r="O56">
        <f t="shared" si="5"/>
        <v>670.89</v>
      </c>
      <c r="P56">
        <f t="shared" si="6"/>
        <v>0.50309082552281303</v>
      </c>
      <c r="Q56">
        <f t="shared" si="7"/>
        <v>1.3862414655994499</v>
      </c>
      <c r="R56">
        <f t="shared" si="8"/>
        <v>0.82564180739539306</v>
      </c>
      <c r="S56">
        <f t="shared" si="9"/>
        <v>0.33299999999999996</v>
      </c>
      <c r="T56">
        <f t="shared" si="10"/>
        <v>1.4679402270902751</v>
      </c>
      <c r="U56">
        <f t="shared" si="1"/>
        <v>152.45820193827439</v>
      </c>
      <c r="V56">
        <f t="shared" si="2"/>
        <v>5.160277254533617E-2</v>
      </c>
      <c r="W56">
        <f t="shared" si="11"/>
        <v>0.59725431186731681</v>
      </c>
      <c r="X56">
        <f t="shared" si="12"/>
        <v>1.5104116738158395</v>
      </c>
      <c r="Y56">
        <f t="shared" si="13"/>
        <v>0.73927719417098059</v>
      </c>
      <c r="Z56">
        <f t="shared" si="14"/>
        <v>-18.464508100029185</v>
      </c>
    </row>
    <row r="57" spans="1:26" x14ac:dyDescent="0.3">
      <c r="A57">
        <v>2019</v>
      </c>
      <c r="B57">
        <v>2</v>
      </c>
      <c r="C57">
        <v>-31.6951</v>
      </c>
      <c r="D57">
        <v>63.073709999999998</v>
      </c>
      <c r="E57">
        <v>0.45118429999999998</v>
      </c>
      <c r="F57">
        <f t="shared" si="0"/>
        <v>150</v>
      </c>
      <c r="G57">
        <f t="shared" si="15"/>
        <v>0.1545546111111111</v>
      </c>
      <c r="I57">
        <f t="shared" si="17"/>
        <v>-11.283285866666667</v>
      </c>
      <c r="J57">
        <f t="shared" si="18"/>
        <v>19.364751500000001</v>
      </c>
      <c r="K57">
        <f t="shared" si="19"/>
        <v>7.0344030000000002</v>
      </c>
      <c r="L57">
        <f t="shared" si="16"/>
        <v>8</v>
      </c>
      <c r="M57">
        <f t="shared" si="3"/>
        <v>360</v>
      </c>
      <c r="N57">
        <f t="shared" si="4"/>
        <v>35.501918630399999</v>
      </c>
      <c r="O57">
        <f t="shared" si="5"/>
        <v>752.4</v>
      </c>
      <c r="P57">
        <f t="shared" si="6"/>
        <v>0.5461215257841574</v>
      </c>
      <c r="Q57">
        <f t="shared" si="7"/>
        <v>1.4443097204472728</v>
      </c>
      <c r="R57">
        <f t="shared" si="8"/>
        <v>0.79993506195292352</v>
      </c>
      <c r="S57">
        <f t="shared" si="9"/>
        <v>0.33299999999999996</v>
      </c>
      <c r="T57">
        <f t="shared" si="10"/>
        <v>1.4679402270902751</v>
      </c>
      <c r="U57">
        <f t="shared" si="1"/>
        <v>152.45820193827439</v>
      </c>
      <c r="V57">
        <f t="shared" si="2"/>
        <v>5.160277254533617E-2</v>
      </c>
      <c r="W57">
        <f t="shared" si="11"/>
        <v>0.59725431186731681</v>
      </c>
      <c r="X57">
        <f t="shared" si="12"/>
        <v>1.5104116738158395</v>
      </c>
      <c r="Y57">
        <f t="shared" si="13"/>
        <v>0.73927719417098059</v>
      </c>
      <c r="Z57">
        <f t="shared" si="14"/>
        <v>-22.57858172020687</v>
      </c>
    </row>
    <row r="58" spans="1:26" x14ac:dyDescent="0.3">
      <c r="A58">
        <v>2019</v>
      </c>
      <c r="B58">
        <v>3</v>
      </c>
      <c r="C58">
        <v>-25.02535</v>
      </c>
      <c r="D58">
        <v>81.190929999999994</v>
      </c>
      <c r="E58">
        <v>0.45118429999999998</v>
      </c>
      <c r="F58">
        <f t="shared" si="0"/>
        <v>180</v>
      </c>
      <c r="G58">
        <f t="shared" si="15"/>
        <v>0.15807947368421055</v>
      </c>
      <c r="I58">
        <f t="shared" si="17"/>
        <v>-11.623901699999999</v>
      </c>
      <c r="J58">
        <f t="shared" si="18"/>
        <v>19.364751500000001</v>
      </c>
      <c r="K58">
        <f t="shared" si="19"/>
        <v>7.0344030000000002</v>
      </c>
      <c r="L58">
        <f t="shared" si="16"/>
        <v>8</v>
      </c>
      <c r="M58">
        <f t="shared" si="3"/>
        <v>399</v>
      </c>
      <c r="N58">
        <f t="shared" si="4"/>
        <v>42.500625223823995</v>
      </c>
      <c r="O58">
        <f t="shared" si="5"/>
        <v>833.91</v>
      </c>
      <c r="P58">
        <f t="shared" si="6"/>
        <v>0.58987826568214785</v>
      </c>
      <c r="Q58">
        <f t="shared" si="7"/>
        <v>1.5010559627605216</v>
      </c>
      <c r="R58">
        <f t="shared" si="8"/>
        <v>0.78876556105755258</v>
      </c>
      <c r="S58">
        <f t="shared" si="9"/>
        <v>0.33299999999999996</v>
      </c>
      <c r="T58">
        <f t="shared" si="10"/>
        <v>1.4679402270902751</v>
      </c>
      <c r="U58">
        <f t="shared" si="1"/>
        <v>152.45820193827439</v>
      </c>
      <c r="V58">
        <f t="shared" si="2"/>
        <v>5.160277254533617E-2</v>
      </c>
      <c r="W58">
        <f t="shared" si="11"/>
        <v>0.59725431186731681</v>
      </c>
      <c r="X58">
        <f t="shared" si="12"/>
        <v>1.5104116738158395</v>
      </c>
      <c r="Y58">
        <f t="shared" si="13"/>
        <v>0.73927719417098059</v>
      </c>
      <c r="Z58">
        <f t="shared" si="14"/>
        <v>-22.199572866499331</v>
      </c>
    </row>
    <row r="59" spans="1:26" x14ac:dyDescent="0.3">
      <c r="A59">
        <v>2019</v>
      </c>
      <c r="B59">
        <v>4</v>
      </c>
      <c r="C59">
        <v>-10.85215</v>
      </c>
      <c r="D59">
        <v>123.38249999999999</v>
      </c>
      <c r="E59">
        <v>0.45118429999999998</v>
      </c>
      <c r="F59">
        <f t="shared" si="0"/>
        <v>210</v>
      </c>
      <c r="G59">
        <f t="shared" si="15"/>
        <v>0.18536742009132418</v>
      </c>
      <c r="I59">
        <f t="shared" si="17"/>
        <v>-11.277929200000001</v>
      </c>
      <c r="J59">
        <f t="shared" si="18"/>
        <v>19.364751500000001</v>
      </c>
      <c r="K59">
        <f t="shared" si="19"/>
        <v>7.0344030000000002</v>
      </c>
      <c r="L59">
        <f t="shared" si="16"/>
        <v>8</v>
      </c>
      <c r="M59">
        <f t="shared" si="3"/>
        <v>438</v>
      </c>
      <c r="N59">
        <f t="shared" si="4"/>
        <v>50.157727160256002</v>
      </c>
      <c r="O59">
        <f t="shared" si="5"/>
        <v>915.42</v>
      </c>
      <c r="P59">
        <f t="shared" si="6"/>
        <v>0.63416710312206426</v>
      </c>
      <c r="Q59">
        <f t="shared" si="7"/>
        <v>1.5563868095674231</v>
      </c>
      <c r="R59">
        <f t="shared" si="8"/>
        <v>0.74938425157608757</v>
      </c>
      <c r="S59">
        <f t="shared" si="9"/>
        <v>0.33299999999999996</v>
      </c>
      <c r="T59">
        <f t="shared" si="10"/>
        <v>1.4679402270902751</v>
      </c>
      <c r="U59">
        <f t="shared" si="1"/>
        <v>152.45820193827439</v>
      </c>
      <c r="V59">
        <f t="shared" si="2"/>
        <v>5.160277254533617E-2</v>
      </c>
      <c r="W59">
        <f t="shared" si="11"/>
        <v>0.59725431186731681</v>
      </c>
      <c r="X59">
        <f t="shared" si="12"/>
        <v>1.5104116738158395</v>
      </c>
      <c r="Y59">
        <f t="shared" si="13"/>
        <v>0.73927719417098059</v>
      </c>
      <c r="Z59">
        <f t="shared" si="14"/>
        <v>-18.099467018689388</v>
      </c>
    </row>
    <row r="60" spans="1:26" x14ac:dyDescent="0.3">
      <c r="A60">
        <v>2019</v>
      </c>
      <c r="B60">
        <v>5</v>
      </c>
      <c r="C60">
        <v>-3.360922</v>
      </c>
      <c r="D60">
        <v>135.42089999999999</v>
      </c>
      <c r="E60">
        <v>0.45118429999999998</v>
      </c>
      <c r="F60">
        <f t="shared" si="0"/>
        <v>240</v>
      </c>
      <c r="G60">
        <f t="shared" si="15"/>
        <v>0.25866352201257858</v>
      </c>
      <c r="I60">
        <f t="shared" si="17"/>
        <v>-11.102232199999998</v>
      </c>
      <c r="J60">
        <f t="shared" si="18"/>
        <v>19.364751500000001</v>
      </c>
      <c r="K60">
        <f t="shared" si="19"/>
        <v>7.0344030000000002</v>
      </c>
      <c r="L60">
        <f t="shared" si="16"/>
        <v>8</v>
      </c>
      <c r="M60">
        <f t="shared" si="3"/>
        <v>477</v>
      </c>
      <c r="N60">
        <f t="shared" si="4"/>
        <v>58.473224439695997</v>
      </c>
      <c r="O60">
        <f t="shared" si="5"/>
        <v>996.93</v>
      </c>
      <c r="P60">
        <f t="shared" si="6"/>
        <v>0.67885752361249041</v>
      </c>
      <c r="Q60">
        <f t="shared" si="7"/>
        <v>1.6102933685863647</v>
      </c>
      <c r="R60">
        <f t="shared" si="8"/>
        <v>0.65933458690886493</v>
      </c>
      <c r="S60">
        <f t="shared" si="9"/>
        <v>0.33299999999999996</v>
      </c>
      <c r="T60">
        <f t="shared" si="10"/>
        <v>1.4679402270902751</v>
      </c>
      <c r="U60">
        <f t="shared" si="1"/>
        <v>152.45820193827439</v>
      </c>
      <c r="V60">
        <f t="shared" si="2"/>
        <v>5.160277254533617E-2</v>
      </c>
      <c r="W60">
        <f t="shared" si="11"/>
        <v>0.59725431186731681</v>
      </c>
      <c r="X60">
        <f t="shared" si="12"/>
        <v>1.5104116738158395</v>
      </c>
      <c r="Y60">
        <f t="shared" si="13"/>
        <v>0.73927719417098059</v>
      </c>
      <c r="Z60">
        <f t="shared" si="14"/>
        <v>-12.657427581507834</v>
      </c>
    </row>
    <row r="61" spans="1:26" x14ac:dyDescent="0.3">
      <c r="A61">
        <v>2019</v>
      </c>
      <c r="B61">
        <v>6</v>
      </c>
      <c r="C61">
        <v>0.80905890000000003</v>
      </c>
      <c r="D61">
        <v>77.278689999999997</v>
      </c>
      <c r="E61">
        <v>0.45118429999999998</v>
      </c>
      <c r="F61">
        <f t="shared" si="0"/>
        <v>270</v>
      </c>
      <c r="G61">
        <f t="shared" si="15"/>
        <v>0.26244360465116279</v>
      </c>
      <c r="I61">
        <f t="shared" si="17"/>
        <v>-11.023484674999999</v>
      </c>
      <c r="J61">
        <f t="shared" si="18"/>
        <v>19.364751500000001</v>
      </c>
      <c r="K61">
        <f t="shared" si="19"/>
        <v>7.0344030000000002</v>
      </c>
      <c r="L61">
        <f t="shared" si="16"/>
        <v>8</v>
      </c>
      <c r="M61">
        <f t="shared" si="3"/>
        <v>516</v>
      </c>
      <c r="N61">
        <f t="shared" si="4"/>
        <v>67.447117062144002</v>
      </c>
      <c r="O61">
        <f t="shared" si="5"/>
        <v>1078.44</v>
      </c>
      <c r="P61">
        <f t="shared" si="6"/>
        <v>0.72385847053150854</v>
      </c>
      <c r="Q61">
        <f t="shared" si="7"/>
        <v>1.662809576715472</v>
      </c>
      <c r="R61">
        <f t="shared" si="8"/>
        <v>0.64636317733026638</v>
      </c>
      <c r="S61">
        <f t="shared" si="9"/>
        <v>0.33299999999999996</v>
      </c>
      <c r="T61">
        <f t="shared" si="10"/>
        <v>1.4679402270902751</v>
      </c>
      <c r="U61">
        <f t="shared" si="1"/>
        <v>152.45820193827439</v>
      </c>
      <c r="V61">
        <f t="shared" si="2"/>
        <v>5.160277254533617E-2</v>
      </c>
      <c r="W61">
        <f t="shared" si="11"/>
        <v>0.59725431186731681</v>
      </c>
      <c r="X61">
        <f t="shared" si="12"/>
        <v>1.5104116738158395</v>
      </c>
      <c r="Y61">
        <f t="shared" si="13"/>
        <v>0.73927719417098059</v>
      </c>
      <c r="Z61">
        <f t="shared" si="14"/>
        <v>-7.7804163744900539</v>
      </c>
    </row>
    <row r="62" spans="1:26" x14ac:dyDescent="0.3">
      <c r="A62">
        <v>2019</v>
      </c>
      <c r="B62">
        <v>7</v>
      </c>
      <c r="C62">
        <v>5.9232290000000001</v>
      </c>
      <c r="D62">
        <v>0</v>
      </c>
      <c r="E62">
        <v>0.45118429999999998</v>
      </c>
      <c r="F62">
        <f t="shared" si="0"/>
        <v>300</v>
      </c>
      <c r="G62">
        <f t="shared" si="15"/>
        <v>0.13924088288288289</v>
      </c>
      <c r="I62">
        <f t="shared" si="17"/>
        <v>-10.769503008333333</v>
      </c>
      <c r="J62">
        <f t="shared" si="18"/>
        <v>19.364751500000001</v>
      </c>
      <c r="K62">
        <f t="shared" si="19"/>
        <v>7.0344030000000002</v>
      </c>
      <c r="L62">
        <f t="shared" si="16"/>
        <v>8</v>
      </c>
      <c r="M62">
        <f t="shared" si="3"/>
        <v>555</v>
      </c>
      <c r="N62">
        <f t="shared" si="4"/>
        <v>77.079405027599989</v>
      </c>
      <c r="O62">
        <f t="shared" si="5"/>
        <v>1159.95</v>
      </c>
      <c r="P62">
        <f t="shared" si="6"/>
        <v>0.76910448155092881</v>
      </c>
      <c r="Q62">
        <f t="shared" si="7"/>
        <v>1.713990291638501</v>
      </c>
      <c r="R62">
        <f t="shared" si="8"/>
        <v>0.78768460125546302</v>
      </c>
      <c r="S62">
        <f t="shared" si="9"/>
        <v>0.33299999999999996</v>
      </c>
      <c r="T62">
        <f t="shared" si="10"/>
        <v>1.4679402270902751</v>
      </c>
      <c r="U62">
        <f t="shared" si="1"/>
        <v>152.45820193827439</v>
      </c>
      <c r="V62">
        <f t="shared" si="2"/>
        <v>5.160277254533617E-2</v>
      </c>
      <c r="W62">
        <f t="shared" si="11"/>
        <v>0.59725431186731681</v>
      </c>
      <c r="X62">
        <f t="shared" si="12"/>
        <v>1.5104116738158395</v>
      </c>
      <c r="Y62">
        <f t="shared" si="13"/>
        <v>0.73927719417098059</v>
      </c>
      <c r="Z62">
        <f t="shared" si="14"/>
        <v>-2.0662642337920669</v>
      </c>
    </row>
    <row r="63" spans="1:26" x14ac:dyDescent="0.3">
      <c r="A63">
        <v>2019</v>
      </c>
      <c r="B63">
        <v>8</v>
      </c>
      <c r="C63">
        <v>9.5385939999999998</v>
      </c>
      <c r="D63">
        <v>0</v>
      </c>
      <c r="E63">
        <v>0.45118429999999998</v>
      </c>
      <c r="F63">
        <f t="shared" si="0"/>
        <v>0</v>
      </c>
      <c r="G63">
        <f t="shared" si="15"/>
        <v>0</v>
      </c>
      <c r="I63">
        <f t="shared" si="17"/>
        <v>-10.560820424999999</v>
      </c>
      <c r="J63">
        <f t="shared" si="18"/>
        <v>20.616847</v>
      </c>
      <c r="K63">
        <f t="shared" si="19"/>
        <v>9.5385939999999998</v>
      </c>
      <c r="L63">
        <f t="shared" si="16"/>
        <v>8</v>
      </c>
      <c r="M63">
        <f t="shared" si="3"/>
        <v>165</v>
      </c>
      <c r="N63">
        <f t="shared" si="4"/>
        <v>10.3843158084</v>
      </c>
      <c r="O63">
        <f t="shared" si="5"/>
        <v>344.85</v>
      </c>
      <c r="P63">
        <f t="shared" si="6"/>
        <v>0.3485249829636074</v>
      </c>
      <c r="Q63">
        <f t="shared" si="7"/>
        <v>1.1538056040391906</v>
      </c>
      <c r="R63">
        <f t="shared" si="8"/>
        <v>1</v>
      </c>
      <c r="S63">
        <f t="shared" si="9"/>
        <v>0.33299999999999996</v>
      </c>
      <c r="T63">
        <f t="shared" si="10"/>
        <v>1.4679402270902751</v>
      </c>
      <c r="U63">
        <f t="shared" si="1"/>
        <v>152.45820193827439</v>
      </c>
      <c r="V63">
        <f t="shared" si="2"/>
        <v>5.160277254533617E-2</v>
      </c>
      <c r="W63">
        <f t="shared" si="11"/>
        <v>0.59725431186731681</v>
      </c>
      <c r="X63">
        <f t="shared" si="12"/>
        <v>1.5104116738158395</v>
      </c>
      <c r="Y63">
        <f t="shared" si="13"/>
        <v>0.73927719417098059</v>
      </c>
      <c r="Z63">
        <f t="shared" si="14"/>
        <v>4.4724405811740375</v>
      </c>
    </row>
    <row r="64" spans="1:26" x14ac:dyDescent="0.3">
      <c r="A64">
        <v>2019</v>
      </c>
      <c r="B64">
        <v>9</v>
      </c>
      <c r="C64">
        <v>3.843512</v>
      </c>
      <c r="D64">
        <v>0</v>
      </c>
      <c r="E64">
        <v>0.45118429999999998</v>
      </c>
      <c r="F64">
        <f t="shared" si="0"/>
        <v>0</v>
      </c>
      <c r="G64">
        <f t="shared" si="15"/>
        <v>0</v>
      </c>
      <c r="I64">
        <f t="shared" si="17"/>
        <v>-10.410425508333333</v>
      </c>
      <c r="J64">
        <f t="shared" si="18"/>
        <v>20.616847</v>
      </c>
      <c r="K64">
        <f t="shared" si="19"/>
        <v>9.5385939999999998</v>
      </c>
      <c r="L64">
        <f t="shared" si="16"/>
        <v>8</v>
      </c>
      <c r="M64">
        <f t="shared" si="3"/>
        <v>165</v>
      </c>
      <c r="N64">
        <f t="shared" si="4"/>
        <v>10.3843158084</v>
      </c>
      <c r="O64">
        <f t="shared" si="5"/>
        <v>344.85</v>
      </c>
      <c r="P64">
        <f t="shared" si="6"/>
        <v>0.3485249829636074</v>
      </c>
      <c r="Q64">
        <f t="shared" si="7"/>
        <v>1.1538056040391906</v>
      </c>
      <c r="R64">
        <f t="shared" si="8"/>
        <v>1</v>
      </c>
      <c r="S64">
        <f t="shared" si="9"/>
        <v>0.33299999999999996</v>
      </c>
      <c r="T64">
        <f t="shared" si="10"/>
        <v>1.4679402270902751</v>
      </c>
      <c r="U64">
        <f t="shared" si="1"/>
        <v>152.45820193827439</v>
      </c>
      <c r="V64">
        <f t="shared" si="2"/>
        <v>5.160277254533617E-2</v>
      </c>
      <c r="W64">
        <f t="shared" si="11"/>
        <v>0.59725431186731681</v>
      </c>
      <c r="X64">
        <f t="shared" si="12"/>
        <v>1.5104116738158395</v>
      </c>
      <c r="Y64">
        <f t="shared" si="13"/>
        <v>0.73927719417098059</v>
      </c>
      <c r="Z64">
        <f t="shared" si="14"/>
        <v>3.864383891242861</v>
      </c>
    </row>
    <row r="65" spans="1:26" x14ac:dyDescent="0.3">
      <c r="A65">
        <v>2019</v>
      </c>
      <c r="B65">
        <v>10</v>
      </c>
      <c r="C65">
        <v>-2.6442100000000002</v>
      </c>
      <c r="D65">
        <v>19.237919999999999</v>
      </c>
      <c r="E65">
        <v>0.45118429999999998</v>
      </c>
      <c r="F65">
        <f t="shared" si="0"/>
        <v>30</v>
      </c>
      <c r="G65">
        <f t="shared" si="15"/>
        <v>0</v>
      </c>
      <c r="I65">
        <f t="shared" si="17"/>
        <v>-10.035127341666666</v>
      </c>
      <c r="J65">
        <f t="shared" si="18"/>
        <v>20.616847</v>
      </c>
      <c r="K65">
        <f t="shared" si="19"/>
        <v>9.5385939999999998</v>
      </c>
      <c r="L65">
        <f t="shared" si="16"/>
        <v>8</v>
      </c>
      <c r="M65">
        <f t="shared" si="3"/>
        <v>204</v>
      </c>
      <c r="N65">
        <f t="shared" si="4"/>
        <v>14.091045686784</v>
      </c>
      <c r="O65">
        <f t="shared" si="5"/>
        <v>426.36</v>
      </c>
      <c r="P65">
        <f t="shared" si="6"/>
        <v>0.38251901341589273</v>
      </c>
      <c r="Q65">
        <f t="shared" si="7"/>
        <v>1.2087659010257463</v>
      </c>
      <c r="R65">
        <f t="shared" si="8"/>
        <v>1</v>
      </c>
      <c r="S65">
        <f t="shared" si="9"/>
        <v>0.33299999999999996</v>
      </c>
      <c r="T65">
        <f t="shared" si="10"/>
        <v>1.4679402270902751</v>
      </c>
      <c r="U65">
        <f t="shared" si="1"/>
        <v>152.45820193827439</v>
      </c>
      <c r="V65">
        <f t="shared" si="2"/>
        <v>5.160277254533617E-2</v>
      </c>
      <c r="W65">
        <f t="shared" si="11"/>
        <v>0.59725431186731681</v>
      </c>
      <c r="X65">
        <f t="shared" si="12"/>
        <v>1.5104116738158395</v>
      </c>
      <c r="Y65">
        <f t="shared" si="13"/>
        <v>0.73927719417098059</v>
      </c>
      <c r="Z65">
        <f t="shared" si="14"/>
        <v>-0.34369319941295373</v>
      </c>
    </row>
    <row r="66" spans="1:26" x14ac:dyDescent="0.3">
      <c r="A66">
        <v>2019</v>
      </c>
      <c r="B66">
        <v>11</v>
      </c>
      <c r="C66">
        <v>-17.609020000000001</v>
      </c>
      <c r="D66">
        <v>52.15981</v>
      </c>
      <c r="E66">
        <v>0.45118429999999998</v>
      </c>
      <c r="F66">
        <f t="shared" si="0"/>
        <v>60</v>
      </c>
      <c r="G66">
        <f t="shared" si="15"/>
        <v>7.9168395061728389E-2</v>
      </c>
      <c r="I66">
        <f t="shared" si="17"/>
        <v>-10.076159008333333</v>
      </c>
      <c r="J66">
        <f t="shared" si="18"/>
        <v>20.616847</v>
      </c>
      <c r="K66">
        <f t="shared" si="19"/>
        <v>9.5385939999999998</v>
      </c>
      <c r="L66">
        <f t="shared" si="16"/>
        <v>8</v>
      </c>
      <c r="M66">
        <f t="shared" si="3"/>
        <v>243</v>
      </c>
      <c r="N66">
        <f t="shared" si="4"/>
        <v>18.456170908175999</v>
      </c>
      <c r="O66">
        <f t="shared" si="5"/>
        <v>507.87</v>
      </c>
      <c r="P66">
        <f t="shared" si="6"/>
        <v>0.42060584246952953</v>
      </c>
      <c r="Q66">
        <f t="shared" si="7"/>
        <v>1.2675156701739669</v>
      </c>
      <c r="R66">
        <f t="shared" si="8"/>
        <v>0.9045233299097476</v>
      </c>
      <c r="S66">
        <f t="shared" si="9"/>
        <v>0.33299999999999996</v>
      </c>
      <c r="T66">
        <f t="shared" si="10"/>
        <v>1.4679402270902751</v>
      </c>
      <c r="U66">
        <f t="shared" si="1"/>
        <v>152.45820193827439</v>
      </c>
      <c r="V66">
        <f t="shared" si="2"/>
        <v>5.160277254533617E-2</v>
      </c>
      <c r="W66">
        <f t="shared" si="11"/>
        <v>0.59725431186731681</v>
      </c>
      <c r="X66">
        <f t="shared" si="12"/>
        <v>1.5104116738158395</v>
      </c>
      <c r="Y66">
        <f t="shared" si="13"/>
        <v>0.73927719417098059</v>
      </c>
      <c r="Z66">
        <f t="shared" si="14"/>
        <v>-7.8046775702570246</v>
      </c>
    </row>
    <row r="67" spans="1:26" x14ac:dyDescent="0.3">
      <c r="A67">
        <v>2019</v>
      </c>
      <c r="B67">
        <v>12</v>
      </c>
      <c r="C67">
        <v>-26.338080000000001</v>
      </c>
      <c r="D67">
        <v>66.711110000000005</v>
      </c>
      <c r="E67">
        <v>0.45118429999999998</v>
      </c>
      <c r="F67">
        <f t="shared" si="0"/>
        <v>90</v>
      </c>
      <c r="G67">
        <f t="shared" si="15"/>
        <v>0.18496386524822694</v>
      </c>
      <c r="I67">
        <f t="shared" si="17"/>
        <v>-10.095173174999999</v>
      </c>
      <c r="J67">
        <f t="shared" si="18"/>
        <v>20.616847</v>
      </c>
      <c r="K67">
        <f t="shared" si="19"/>
        <v>9.5385939999999998</v>
      </c>
      <c r="L67">
        <f t="shared" si="16"/>
        <v>8</v>
      </c>
      <c r="M67">
        <f t="shared" si="3"/>
        <v>282</v>
      </c>
      <c r="N67">
        <f t="shared" si="4"/>
        <v>23.479691472575997</v>
      </c>
      <c r="O67">
        <f t="shared" si="5"/>
        <v>589.38</v>
      </c>
      <c r="P67">
        <f t="shared" si="6"/>
        <v>0.46108739410906369</v>
      </c>
      <c r="Q67">
        <f t="shared" si="7"/>
        <v>1.3271111902458064</v>
      </c>
      <c r="R67">
        <f t="shared" si="8"/>
        <v>0.78233861913721336</v>
      </c>
      <c r="S67">
        <f t="shared" si="9"/>
        <v>0.33299999999999996</v>
      </c>
      <c r="T67">
        <f t="shared" si="10"/>
        <v>1.4679402270902751</v>
      </c>
      <c r="U67">
        <f t="shared" si="1"/>
        <v>152.45820193827439</v>
      </c>
      <c r="V67">
        <f t="shared" si="2"/>
        <v>5.160277254533617E-2</v>
      </c>
      <c r="W67">
        <f t="shared" si="11"/>
        <v>0.59725431186731681</v>
      </c>
      <c r="X67">
        <f t="shared" si="12"/>
        <v>1.5104116738158395</v>
      </c>
      <c r="Y67">
        <f t="shared" si="13"/>
        <v>0.73927719417098059</v>
      </c>
      <c r="Z67">
        <f t="shared" si="14"/>
        <v>-14.274290627389497</v>
      </c>
    </row>
    <row r="68" spans="1:26" x14ac:dyDescent="0.3">
      <c r="A68">
        <v>2020</v>
      </c>
      <c r="B68">
        <v>1</v>
      </c>
      <c r="C68">
        <v>-31.514900000000001</v>
      </c>
      <c r="D68">
        <v>76.465199999999996</v>
      </c>
      <c r="E68">
        <v>0.45118429999999998</v>
      </c>
      <c r="F68">
        <f t="shared" si="0"/>
        <v>120</v>
      </c>
      <c r="G68">
        <f t="shared" si="15"/>
        <v>0.20782277258566981</v>
      </c>
      <c r="I68">
        <f t="shared" si="17"/>
        <v>-10.743778175000001</v>
      </c>
      <c r="J68">
        <f t="shared" si="18"/>
        <v>20.616847</v>
      </c>
      <c r="K68">
        <f t="shared" si="19"/>
        <v>9.5385939999999998</v>
      </c>
      <c r="L68">
        <f t="shared" si="16"/>
        <v>8</v>
      </c>
      <c r="M68">
        <f t="shared" si="3"/>
        <v>321</v>
      </c>
      <c r="N68">
        <f t="shared" si="4"/>
        <v>29.161607379984002</v>
      </c>
      <c r="O68">
        <f t="shared" si="5"/>
        <v>670.89</v>
      </c>
      <c r="P68">
        <f t="shared" si="6"/>
        <v>0.50309082552281303</v>
      </c>
      <c r="Q68">
        <f t="shared" si="7"/>
        <v>1.3862414655994499</v>
      </c>
      <c r="R68">
        <f t="shared" si="8"/>
        <v>0.74969220887246402</v>
      </c>
      <c r="S68">
        <f t="shared" si="9"/>
        <v>0.33299999999999996</v>
      </c>
      <c r="T68">
        <f t="shared" si="10"/>
        <v>1.4679402270902751</v>
      </c>
      <c r="U68">
        <f t="shared" si="1"/>
        <v>152.45820193827439</v>
      </c>
      <c r="V68">
        <f t="shared" si="2"/>
        <v>5.160277254533617E-2</v>
      </c>
      <c r="W68">
        <f t="shared" si="11"/>
        <v>0.59725431186731681</v>
      </c>
      <c r="X68">
        <f t="shared" si="12"/>
        <v>1.5104116738158395</v>
      </c>
      <c r="Y68">
        <f t="shared" si="13"/>
        <v>0.73927719417098059</v>
      </c>
      <c r="Z68">
        <f t="shared" si="14"/>
        <v>-19.562829304765526</v>
      </c>
    </row>
    <row r="69" spans="1:26" x14ac:dyDescent="0.3">
      <c r="A69">
        <v>2020</v>
      </c>
      <c r="B69">
        <v>2</v>
      </c>
      <c r="C69">
        <v>-26.186579999999999</v>
      </c>
      <c r="D69">
        <v>85.923760000000001</v>
      </c>
      <c r="E69">
        <v>0.45118429999999998</v>
      </c>
      <c r="F69">
        <f t="shared" si="0"/>
        <v>150</v>
      </c>
      <c r="G69">
        <f t="shared" si="15"/>
        <v>0.21240333333333333</v>
      </c>
      <c r="I69">
        <f t="shared" si="17"/>
        <v>-10.284734841666667</v>
      </c>
      <c r="J69">
        <f t="shared" si="18"/>
        <v>20.526747</v>
      </c>
      <c r="K69">
        <f t="shared" si="19"/>
        <v>9.5385939999999998</v>
      </c>
      <c r="L69">
        <f t="shared" si="16"/>
        <v>8</v>
      </c>
      <c r="M69">
        <f t="shared" si="3"/>
        <v>360</v>
      </c>
      <c r="N69">
        <f t="shared" si="4"/>
        <v>35.501918630399999</v>
      </c>
      <c r="O69">
        <f t="shared" si="5"/>
        <v>752.4</v>
      </c>
      <c r="P69">
        <f t="shared" si="6"/>
        <v>0.5461215257841574</v>
      </c>
      <c r="Q69">
        <f t="shared" si="7"/>
        <v>1.4443097204472728</v>
      </c>
      <c r="R69">
        <f t="shared" si="8"/>
        <v>0.73581525868027442</v>
      </c>
      <c r="S69">
        <f t="shared" si="9"/>
        <v>0.33299999999999996</v>
      </c>
      <c r="T69">
        <f t="shared" si="10"/>
        <v>1.4679402270902751</v>
      </c>
      <c r="U69">
        <f t="shared" si="1"/>
        <v>152.45820193827439</v>
      </c>
      <c r="V69">
        <f t="shared" si="2"/>
        <v>5.160277254533617E-2</v>
      </c>
      <c r="W69">
        <f t="shared" si="11"/>
        <v>0.59725431186731681</v>
      </c>
      <c r="X69">
        <f t="shared" si="12"/>
        <v>1.5104116738158395</v>
      </c>
      <c r="Y69">
        <f t="shared" si="13"/>
        <v>0.73927719417098059</v>
      </c>
      <c r="Z69">
        <f t="shared" si="14"/>
        <v>-21.298095687052477</v>
      </c>
    </row>
    <row r="70" spans="1:26" x14ac:dyDescent="0.3">
      <c r="A70">
        <v>2020</v>
      </c>
      <c r="B70">
        <v>3</v>
      </c>
      <c r="C70">
        <v>-27.76763</v>
      </c>
      <c r="D70">
        <v>108.292</v>
      </c>
      <c r="E70">
        <v>0.45118429999999998</v>
      </c>
      <c r="F70">
        <f t="shared" si="0"/>
        <v>180</v>
      </c>
      <c r="G70">
        <f t="shared" si="15"/>
        <v>0.2153477694235589</v>
      </c>
      <c r="I70">
        <f t="shared" si="17"/>
        <v>-10.513258174999999</v>
      </c>
      <c r="J70">
        <f t="shared" si="18"/>
        <v>20.526747</v>
      </c>
      <c r="K70">
        <f t="shared" si="19"/>
        <v>9.5385939999999998</v>
      </c>
      <c r="L70">
        <f t="shared" si="16"/>
        <v>8</v>
      </c>
      <c r="M70">
        <f t="shared" si="3"/>
        <v>399</v>
      </c>
      <c r="N70">
        <f t="shared" si="4"/>
        <v>42.500625223823995</v>
      </c>
      <c r="O70">
        <f t="shared" si="5"/>
        <v>833.91</v>
      </c>
      <c r="P70">
        <f t="shared" si="6"/>
        <v>0.58987826568214785</v>
      </c>
      <c r="Q70">
        <f t="shared" si="7"/>
        <v>1.5010559627605216</v>
      </c>
      <c r="R70">
        <f t="shared" si="8"/>
        <v>0.72379356869794309</v>
      </c>
      <c r="S70">
        <f t="shared" si="9"/>
        <v>0.33299999999999996</v>
      </c>
      <c r="T70">
        <f t="shared" si="10"/>
        <v>1.4679402270902751</v>
      </c>
      <c r="U70">
        <f t="shared" si="1"/>
        <v>152.45820193827439</v>
      </c>
      <c r="V70">
        <f t="shared" si="2"/>
        <v>5.160277254533617E-2</v>
      </c>
      <c r="W70">
        <f t="shared" si="11"/>
        <v>0.59725431186731681</v>
      </c>
      <c r="X70">
        <f t="shared" si="12"/>
        <v>1.5104116738158395</v>
      </c>
      <c r="Y70">
        <f t="shared" si="13"/>
        <v>0.73927719417098059</v>
      </c>
      <c r="Z70">
        <f t="shared" si="14"/>
        <v>-20.800120311897579</v>
      </c>
    </row>
    <row r="71" spans="1:26" x14ac:dyDescent="0.3">
      <c r="A71">
        <v>2020</v>
      </c>
      <c r="B71">
        <v>4</v>
      </c>
      <c r="C71">
        <v>-18.187439999999999</v>
      </c>
      <c r="D71">
        <v>141.61349999999999</v>
      </c>
      <c r="E71">
        <v>0.45118429999999998</v>
      </c>
      <c r="F71">
        <f t="shared" si="0"/>
        <v>210</v>
      </c>
      <c r="G71">
        <f t="shared" si="15"/>
        <v>0.24724200913242009</v>
      </c>
      <c r="I71">
        <f t="shared" si="17"/>
        <v>-11.124532341666667</v>
      </c>
      <c r="J71">
        <f t="shared" si="18"/>
        <v>20.526747</v>
      </c>
      <c r="K71">
        <f t="shared" si="19"/>
        <v>9.5385939999999998</v>
      </c>
      <c r="L71">
        <f t="shared" si="16"/>
        <v>8</v>
      </c>
      <c r="M71">
        <f t="shared" si="3"/>
        <v>438</v>
      </c>
      <c r="N71">
        <f t="shared" si="4"/>
        <v>50.157727160256002</v>
      </c>
      <c r="O71">
        <f t="shared" si="5"/>
        <v>915.42</v>
      </c>
      <c r="P71">
        <f t="shared" si="6"/>
        <v>0.63416710312206426</v>
      </c>
      <c r="Q71">
        <f t="shared" si="7"/>
        <v>1.5563868095674231</v>
      </c>
      <c r="R71">
        <f t="shared" si="8"/>
        <v>0.68058388026884165</v>
      </c>
      <c r="S71">
        <f t="shared" si="9"/>
        <v>0.33299999999999996</v>
      </c>
      <c r="T71">
        <f t="shared" si="10"/>
        <v>1.4679402270902751</v>
      </c>
      <c r="U71">
        <f t="shared" si="1"/>
        <v>152.45820193827439</v>
      </c>
      <c r="V71">
        <f t="shared" si="2"/>
        <v>5.160277254533617E-2</v>
      </c>
      <c r="W71">
        <f t="shared" si="11"/>
        <v>0.59725431186731681</v>
      </c>
      <c r="X71">
        <f t="shared" si="12"/>
        <v>1.5104116738158395</v>
      </c>
      <c r="Y71">
        <f t="shared" si="13"/>
        <v>0.73927719417098059</v>
      </c>
      <c r="Z71">
        <f t="shared" si="14"/>
        <v>-17.691541000805579</v>
      </c>
    </row>
    <row r="72" spans="1:26" x14ac:dyDescent="0.3">
      <c r="A72">
        <v>2020</v>
      </c>
      <c r="B72">
        <v>5</v>
      </c>
      <c r="C72">
        <v>-5.1642939999999999</v>
      </c>
      <c r="D72">
        <v>176.1679</v>
      </c>
      <c r="E72">
        <v>0.45118429999999998</v>
      </c>
      <c r="F72">
        <f t="shared" ref="F72:F91" si="20">IF(C72&lt;0,IF(C71&lt;0,F71+30,30),IF(D71&gt;0,IF(F71&gt;0,F71+30,30),0))</f>
        <v>240</v>
      </c>
      <c r="G72">
        <f t="shared" si="15"/>
        <v>0.2968836477987421</v>
      </c>
      <c r="I72">
        <f t="shared" si="17"/>
        <v>-11.27481334166667</v>
      </c>
      <c r="J72">
        <f t="shared" si="18"/>
        <v>20.526747</v>
      </c>
      <c r="K72">
        <f t="shared" si="19"/>
        <v>9.5385939999999998</v>
      </c>
      <c r="L72">
        <f t="shared" si="16"/>
        <v>8</v>
      </c>
      <c r="M72">
        <f t="shared" si="3"/>
        <v>477</v>
      </c>
      <c r="N72">
        <f t="shared" si="4"/>
        <v>58.473224439695997</v>
      </c>
      <c r="O72">
        <f t="shared" si="5"/>
        <v>996.93</v>
      </c>
      <c r="P72">
        <f t="shared" si="6"/>
        <v>0.67885752361249041</v>
      </c>
      <c r="Q72">
        <f t="shared" si="7"/>
        <v>1.6102933685863647</v>
      </c>
      <c r="R72">
        <f t="shared" si="8"/>
        <v>0.61997893998128151</v>
      </c>
      <c r="S72">
        <f t="shared" si="9"/>
        <v>0.33299999999999996</v>
      </c>
      <c r="T72">
        <f t="shared" si="10"/>
        <v>1.4679402270902751</v>
      </c>
      <c r="U72">
        <f t="shared" ref="U72:U76" si="21">($G$4 * (1 - $A$4) * $F$4 + T72 * ($A$4 - E72) * 2.25 + E72 * 51.51) / ($G$4 * (1 - $A$4) + T72 * ($A$4 - E72) + E72)</f>
        <v>152.45820193827439</v>
      </c>
      <c r="V72">
        <f t="shared" ref="V72:V80" si="22">U72/$H$4</f>
        <v>5.160277254533617E-2</v>
      </c>
      <c r="W72">
        <f t="shared" si="11"/>
        <v>0.59725431186731681</v>
      </c>
      <c r="X72">
        <f t="shared" si="12"/>
        <v>1.5104116738158395</v>
      </c>
      <c r="Y72">
        <f t="shared" si="13"/>
        <v>0.73927719417098059</v>
      </c>
      <c r="Z72">
        <f t="shared" si="14"/>
        <v>-12.824929481244967</v>
      </c>
    </row>
    <row r="73" spans="1:26" x14ac:dyDescent="0.3">
      <c r="A73">
        <v>2020</v>
      </c>
      <c r="B73">
        <v>6</v>
      </c>
      <c r="C73">
        <v>-0.38066149999999999</v>
      </c>
      <c r="D73">
        <v>181.4006</v>
      </c>
      <c r="E73">
        <v>0.45118429999999998</v>
      </c>
      <c r="F73">
        <f t="shared" si="20"/>
        <v>270</v>
      </c>
      <c r="G73">
        <f t="shared" si="15"/>
        <v>0.34141065891472872</v>
      </c>
      <c r="I73">
        <f t="shared" si="17"/>
        <v>-11.373956708333337</v>
      </c>
      <c r="J73">
        <f t="shared" si="18"/>
        <v>20.526747</v>
      </c>
      <c r="K73">
        <f t="shared" si="19"/>
        <v>9.5385939999999998</v>
      </c>
      <c r="L73">
        <f t="shared" si="16"/>
        <v>8</v>
      </c>
      <c r="M73">
        <f t="shared" ref="M73:M80" si="23">(165+(1.3*F73))</f>
        <v>516</v>
      </c>
      <c r="N73">
        <f t="shared" ref="N73:N80" si="24">(0.023+((0.0000775*M73)+(0.000001105*POWER(M73,2)))*(2.29-0.023))*3.6*24</f>
        <v>67.447117062144002</v>
      </c>
      <c r="O73">
        <f t="shared" ref="O73:O80" si="25">2090 * M73 / 1000</f>
        <v>1078.44</v>
      </c>
      <c r="P73">
        <f t="shared" ref="P73:P80" si="26">1000000 / 86400 * (N73 / O73)</f>
        <v>0.72385847053150854</v>
      </c>
      <c r="Q73">
        <f t="shared" ref="Q73:Q80" si="27">SQRT((2 * P73) / (PI() * 2 / 12))</f>
        <v>1.662809576715472</v>
      </c>
      <c r="R73">
        <f t="shared" ref="R73:R80" si="28">IF(G73&gt;0,EXP(-1 * G73 * Q73),1)</f>
        <v>0.56682712652352307</v>
      </c>
      <c r="S73">
        <f t="shared" ref="S73:S80" si="29">0.035+0.298*(E73/$A$4)</f>
        <v>0.33299999999999996</v>
      </c>
      <c r="T73">
        <f t="shared" ref="T73:T80" si="30">((2 / 3) / (1 + S73 * ((2.25 / 51.51) - 1))) + ((1 / 3) / (1 + (1 - 2 * S73) * ((2.25 / 51.51) - 1)))</f>
        <v>1.4679402270902751</v>
      </c>
      <c r="U73">
        <f t="shared" si="21"/>
        <v>152.45820193827439</v>
      </c>
      <c r="V73">
        <f t="shared" si="22"/>
        <v>5.160277254533617E-2</v>
      </c>
      <c r="W73">
        <f t="shared" ref="W73:W80" si="31">V73*1000000/86400</f>
        <v>0.59725431186731681</v>
      </c>
      <c r="X73">
        <f t="shared" ref="X73:X80" si="32">SQRT(2*W73/(PI()*2/12))</f>
        <v>1.5104116738158395</v>
      </c>
      <c r="Y73">
        <f t="shared" ref="Y73:Y80" si="33">EXP(-1*$D$4*X73*$C$4)</f>
        <v>0.73927719417098059</v>
      </c>
      <c r="Z73">
        <f t="shared" ref="Z73:Z80" si="34" xml:space="preserve"> (I73 + J73 * R73 * 1 * Y73 * SIN((PI()*2/12) * (B73 + (3-L73)) - $D$4 / X73))</f>
        <v>-8.3592968693997527</v>
      </c>
    </row>
    <row r="74" spans="1:26" s="8" customFormat="1" x14ac:dyDescent="0.3">
      <c r="A74" s="8">
        <v>2020</v>
      </c>
      <c r="B74" s="8">
        <v>7</v>
      </c>
      <c r="C74" s="8">
        <v>8.5077569999999998</v>
      </c>
      <c r="D74" s="8">
        <v>0</v>
      </c>
      <c r="E74" s="8">
        <v>0.45118429999999998</v>
      </c>
      <c r="F74">
        <f t="shared" si="20"/>
        <v>300</v>
      </c>
      <c r="G74">
        <f t="shared" ref="G74:G91" si="35">1000*(D73/1000)/(M74)</f>
        <v>0.32684792792792794</v>
      </c>
      <c r="I74" s="8">
        <f t="shared" si="17"/>
        <v>-11.158579375000002</v>
      </c>
      <c r="J74" s="8">
        <f t="shared" si="18"/>
        <v>20.526747</v>
      </c>
      <c r="K74" s="8">
        <f t="shared" si="19"/>
        <v>9.5385939999999998</v>
      </c>
      <c r="L74" s="8">
        <f t="shared" si="16"/>
        <v>8</v>
      </c>
      <c r="M74" s="8">
        <f t="shared" si="23"/>
        <v>555</v>
      </c>
      <c r="N74" s="8">
        <f t="shared" si="24"/>
        <v>77.079405027599989</v>
      </c>
      <c r="O74" s="8">
        <f t="shared" si="25"/>
        <v>1159.95</v>
      </c>
      <c r="P74" s="8">
        <f t="shared" si="26"/>
        <v>0.76910448155092881</v>
      </c>
      <c r="Q74" s="8">
        <f t="shared" si="27"/>
        <v>1.713990291638501</v>
      </c>
      <c r="R74" s="8">
        <f t="shared" si="28"/>
        <v>0.5710867380701794</v>
      </c>
      <c r="S74" s="8">
        <f t="shared" si="29"/>
        <v>0.33299999999999996</v>
      </c>
      <c r="T74" s="8">
        <f t="shared" si="30"/>
        <v>1.4679402270902751</v>
      </c>
      <c r="U74" s="8">
        <f t="shared" si="21"/>
        <v>152.45820193827439</v>
      </c>
      <c r="V74" s="8">
        <f t="shared" si="22"/>
        <v>5.160277254533617E-2</v>
      </c>
      <c r="W74">
        <f t="shared" si="31"/>
        <v>0.59725431186731681</v>
      </c>
      <c r="X74" s="8">
        <f t="shared" si="32"/>
        <v>1.5104116738158395</v>
      </c>
      <c r="Y74" s="8">
        <f t="shared" si="33"/>
        <v>0.73927719417098059</v>
      </c>
      <c r="Z74" s="8">
        <f t="shared" si="34"/>
        <v>-4.4699240080997606</v>
      </c>
    </row>
    <row r="75" spans="1:26" s="8" customFormat="1" x14ac:dyDescent="0.3">
      <c r="A75" s="8">
        <v>2020</v>
      </c>
      <c r="B75" s="8">
        <v>8</v>
      </c>
      <c r="C75" s="8">
        <v>5.0305869999999997</v>
      </c>
      <c r="D75" s="8">
        <v>0</v>
      </c>
      <c r="E75" s="8">
        <v>0.45118429999999998</v>
      </c>
      <c r="F75">
        <f t="shared" si="20"/>
        <v>0</v>
      </c>
      <c r="G75">
        <f t="shared" si="35"/>
        <v>0</v>
      </c>
      <c r="I75" s="8">
        <f t="shared" si="17"/>
        <v>-11.534246625000002</v>
      </c>
      <c r="J75" s="8">
        <f t="shared" si="18"/>
        <v>20.011328500000001</v>
      </c>
      <c r="K75" s="8">
        <f t="shared" si="19"/>
        <v>8.5077569999999998</v>
      </c>
      <c r="L75" s="8">
        <f t="shared" si="16"/>
        <v>7</v>
      </c>
      <c r="M75" s="8">
        <f t="shared" si="23"/>
        <v>165</v>
      </c>
      <c r="N75" s="8">
        <f t="shared" si="24"/>
        <v>10.3843158084</v>
      </c>
      <c r="O75" s="8">
        <f t="shared" si="25"/>
        <v>344.85</v>
      </c>
      <c r="P75" s="8">
        <f t="shared" si="26"/>
        <v>0.3485249829636074</v>
      </c>
      <c r="Q75" s="8">
        <f t="shared" si="27"/>
        <v>1.1538056040391906</v>
      </c>
      <c r="R75" s="8">
        <f t="shared" si="28"/>
        <v>1</v>
      </c>
      <c r="S75" s="8">
        <f t="shared" si="29"/>
        <v>0.33299999999999996</v>
      </c>
      <c r="T75" s="8">
        <f t="shared" si="30"/>
        <v>1.4679402270902751</v>
      </c>
      <c r="U75" s="8">
        <f t="shared" si="21"/>
        <v>152.45820193827439</v>
      </c>
      <c r="V75" s="8">
        <f t="shared" si="22"/>
        <v>5.160277254533617E-2</v>
      </c>
      <c r="W75">
        <f t="shared" si="31"/>
        <v>0.59725431186731681</v>
      </c>
      <c r="X75" s="8">
        <f t="shared" si="32"/>
        <v>1.5104116738158395</v>
      </c>
      <c r="Y75" s="8">
        <f t="shared" si="33"/>
        <v>0.73927719417098059</v>
      </c>
      <c r="Z75" s="8">
        <f t="shared" si="34"/>
        <v>2.3213104429554914</v>
      </c>
    </row>
    <row r="76" spans="1:26" x14ac:dyDescent="0.3">
      <c r="A76">
        <v>2020</v>
      </c>
      <c r="B76">
        <v>9</v>
      </c>
      <c r="C76">
        <v>2.8687149999999999</v>
      </c>
      <c r="D76">
        <v>0</v>
      </c>
      <c r="E76">
        <v>0.45118429999999998</v>
      </c>
      <c r="F76">
        <f t="shared" si="20"/>
        <v>0</v>
      </c>
      <c r="G76">
        <f t="shared" si="35"/>
        <v>0</v>
      </c>
      <c r="I76">
        <f t="shared" si="17"/>
        <v>-11.615479708333334</v>
      </c>
      <c r="J76">
        <f t="shared" si="18"/>
        <v>20.011328500000001</v>
      </c>
      <c r="K76">
        <f t="shared" si="19"/>
        <v>8.5077569999999998</v>
      </c>
      <c r="L76">
        <f t="shared" si="16"/>
        <v>7</v>
      </c>
      <c r="M76">
        <f t="shared" si="23"/>
        <v>165</v>
      </c>
      <c r="N76">
        <f t="shared" si="24"/>
        <v>10.3843158084</v>
      </c>
      <c r="O76">
        <f t="shared" si="25"/>
        <v>344.85</v>
      </c>
      <c r="P76">
        <f t="shared" si="26"/>
        <v>0.3485249829636074</v>
      </c>
      <c r="Q76">
        <f t="shared" si="27"/>
        <v>1.1538056040391906</v>
      </c>
      <c r="R76">
        <f t="shared" si="28"/>
        <v>1</v>
      </c>
      <c r="S76">
        <f t="shared" si="29"/>
        <v>0.33299999999999996</v>
      </c>
      <c r="T76">
        <f t="shared" si="30"/>
        <v>1.4679402270902751</v>
      </c>
      <c r="U76">
        <f t="shared" si="21"/>
        <v>152.45820193827439</v>
      </c>
      <c r="V76">
        <f t="shared" si="22"/>
        <v>5.160277254533617E-2</v>
      </c>
      <c r="W76">
        <f t="shared" si="31"/>
        <v>0.59725431186731681</v>
      </c>
      <c r="X76">
        <f t="shared" si="32"/>
        <v>1.5104116738158395</v>
      </c>
      <c r="Y76">
        <f t="shared" si="33"/>
        <v>0.73927719417098059</v>
      </c>
      <c r="Z76">
        <f t="shared" si="34"/>
        <v>-2.2086837876595879</v>
      </c>
    </row>
    <row r="77" spans="1:26" x14ac:dyDescent="0.3">
      <c r="A77">
        <v>2020</v>
      </c>
      <c r="B77">
        <v>10</v>
      </c>
      <c r="C77">
        <v>-2.821288</v>
      </c>
      <c r="D77">
        <v>16.271260000000002</v>
      </c>
      <c r="E77">
        <v>0.45118429999999998</v>
      </c>
      <c r="F77">
        <f t="shared" si="20"/>
        <v>30</v>
      </c>
      <c r="G77">
        <f t="shared" si="35"/>
        <v>0</v>
      </c>
      <c r="I77">
        <f t="shared" si="17"/>
        <v>-11.630236208333336</v>
      </c>
      <c r="J77">
        <f t="shared" si="18"/>
        <v>20.011328500000001</v>
      </c>
      <c r="K77">
        <f t="shared" si="19"/>
        <v>8.5077569999999998</v>
      </c>
      <c r="L77">
        <f>INDEX(B66:C77,MATCH(K77,C66:C77,0),1)</f>
        <v>7</v>
      </c>
      <c r="M77">
        <f t="shared" si="23"/>
        <v>204</v>
      </c>
      <c r="N77">
        <f t="shared" si="24"/>
        <v>14.091045686784</v>
      </c>
      <c r="O77">
        <f t="shared" si="25"/>
        <v>426.36</v>
      </c>
      <c r="P77">
        <f t="shared" si="26"/>
        <v>0.38251901341589273</v>
      </c>
      <c r="Q77">
        <f t="shared" si="27"/>
        <v>1.2087659010257463</v>
      </c>
      <c r="R77">
        <f t="shared" si="28"/>
        <v>1</v>
      </c>
      <c r="S77">
        <f t="shared" si="29"/>
        <v>0.33299999999999996</v>
      </c>
      <c r="T77">
        <f t="shared" si="30"/>
        <v>1.4679402270902751</v>
      </c>
      <c r="U77">
        <f>($G$4 * (1 - $A$4) * $F$4 + T77 * ($A$4 - E77) * 2.25 + E77 * 51.51) / ($G$4 * (1 - $A$4) + T77 * ($A$4 - E77) + E77)</f>
        <v>152.45820193827439</v>
      </c>
      <c r="V77">
        <f>U77/$H$4</f>
        <v>5.160277254533617E-2</v>
      </c>
      <c r="W77">
        <f t="shared" si="31"/>
        <v>0.59725431186731681</v>
      </c>
      <c r="X77">
        <f t="shared" si="32"/>
        <v>1.5104116738158395</v>
      </c>
      <c r="Y77">
        <f t="shared" si="33"/>
        <v>0.73927719417098059</v>
      </c>
      <c r="Z77">
        <f t="shared" si="34"/>
        <v>-9.1927448052502498</v>
      </c>
    </row>
    <row r="78" spans="1:26" x14ac:dyDescent="0.3">
      <c r="A78">
        <v>2020</v>
      </c>
      <c r="B78">
        <v>11</v>
      </c>
      <c r="C78">
        <v>-17.159040000000001</v>
      </c>
      <c r="D78">
        <v>30.57244</v>
      </c>
      <c r="E78">
        <v>0.45118429999999998</v>
      </c>
      <c r="F78">
        <f t="shared" si="20"/>
        <v>60</v>
      </c>
      <c r="G78">
        <f t="shared" si="35"/>
        <v>6.6959917695473256E-2</v>
      </c>
      <c r="I78">
        <f t="shared" si="17"/>
        <v>-11.592737875000003</v>
      </c>
      <c r="J78">
        <f t="shared" si="18"/>
        <v>20.011328500000001</v>
      </c>
      <c r="K78">
        <f t="shared" si="19"/>
        <v>8.5077569999999998</v>
      </c>
      <c r="L78">
        <f t="shared" ref="L78:L80" si="36">INDEX(B67:C78,MATCH(K78,C67:C78,0),1)</f>
        <v>7</v>
      </c>
      <c r="M78">
        <f t="shared" si="23"/>
        <v>243</v>
      </c>
      <c r="N78">
        <f t="shared" si="24"/>
        <v>18.456170908175999</v>
      </c>
      <c r="O78">
        <f t="shared" si="25"/>
        <v>507.87</v>
      </c>
      <c r="P78">
        <f t="shared" si="26"/>
        <v>0.42060584246952953</v>
      </c>
      <c r="Q78">
        <f t="shared" si="27"/>
        <v>1.2675156701739669</v>
      </c>
      <c r="R78">
        <f t="shared" si="28"/>
        <v>0.9186291771632118</v>
      </c>
      <c r="S78">
        <f t="shared" si="29"/>
        <v>0.33299999999999996</v>
      </c>
      <c r="T78">
        <f t="shared" si="30"/>
        <v>1.4679402270902751</v>
      </c>
      <c r="U78">
        <f t="shared" ref="U78:U80" si="37">($G$4 * (1 - $A$4) * $F$4 + T78 * ($A$4 - E78) * 2.25 + E78 * 51.51) / ($G$4 * (1 - $A$4) + T78 * ($A$4 - E78) + E78)</f>
        <v>152.45820193827439</v>
      </c>
      <c r="V78">
        <f t="shared" si="22"/>
        <v>5.160277254533617E-2</v>
      </c>
      <c r="W78">
        <f t="shared" si="31"/>
        <v>0.59725431186731681</v>
      </c>
      <c r="X78">
        <f t="shared" si="32"/>
        <v>1.5104116738158395</v>
      </c>
      <c r="Y78">
        <f t="shared" si="33"/>
        <v>0.73927719417098059</v>
      </c>
      <c r="Z78">
        <f t="shared" si="34"/>
        <v>-16.355772255117383</v>
      </c>
    </row>
    <row r="79" spans="1:26" x14ac:dyDescent="0.3">
      <c r="A79">
        <v>2020</v>
      </c>
      <c r="B79">
        <v>12</v>
      </c>
      <c r="C79">
        <v>-21.126110000000001</v>
      </c>
      <c r="D79">
        <v>44.83343</v>
      </c>
      <c r="E79">
        <v>0.45118429999999998</v>
      </c>
      <c r="F79">
        <f t="shared" si="20"/>
        <v>90</v>
      </c>
      <c r="G79">
        <f t="shared" si="35"/>
        <v>0.10841290780141843</v>
      </c>
      <c r="I79">
        <f t="shared" si="17"/>
        <v>-11.158407041666669</v>
      </c>
      <c r="J79">
        <f t="shared" si="18"/>
        <v>20.011328500000001</v>
      </c>
      <c r="K79">
        <f t="shared" si="19"/>
        <v>8.5077569999999998</v>
      </c>
      <c r="L79">
        <f t="shared" si="36"/>
        <v>7</v>
      </c>
      <c r="M79">
        <f t="shared" si="23"/>
        <v>282</v>
      </c>
      <c r="N79">
        <f t="shared" si="24"/>
        <v>23.479691472575997</v>
      </c>
      <c r="O79">
        <f t="shared" si="25"/>
        <v>589.38</v>
      </c>
      <c r="P79">
        <f t="shared" si="26"/>
        <v>0.46108739410906369</v>
      </c>
      <c r="Q79">
        <f t="shared" si="27"/>
        <v>1.3271111902458064</v>
      </c>
      <c r="R79">
        <f t="shared" si="28"/>
        <v>0.86599513942353978</v>
      </c>
      <c r="S79">
        <f t="shared" si="29"/>
        <v>0.33299999999999996</v>
      </c>
      <c r="T79">
        <f t="shared" si="30"/>
        <v>1.4679402270902751</v>
      </c>
      <c r="U79">
        <f t="shared" si="37"/>
        <v>152.45820193827439</v>
      </c>
      <c r="V79">
        <f t="shared" si="22"/>
        <v>5.160277254533617E-2</v>
      </c>
      <c r="W79">
        <f t="shared" si="31"/>
        <v>0.59725431186731681</v>
      </c>
      <c r="X79">
        <f t="shared" si="32"/>
        <v>1.5104116738158395</v>
      </c>
      <c r="Y79">
        <f t="shared" si="33"/>
        <v>0.73927719417098059</v>
      </c>
      <c r="Z79">
        <f t="shared" si="34"/>
        <v>-21.046396409064975</v>
      </c>
    </row>
    <row r="80" spans="1:26" x14ac:dyDescent="0.3">
      <c r="A80">
        <v>2021</v>
      </c>
      <c r="B80">
        <v>1</v>
      </c>
      <c r="C80">
        <v>-22.823709999999998</v>
      </c>
      <c r="D80">
        <v>50.600070000000002</v>
      </c>
      <c r="E80">
        <v>0.45118429999999998</v>
      </c>
      <c r="F80">
        <f t="shared" si="20"/>
        <v>120</v>
      </c>
      <c r="G80">
        <f t="shared" si="35"/>
        <v>0.13966800623052961</v>
      </c>
      <c r="I80">
        <f t="shared" si="17"/>
        <v>-10.434141208333335</v>
      </c>
      <c r="J80">
        <f t="shared" si="18"/>
        <v>18.137693500000001</v>
      </c>
      <c r="K80">
        <f t="shared" si="19"/>
        <v>8.5077569999999998</v>
      </c>
      <c r="L80">
        <f t="shared" si="36"/>
        <v>7</v>
      </c>
      <c r="M80">
        <f t="shared" si="23"/>
        <v>321</v>
      </c>
      <c r="N80">
        <f t="shared" si="24"/>
        <v>29.161607379984002</v>
      </c>
      <c r="O80">
        <f t="shared" si="25"/>
        <v>670.89</v>
      </c>
      <c r="P80">
        <f t="shared" si="26"/>
        <v>0.50309082552281303</v>
      </c>
      <c r="Q80">
        <f t="shared" si="27"/>
        <v>1.3862414655994499</v>
      </c>
      <c r="R80">
        <f t="shared" si="28"/>
        <v>0.82397624229518118</v>
      </c>
      <c r="S80">
        <f t="shared" si="29"/>
        <v>0.33299999999999996</v>
      </c>
      <c r="T80">
        <f t="shared" si="30"/>
        <v>1.4679402270902751</v>
      </c>
      <c r="U80">
        <f t="shared" si="37"/>
        <v>152.45820193827439</v>
      </c>
      <c r="V80">
        <f t="shared" si="22"/>
        <v>5.160277254533617E-2</v>
      </c>
      <c r="W80">
        <f t="shared" si="31"/>
        <v>0.59725431186731681</v>
      </c>
      <c r="X80">
        <f t="shared" si="32"/>
        <v>1.5104116738158395</v>
      </c>
      <c r="Y80">
        <f t="shared" si="33"/>
        <v>0.73927719417098059</v>
      </c>
      <c r="Z80">
        <f t="shared" si="34"/>
        <v>-21.331661798985124</v>
      </c>
    </row>
    <row r="81" spans="2:7" x14ac:dyDescent="0.3">
      <c r="B81">
        <v>2</v>
      </c>
      <c r="F81">
        <f t="shared" si="20"/>
        <v>150</v>
      </c>
      <c r="G81" t="e">
        <f t="shared" si="35"/>
        <v>#DIV/0!</v>
      </c>
    </row>
    <row r="82" spans="2:7" x14ac:dyDescent="0.3">
      <c r="B82">
        <v>3</v>
      </c>
      <c r="F82">
        <f t="shared" si="20"/>
        <v>0</v>
      </c>
      <c r="G82" t="e">
        <f t="shared" si="35"/>
        <v>#DIV/0!</v>
      </c>
    </row>
    <row r="83" spans="2:7" x14ac:dyDescent="0.3">
      <c r="B83">
        <v>4</v>
      </c>
      <c r="F83">
        <f t="shared" si="20"/>
        <v>0</v>
      </c>
      <c r="G83" t="e">
        <f t="shared" si="35"/>
        <v>#DIV/0!</v>
      </c>
    </row>
    <row r="84" spans="2:7" x14ac:dyDescent="0.3">
      <c r="B84">
        <v>5</v>
      </c>
      <c r="F84">
        <f t="shared" si="20"/>
        <v>0</v>
      </c>
      <c r="G84" t="e">
        <f t="shared" si="35"/>
        <v>#DIV/0!</v>
      </c>
    </row>
    <row r="85" spans="2:7" x14ac:dyDescent="0.3">
      <c r="B85">
        <v>6</v>
      </c>
      <c r="F85">
        <f t="shared" si="20"/>
        <v>0</v>
      </c>
      <c r="G85" t="e">
        <f t="shared" si="35"/>
        <v>#DIV/0!</v>
      </c>
    </row>
    <row r="86" spans="2:7" x14ac:dyDescent="0.3">
      <c r="B86">
        <v>7</v>
      </c>
      <c r="F86">
        <f t="shared" si="20"/>
        <v>0</v>
      </c>
      <c r="G86" t="e">
        <f t="shared" si="35"/>
        <v>#DIV/0!</v>
      </c>
    </row>
    <row r="87" spans="2:7" x14ac:dyDescent="0.3">
      <c r="B87">
        <v>8</v>
      </c>
      <c r="F87">
        <f t="shared" si="20"/>
        <v>0</v>
      </c>
      <c r="G87" t="e">
        <f t="shared" si="35"/>
        <v>#DIV/0!</v>
      </c>
    </row>
    <row r="88" spans="2:7" x14ac:dyDescent="0.3">
      <c r="B88">
        <v>9</v>
      </c>
      <c r="F88">
        <f t="shared" si="20"/>
        <v>0</v>
      </c>
      <c r="G88" t="e">
        <f t="shared" si="35"/>
        <v>#DIV/0!</v>
      </c>
    </row>
    <row r="89" spans="2:7" x14ac:dyDescent="0.3">
      <c r="B89">
        <v>10</v>
      </c>
      <c r="F89">
        <f t="shared" si="20"/>
        <v>0</v>
      </c>
      <c r="G89" t="e">
        <f t="shared" si="35"/>
        <v>#DIV/0!</v>
      </c>
    </row>
    <row r="90" spans="2:7" x14ac:dyDescent="0.3">
      <c r="B90">
        <v>11</v>
      </c>
      <c r="F90">
        <f t="shared" si="20"/>
        <v>0</v>
      </c>
      <c r="G90" t="e">
        <f t="shared" si="35"/>
        <v>#DIV/0!</v>
      </c>
    </row>
    <row r="91" spans="2:7" x14ac:dyDescent="0.3">
      <c r="B91">
        <v>12</v>
      </c>
      <c r="F91">
        <f t="shared" si="20"/>
        <v>0</v>
      </c>
      <c r="G91" t="e">
        <f t="shared" si="35"/>
        <v>#DIV/0!</v>
      </c>
    </row>
  </sheetData>
  <mergeCells count="7">
    <mergeCell ref="S6:Z6"/>
    <mergeCell ref="A2:D2"/>
    <mergeCell ref="F2:H2"/>
    <mergeCell ref="C6:E6"/>
    <mergeCell ref="F6:G6"/>
    <mergeCell ref="I6:L6"/>
    <mergeCell ref="M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227D-B8D9-48F1-92BF-20C2596434C9}">
  <dimension ref="A1:O73"/>
  <sheetViews>
    <sheetView tabSelected="1" topLeftCell="F1" workbookViewId="0">
      <selection activeCell="K26" sqref="K2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15</v>
      </c>
      <c r="G1" s="3" t="s">
        <v>5</v>
      </c>
      <c r="H1" s="3" t="s">
        <v>43</v>
      </c>
      <c r="I1" s="3" t="s">
        <v>42</v>
      </c>
      <c r="J1" s="3" t="s">
        <v>44</v>
      </c>
      <c r="K1" s="3" t="s">
        <v>45</v>
      </c>
      <c r="L1" s="3" t="s">
        <v>48</v>
      </c>
      <c r="M1" s="3" t="s">
        <v>46</v>
      </c>
      <c r="N1" s="3" t="s">
        <v>47</v>
      </c>
      <c r="O1" s="3" t="s">
        <v>49</v>
      </c>
    </row>
    <row r="2" spans="1:15" x14ac:dyDescent="0.3">
      <c r="A2">
        <v>2015</v>
      </c>
      <c r="B2">
        <v>1</v>
      </c>
      <c r="C2">
        <v>-34.055129999999998</v>
      </c>
      <c r="D2">
        <f>AVERAGE(C2:C13)</f>
        <v>-9.1333775083333322</v>
      </c>
      <c r="E2">
        <f>(MAX(C2:C13)-MIN(C2:C13))/2</f>
        <v>21.938657499999998</v>
      </c>
      <c r="F2">
        <f>MAX(C2:C13)</f>
        <v>9.8221849999999993</v>
      </c>
      <c r="G2">
        <f>INDEX(B2:C13,MATCH(F2,C2:C13,0),1)</f>
        <v>8</v>
      </c>
      <c r="H2">
        <f>MIN(C2:C13)</f>
        <v>-34.055129999999998</v>
      </c>
      <c r="I2">
        <f>INDEX(B2:C13,MATCH(H2,C2:C13,0),1)</f>
        <v>1</v>
      </c>
      <c r="J2">
        <f>(B2 + (3-G2))</f>
        <v>-4</v>
      </c>
      <c r="K2">
        <f>IF(I2 &gt;= 9,(B2 + (I2-5-12)),(B2 + (I2-5)))</f>
        <v>-3</v>
      </c>
      <c r="L2">
        <f>AVERAGE(J2:K2)</f>
        <v>-3.5</v>
      </c>
      <c r="M2">
        <f>SIN((PI()*2/12) * J2)</f>
        <v>-0.86602540378443871</v>
      </c>
      <c r="N2">
        <f>SIN((PI()*2/12) * K2)</f>
        <v>-1</v>
      </c>
      <c r="O2">
        <f>SIN((PI()*2/12) * L2)</f>
        <v>-0.96592582628906831</v>
      </c>
    </row>
    <row r="3" spans="1:15" x14ac:dyDescent="0.3">
      <c r="A3">
        <v>2015</v>
      </c>
      <c r="B3">
        <v>2</v>
      </c>
      <c r="C3">
        <v>-27.86458</v>
      </c>
      <c r="D3">
        <f>AVERAGE(C2:C13)</f>
        <v>-9.1333775083333322</v>
      </c>
      <c r="E3">
        <f>(MAX(C2:C13)-MIN(C2:C13))/2</f>
        <v>21.938657499999998</v>
      </c>
      <c r="F3">
        <f>MAX(C2:C13)</f>
        <v>9.8221849999999993</v>
      </c>
      <c r="G3">
        <f>INDEX(B2:C13,MATCH(F3,C2:C13,0),1)</f>
        <v>8</v>
      </c>
      <c r="H3">
        <f>MIN(C2:C13)</f>
        <v>-34.055129999999998</v>
      </c>
      <c r="I3">
        <f>INDEX(B2:C13,MATCH(H3,C2:C13,0),1)</f>
        <v>1</v>
      </c>
      <c r="J3">
        <f t="shared" ref="J3:J66" si="0">(B3 + (3-G3))</f>
        <v>-3</v>
      </c>
      <c r="K3">
        <f t="shared" ref="K3:K66" si="1">IF(I3 &gt;= 9,(B3 + (I3-5-12)),(B3 + (I3-5)))</f>
        <v>-2</v>
      </c>
      <c r="L3">
        <f>AVERAGE(J3:K3)</f>
        <v>-2.5</v>
      </c>
      <c r="M3">
        <f t="shared" ref="M3:M66" si="2">SIN((PI()*2/12) * J3)</f>
        <v>-1</v>
      </c>
      <c r="N3">
        <f t="shared" ref="N3:N66" si="3">SIN((PI()*2/12) * K3)</f>
        <v>-0.8660254037844386</v>
      </c>
      <c r="O3">
        <f>SIN((PI()*2/12) * L3)</f>
        <v>-0.9659258262890682</v>
      </c>
    </row>
    <row r="4" spans="1:15" x14ac:dyDescent="0.3">
      <c r="A4">
        <v>2015</v>
      </c>
      <c r="B4">
        <v>3</v>
      </c>
      <c r="C4">
        <v>-17.513590000000001</v>
      </c>
      <c r="D4">
        <f>AVERAGE(C2:C13)</f>
        <v>-9.1333775083333322</v>
      </c>
      <c r="E4">
        <f>(MAX(C2:C13)-MIN(C2:C13))/2</f>
        <v>21.938657499999998</v>
      </c>
      <c r="F4">
        <f>MAX(C2:C13)</f>
        <v>9.8221849999999993</v>
      </c>
      <c r="G4">
        <f>INDEX(B2:C13,MATCH(F4,C2:C13,0),1)</f>
        <v>8</v>
      </c>
      <c r="H4">
        <f>MIN(C2:C13)</f>
        <v>-34.055129999999998</v>
      </c>
      <c r="I4">
        <f>INDEX(B2:C13,MATCH(H4,C2:C13,0),1)</f>
        <v>1</v>
      </c>
      <c r="J4">
        <f t="shared" si="0"/>
        <v>-2</v>
      </c>
      <c r="K4">
        <f t="shared" si="1"/>
        <v>-1</v>
      </c>
      <c r="L4">
        <f>AVERAGE(J4:K4)</f>
        <v>-1.5</v>
      </c>
      <c r="M4">
        <f t="shared" si="2"/>
        <v>-0.8660254037844386</v>
      </c>
      <c r="N4">
        <f t="shared" si="3"/>
        <v>-0.49999999999999994</v>
      </c>
      <c r="O4">
        <f>SIN((PI()*2/12) * L4)</f>
        <v>-0.70710678118654746</v>
      </c>
    </row>
    <row r="5" spans="1:15" x14ac:dyDescent="0.3">
      <c r="A5">
        <v>2015</v>
      </c>
      <c r="B5">
        <v>4</v>
      </c>
      <c r="C5">
        <v>-9.2209509999999995</v>
      </c>
      <c r="D5">
        <f>AVERAGE(C2:C13)</f>
        <v>-9.1333775083333322</v>
      </c>
      <c r="E5">
        <f>(MAX(C2:C13)-MIN(C2:C13))/2</f>
        <v>21.938657499999998</v>
      </c>
      <c r="F5">
        <f>MAX(C2:C13)</f>
        <v>9.8221849999999993</v>
      </c>
      <c r="G5">
        <f>INDEX(B2:C13,MATCH(F5,C2:C13,0),1)</f>
        <v>8</v>
      </c>
      <c r="H5">
        <f>MIN(C2:C13)</f>
        <v>-34.055129999999998</v>
      </c>
      <c r="I5">
        <f>INDEX(B2:C13,MATCH(H5,C2:C13,0),1)</f>
        <v>1</v>
      </c>
      <c r="J5">
        <f t="shared" si="0"/>
        <v>-1</v>
      </c>
      <c r="K5">
        <f t="shared" si="1"/>
        <v>0</v>
      </c>
      <c r="L5">
        <f>AVERAGE(J5:K5)</f>
        <v>-0.5</v>
      </c>
      <c r="M5">
        <f t="shared" si="2"/>
        <v>-0.49999999999999994</v>
      </c>
      <c r="N5">
        <f t="shared" si="3"/>
        <v>0</v>
      </c>
      <c r="O5">
        <f>SIN((PI()*2/12) * L5)</f>
        <v>-0.25881904510252074</v>
      </c>
    </row>
    <row r="6" spans="1:15" x14ac:dyDescent="0.3">
      <c r="A6">
        <v>2015</v>
      </c>
      <c r="B6">
        <v>5</v>
      </c>
      <c r="C6">
        <v>-1.775234</v>
      </c>
      <c r="D6">
        <f>AVERAGE(C2:C13)</f>
        <v>-9.1333775083333322</v>
      </c>
      <c r="E6">
        <f>(MAX(C2:C13)-MIN(C2:C13))/2</f>
        <v>21.938657499999998</v>
      </c>
      <c r="F6">
        <f>MAX(C2:C13)</f>
        <v>9.8221849999999993</v>
      </c>
      <c r="G6">
        <f>INDEX(B2:C13,MATCH(F6,C2:C13,0),1)</f>
        <v>8</v>
      </c>
      <c r="H6">
        <f>MIN(C2:C13)</f>
        <v>-34.055129999999998</v>
      </c>
      <c r="I6">
        <f>INDEX(B2:C13,MATCH(H6,C2:C13,0),1)</f>
        <v>1</v>
      </c>
      <c r="J6">
        <f t="shared" si="0"/>
        <v>0</v>
      </c>
      <c r="K6">
        <f t="shared" si="1"/>
        <v>1</v>
      </c>
      <c r="L6">
        <f>AVERAGE(J6:K6)</f>
        <v>0.5</v>
      </c>
      <c r="M6">
        <f t="shared" si="2"/>
        <v>0</v>
      </c>
      <c r="N6">
        <f t="shared" si="3"/>
        <v>0.49999999999999994</v>
      </c>
      <c r="O6">
        <f>SIN((PI()*2/12) * L6)</f>
        <v>0.25881904510252074</v>
      </c>
    </row>
    <row r="7" spans="1:15" x14ac:dyDescent="0.3">
      <c r="A7">
        <v>2015</v>
      </c>
      <c r="B7">
        <v>6</v>
      </c>
      <c r="C7">
        <v>0.97752190000000005</v>
      </c>
      <c r="D7">
        <f>AVERAGE(C2:C13)</f>
        <v>-9.1333775083333322</v>
      </c>
      <c r="E7">
        <f>(MAX(C2:C13)-MIN(C2:C13))/2</f>
        <v>21.938657499999998</v>
      </c>
      <c r="F7">
        <f>MAX(C2:C13)</f>
        <v>9.8221849999999993</v>
      </c>
      <c r="G7">
        <f>INDEX(B2:C13,MATCH(F7,C2:C13,0),1)</f>
        <v>8</v>
      </c>
      <c r="H7">
        <f>MIN(C2:C13)</f>
        <v>-34.055129999999998</v>
      </c>
      <c r="I7">
        <f>INDEX(B2:C13,MATCH(H7,C2:C13,0),1)</f>
        <v>1</v>
      </c>
      <c r="J7">
        <f t="shared" si="0"/>
        <v>1</v>
      </c>
      <c r="K7">
        <f t="shared" si="1"/>
        <v>2</v>
      </c>
      <c r="L7">
        <f>AVERAGE(J7:K7)</f>
        <v>1.5</v>
      </c>
      <c r="M7">
        <f t="shared" si="2"/>
        <v>0.49999999999999994</v>
      </c>
      <c r="N7">
        <f t="shared" si="3"/>
        <v>0.8660254037844386</v>
      </c>
      <c r="O7">
        <f>SIN((PI()*2/12) * L7)</f>
        <v>0.70710678118654746</v>
      </c>
    </row>
    <row r="8" spans="1:15" x14ac:dyDescent="0.3">
      <c r="A8">
        <v>2015</v>
      </c>
      <c r="B8">
        <v>7</v>
      </c>
      <c r="C8">
        <v>7.9776239999999996</v>
      </c>
      <c r="D8">
        <f>AVERAGE(C2:C13)</f>
        <v>-9.1333775083333322</v>
      </c>
      <c r="E8">
        <f>(MAX(C2:C13)-MIN(C2:C13))/2</f>
        <v>21.938657499999998</v>
      </c>
      <c r="F8">
        <f>MAX(C2:C13)</f>
        <v>9.8221849999999993</v>
      </c>
      <c r="G8">
        <f>INDEX(B2:C13,MATCH(F8,C2:C13,0),1)</f>
        <v>8</v>
      </c>
      <c r="H8">
        <f>MIN(C2:C13)</f>
        <v>-34.055129999999998</v>
      </c>
      <c r="I8">
        <f>INDEX(B2:C13,MATCH(H8,C2:C13,0),1)</f>
        <v>1</v>
      </c>
      <c r="J8">
        <f t="shared" si="0"/>
        <v>2</v>
      </c>
      <c r="K8">
        <f t="shared" si="1"/>
        <v>3</v>
      </c>
      <c r="L8">
        <f>AVERAGE(J8:K8)</f>
        <v>2.5</v>
      </c>
      <c r="M8">
        <f t="shared" si="2"/>
        <v>0.8660254037844386</v>
      </c>
      <c r="N8">
        <f t="shared" si="3"/>
        <v>1</v>
      </c>
      <c r="O8">
        <f>SIN((PI()*2/12) * L8)</f>
        <v>0.9659258262890682</v>
      </c>
    </row>
    <row r="9" spans="1:15" x14ac:dyDescent="0.3">
      <c r="A9">
        <v>2015</v>
      </c>
      <c r="B9">
        <v>8</v>
      </c>
      <c r="C9">
        <v>9.8221849999999993</v>
      </c>
      <c r="D9">
        <f>AVERAGE(C2:C13)</f>
        <v>-9.1333775083333322</v>
      </c>
      <c r="E9">
        <f>(MAX(C2:C13)-MIN(C2:C13))/2</f>
        <v>21.938657499999998</v>
      </c>
      <c r="F9">
        <f>MAX(C2:C13)</f>
        <v>9.8221849999999993</v>
      </c>
      <c r="G9">
        <f>INDEX(B2:C13,MATCH(F9,C2:C13,0),1)</f>
        <v>8</v>
      </c>
      <c r="H9">
        <f>MIN(C2:C13)</f>
        <v>-34.055129999999998</v>
      </c>
      <c r="I9">
        <f>INDEX(B2:C13,MATCH(H9,C2:C13,0),1)</f>
        <v>1</v>
      </c>
      <c r="J9">
        <f t="shared" si="0"/>
        <v>3</v>
      </c>
      <c r="K9">
        <f t="shared" si="1"/>
        <v>4</v>
      </c>
      <c r="L9">
        <f>AVERAGE(J9:K9)</f>
        <v>3.5</v>
      </c>
      <c r="M9">
        <f t="shared" si="2"/>
        <v>1</v>
      </c>
      <c r="N9">
        <f t="shared" si="3"/>
        <v>0.86602540378443871</v>
      </c>
      <c r="O9">
        <f>SIN((PI()*2/12) * L9)</f>
        <v>0.96592582628906831</v>
      </c>
    </row>
    <row r="10" spans="1:15" x14ac:dyDescent="0.3">
      <c r="A10">
        <v>2015</v>
      </c>
      <c r="B10">
        <v>9</v>
      </c>
      <c r="C10">
        <v>3.4467569999999998</v>
      </c>
      <c r="D10">
        <f>AVERAGE(C2:C13)</f>
        <v>-9.1333775083333322</v>
      </c>
      <c r="E10">
        <f>(MAX(C2:C13)-MIN(C2:C13))/2</f>
        <v>21.938657499999998</v>
      </c>
      <c r="F10">
        <f>MAX(C2:C13)</f>
        <v>9.8221849999999993</v>
      </c>
      <c r="G10">
        <f>INDEX(B2:C13,MATCH(F10,C2:C13,0),1)</f>
        <v>8</v>
      </c>
      <c r="H10">
        <f>MIN(C2:C13)</f>
        <v>-34.055129999999998</v>
      </c>
      <c r="I10">
        <f>INDEX(B2:C13,MATCH(H10,C2:C13,0),1)</f>
        <v>1</v>
      </c>
      <c r="J10">
        <f t="shared" si="0"/>
        <v>4</v>
      </c>
      <c r="K10">
        <f t="shared" si="1"/>
        <v>5</v>
      </c>
      <c r="L10">
        <f>AVERAGE(J10:K10)</f>
        <v>4.5</v>
      </c>
      <c r="M10">
        <f t="shared" si="2"/>
        <v>0.86602540378443871</v>
      </c>
      <c r="N10">
        <f t="shared" si="3"/>
        <v>0.50000000000000033</v>
      </c>
      <c r="O10">
        <f>SIN((PI()*2/12) * L10)</f>
        <v>0.70710678118654757</v>
      </c>
    </row>
    <row r="11" spans="1:15" x14ac:dyDescent="0.3">
      <c r="A11">
        <v>2015</v>
      </c>
      <c r="B11">
        <v>10</v>
      </c>
      <c r="C11">
        <v>-3.150013</v>
      </c>
      <c r="D11">
        <f>AVERAGE(C2:C13)</f>
        <v>-9.1333775083333322</v>
      </c>
      <c r="E11">
        <f>(MAX(C2:C13)-MIN(C2:C13))/2</f>
        <v>21.938657499999998</v>
      </c>
      <c r="F11">
        <f>MAX(C2:C13)</f>
        <v>9.8221849999999993</v>
      </c>
      <c r="G11">
        <f>INDEX(B2:C13,MATCH(F11,C2:C13,0),1)</f>
        <v>8</v>
      </c>
      <c r="H11">
        <f>MIN(C2:C13)</f>
        <v>-34.055129999999998</v>
      </c>
      <c r="I11">
        <f>INDEX(B2:C13,MATCH(H11,C2:C13,0),1)</f>
        <v>1</v>
      </c>
      <c r="J11">
        <f t="shared" si="0"/>
        <v>5</v>
      </c>
      <c r="K11">
        <f t="shared" si="1"/>
        <v>6</v>
      </c>
      <c r="L11">
        <f>AVERAGE(J11:K11)</f>
        <v>5.5</v>
      </c>
      <c r="M11">
        <f t="shared" si="2"/>
        <v>0.50000000000000033</v>
      </c>
      <c r="N11">
        <f t="shared" si="3"/>
        <v>1.22514845490862E-16</v>
      </c>
      <c r="O11">
        <f>SIN((PI()*2/12) * L11)</f>
        <v>0.25881904510252102</v>
      </c>
    </row>
    <row r="12" spans="1:15" x14ac:dyDescent="0.3">
      <c r="A12">
        <v>2015</v>
      </c>
      <c r="B12">
        <v>11</v>
      </c>
      <c r="C12">
        <v>-13.072290000000001</v>
      </c>
      <c r="D12">
        <f>AVERAGE(C2:C13)</f>
        <v>-9.1333775083333322</v>
      </c>
      <c r="E12">
        <f>(MAX(C2:C13)-MIN(C2:C13))/2</f>
        <v>21.938657499999998</v>
      </c>
      <c r="F12">
        <f>MAX(C2:C13)</f>
        <v>9.8221849999999993</v>
      </c>
      <c r="G12">
        <f>INDEX(B2:C13,MATCH(F12,C2:C13,0),1)</f>
        <v>8</v>
      </c>
      <c r="H12">
        <f>MIN(C2:C13)</f>
        <v>-34.055129999999998</v>
      </c>
      <c r="I12">
        <f>INDEX(B2:C13,MATCH(H12,C2:C13,0),1)</f>
        <v>1</v>
      </c>
      <c r="J12">
        <f t="shared" si="0"/>
        <v>6</v>
      </c>
      <c r="K12">
        <f t="shared" si="1"/>
        <v>7</v>
      </c>
      <c r="L12">
        <f>AVERAGE(J12:K12)</f>
        <v>6.5</v>
      </c>
      <c r="M12">
        <f t="shared" si="2"/>
        <v>1.22514845490862E-16</v>
      </c>
      <c r="N12">
        <f t="shared" si="3"/>
        <v>-0.49999999999999972</v>
      </c>
      <c r="O12">
        <f>SIN((PI()*2/12) * L12)</f>
        <v>-0.25881904510252035</v>
      </c>
    </row>
    <row r="13" spans="1:15" x14ac:dyDescent="0.3">
      <c r="A13" s="1">
        <v>2015</v>
      </c>
      <c r="B13" s="1">
        <v>12</v>
      </c>
      <c r="C13" s="1">
        <v>-25.172830000000001</v>
      </c>
      <c r="D13" s="1">
        <f>AVERAGE(C2:C13)</f>
        <v>-9.1333775083333322</v>
      </c>
      <c r="E13" s="1">
        <f>(MAX(C2:C13)-MIN(C2:C13))/2</f>
        <v>21.938657499999998</v>
      </c>
      <c r="F13" s="1">
        <f>MAX(C2:C13)</f>
        <v>9.8221849999999993</v>
      </c>
      <c r="G13" s="1">
        <f>INDEX(B2:C13,MATCH(F13,C2:C13,0),1)</f>
        <v>8</v>
      </c>
      <c r="H13" s="16">
        <f>MIN(C2:C13)</f>
        <v>-34.055129999999998</v>
      </c>
      <c r="I13">
        <f>INDEX(B2:C13,MATCH(H13,C2:C13,0),1)</f>
        <v>1</v>
      </c>
      <c r="J13">
        <f t="shared" si="0"/>
        <v>7</v>
      </c>
      <c r="K13">
        <f t="shared" si="1"/>
        <v>8</v>
      </c>
      <c r="L13">
        <f>AVERAGE(J13:K13)</f>
        <v>7.5</v>
      </c>
      <c r="M13">
        <f t="shared" si="2"/>
        <v>-0.49999999999999972</v>
      </c>
      <c r="N13">
        <f t="shared" si="3"/>
        <v>-0.86602540378443837</v>
      </c>
      <c r="O13">
        <f>SIN((PI()*2/12) * L13)</f>
        <v>-0.70710678118654713</v>
      </c>
    </row>
    <row r="14" spans="1:15" x14ac:dyDescent="0.3">
      <c r="A14">
        <v>2016</v>
      </c>
      <c r="B14">
        <v>1</v>
      </c>
      <c r="C14">
        <v>-25.281569999999999</v>
      </c>
      <c r="D14">
        <f>AVERAGE(C3:C14)</f>
        <v>-8.4022475083333337</v>
      </c>
      <c r="E14">
        <f>(MAX(C3:C14)-MIN(C3:C14))/2</f>
        <v>18.843382500000001</v>
      </c>
      <c r="F14">
        <f>MAX(C3:C14)</f>
        <v>9.8221849999999993</v>
      </c>
      <c r="G14">
        <f>INDEX(B3:C14,MATCH(F14,C3:C14,0),1)</f>
        <v>8</v>
      </c>
      <c r="H14" s="16">
        <f>MIN(C3:C14)</f>
        <v>-27.86458</v>
      </c>
      <c r="I14">
        <f>INDEX(B3:C14,MATCH(H14,C3:C14,0),1)</f>
        <v>2</v>
      </c>
      <c r="J14">
        <f t="shared" si="0"/>
        <v>-4</v>
      </c>
      <c r="K14">
        <f t="shared" si="1"/>
        <v>-2</v>
      </c>
      <c r="L14">
        <f>AVERAGE(J14:K14)</f>
        <v>-3</v>
      </c>
      <c r="M14">
        <f t="shared" si="2"/>
        <v>-0.86602540378443871</v>
      </c>
      <c r="N14">
        <f t="shared" si="3"/>
        <v>-0.8660254037844386</v>
      </c>
      <c r="O14">
        <f>SIN((PI()*2/12) * L14)</f>
        <v>-1</v>
      </c>
    </row>
    <row r="15" spans="1:15" x14ac:dyDescent="0.3">
      <c r="A15">
        <v>2016</v>
      </c>
      <c r="B15">
        <v>2</v>
      </c>
      <c r="C15">
        <v>-19.244129999999998</v>
      </c>
      <c r="D15">
        <f>AVERAGE(C4:C15)</f>
        <v>-7.6838766750000005</v>
      </c>
      <c r="E15">
        <f>(MAX(C4:C15)-MIN(C4:C15))/2</f>
        <v>17.5518775</v>
      </c>
      <c r="F15">
        <f>MAX(C4:C15)</f>
        <v>9.8221849999999993</v>
      </c>
      <c r="G15">
        <f>INDEX(B4:C15,MATCH(F15,C4:C15,0),1)</f>
        <v>8</v>
      </c>
      <c r="H15" s="16">
        <f t="shared" ref="H15:H73" si="4">MIN(C4:C15)</f>
        <v>-25.281569999999999</v>
      </c>
      <c r="I15">
        <f t="shared" ref="I15:I73" si="5">INDEX(B4:C15,MATCH(H15,C4:C15,0),1)</f>
        <v>1</v>
      </c>
      <c r="J15">
        <f t="shared" si="0"/>
        <v>-3</v>
      </c>
      <c r="K15">
        <f t="shared" si="1"/>
        <v>-2</v>
      </c>
      <c r="L15">
        <f>AVERAGE(J15:K15)</f>
        <v>-2.5</v>
      </c>
      <c r="M15">
        <f t="shared" si="2"/>
        <v>-1</v>
      </c>
      <c r="N15">
        <f t="shared" si="3"/>
        <v>-0.8660254037844386</v>
      </c>
      <c r="O15">
        <f>SIN((PI()*2/12) * L15)</f>
        <v>-0.9659258262890682</v>
      </c>
    </row>
    <row r="16" spans="1:15" x14ac:dyDescent="0.3">
      <c r="A16">
        <v>2016</v>
      </c>
      <c r="B16">
        <v>3</v>
      </c>
      <c r="C16">
        <v>-18.207080000000001</v>
      </c>
      <c r="D16">
        <f>AVERAGE(C5:C16)</f>
        <v>-7.7416675083333333</v>
      </c>
      <c r="E16">
        <f>(MAX(C5:C16)-MIN(C5:C16))/2</f>
        <v>17.5518775</v>
      </c>
      <c r="F16">
        <f>MAX(C5:C16)</f>
        <v>9.8221849999999993</v>
      </c>
      <c r="G16">
        <f>INDEX(B5:C16,MATCH(F16,C5:C16,0),1)</f>
        <v>8</v>
      </c>
      <c r="H16" s="16">
        <f t="shared" si="4"/>
        <v>-25.281569999999999</v>
      </c>
      <c r="I16">
        <f t="shared" si="5"/>
        <v>1</v>
      </c>
      <c r="J16">
        <f t="shared" si="0"/>
        <v>-2</v>
      </c>
      <c r="K16">
        <f t="shared" si="1"/>
        <v>-1</v>
      </c>
      <c r="L16">
        <f>AVERAGE(J16:K16)</f>
        <v>-1.5</v>
      </c>
      <c r="M16">
        <f t="shared" si="2"/>
        <v>-0.8660254037844386</v>
      </c>
      <c r="N16">
        <f t="shared" si="3"/>
        <v>-0.49999999999999994</v>
      </c>
      <c r="O16">
        <f>SIN((PI()*2/12) * L16)</f>
        <v>-0.70710678118654746</v>
      </c>
    </row>
    <row r="17" spans="1:15" x14ac:dyDescent="0.3">
      <c r="A17">
        <v>2016</v>
      </c>
      <c r="B17">
        <v>4</v>
      </c>
      <c r="C17">
        <v>-9.6610460000000007</v>
      </c>
      <c r="D17">
        <f>AVERAGE(C6:C17)</f>
        <v>-7.7783420916666666</v>
      </c>
      <c r="E17">
        <f>(MAX(C6:C17)-MIN(C6:C17))/2</f>
        <v>17.5518775</v>
      </c>
      <c r="F17">
        <f>MAX(C6:C17)</f>
        <v>9.8221849999999993</v>
      </c>
      <c r="G17">
        <f>INDEX(B6:C17,MATCH(F17,C6:C17,0),1)</f>
        <v>8</v>
      </c>
      <c r="H17" s="16">
        <f t="shared" si="4"/>
        <v>-25.281569999999999</v>
      </c>
      <c r="I17">
        <f t="shared" si="5"/>
        <v>1</v>
      </c>
      <c r="J17">
        <f t="shared" si="0"/>
        <v>-1</v>
      </c>
      <c r="K17">
        <f t="shared" si="1"/>
        <v>0</v>
      </c>
      <c r="L17">
        <f>AVERAGE(J17:K17)</f>
        <v>-0.5</v>
      </c>
      <c r="M17">
        <f t="shared" si="2"/>
        <v>-0.49999999999999994</v>
      </c>
      <c r="N17">
        <f t="shared" si="3"/>
        <v>0</v>
      </c>
      <c r="O17">
        <f>SIN((PI()*2/12) * L17)</f>
        <v>-0.25881904510252074</v>
      </c>
    </row>
    <row r="18" spans="1:15" x14ac:dyDescent="0.3">
      <c r="A18">
        <v>2016</v>
      </c>
      <c r="B18">
        <v>5</v>
      </c>
      <c r="C18">
        <v>-2.8040310000000002</v>
      </c>
      <c r="D18">
        <f>AVERAGE(C7:C18)</f>
        <v>-7.864075175</v>
      </c>
      <c r="E18">
        <f>(MAX(C7:C18)-MIN(C7:C18))/2</f>
        <v>17.5518775</v>
      </c>
      <c r="F18">
        <f>MAX(C7:C18)</f>
        <v>9.8221849999999993</v>
      </c>
      <c r="G18">
        <f>INDEX(B7:C18,MATCH(F18,C7:C18,0),1)</f>
        <v>8</v>
      </c>
      <c r="H18" s="16">
        <f t="shared" si="4"/>
        <v>-25.281569999999999</v>
      </c>
      <c r="I18">
        <f t="shared" si="5"/>
        <v>1</v>
      </c>
      <c r="J18">
        <f t="shared" si="0"/>
        <v>0</v>
      </c>
      <c r="K18">
        <f t="shared" si="1"/>
        <v>1</v>
      </c>
      <c r="L18">
        <f>AVERAGE(J18:K18)</f>
        <v>0.5</v>
      </c>
      <c r="M18">
        <f t="shared" si="2"/>
        <v>0</v>
      </c>
      <c r="N18">
        <f t="shared" si="3"/>
        <v>0.49999999999999994</v>
      </c>
      <c r="O18">
        <f>SIN((PI()*2/12) * L18)</f>
        <v>0.25881904510252074</v>
      </c>
    </row>
    <row r="19" spans="1:15" x14ac:dyDescent="0.3">
      <c r="A19">
        <v>2016</v>
      </c>
      <c r="B19">
        <v>6</v>
      </c>
      <c r="C19">
        <v>2.4644460000000001</v>
      </c>
      <c r="D19">
        <f>AVERAGE(C8:C19)</f>
        <v>-7.7401648333333339</v>
      </c>
      <c r="E19">
        <f>(MAX(C8:C19)-MIN(C8:C19))/2</f>
        <v>17.5518775</v>
      </c>
      <c r="F19">
        <f>MAX(C8:C19)</f>
        <v>9.8221849999999993</v>
      </c>
      <c r="G19">
        <f>INDEX(B8:C19,MATCH(F19,C8:C19,0),1)</f>
        <v>8</v>
      </c>
      <c r="H19" s="16">
        <f t="shared" si="4"/>
        <v>-25.281569999999999</v>
      </c>
      <c r="I19">
        <f t="shared" si="5"/>
        <v>1</v>
      </c>
      <c r="J19">
        <f t="shared" si="0"/>
        <v>1</v>
      </c>
      <c r="K19">
        <f t="shared" si="1"/>
        <v>2</v>
      </c>
      <c r="L19">
        <f>AVERAGE(J19:K19)</f>
        <v>1.5</v>
      </c>
      <c r="M19">
        <f t="shared" si="2"/>
        <v>0.49999999999999994</v>
      </c>
      <c r="N19">
        <f t="shared" si="3"/>
        <v>0.8660254037844386</v>
      </c>
      <c r="O19">
        <f>SIN((PI()*2/12) * L19)</f>
        <v>0.70710678118654746</v>
      </c>
    </row>
    <row r="20" spans="1:15" x14ac:dyDescent="0.3">
      <c r="A20">
        <v>2016</v>
      </c>
      <c r="B20">
        <v>7</v>
      </c>
      <c r="C20">
        <v>10.541869999999999</v>
      </c>
      <c r="D20">
        <f>AVERAGE(C9:C20)</f>
        <v>-7.5264776666666675</v>
      </c>
      <c r="E20">
        <f>(MAX(C9:C20)-MIN(C9:C20))/2</f>
        <v>17.911719999999999</v>
      </c>
      <c r="F20">
        <f>MAX(C9:C20)</f>
        <v>10.541869999999999</v>
      </c>
      <c r="G20">
        <f>INDEX(B9:C20,MATCH(F20,C9:C20,0),1)</f>
        <v>7</v>
      </c>
      <c r="H20" s="16">
        <f t="shared" si="4"/>
        <v>-25.281569999999999</v>
      </c>
      <c r="I20">
        <f t="shared" si="5"/>
        <v>1</v>
      </c>
      <c r="J20">
        <f t="shared" si="0"/>
        <v>3</v>
      </c>
      <c r="K20">
        <f t="shared" si="1"/>
        <v>3</v>
      </c>
      <c r="L20">
        <f>AVERAGE(J20:K20)</f>
        <v>3</v>
      </c>
      <c r="M20">
        <f t="shared" si="2"/>
        <v>1</v>
      </c>
      <c r="N20">
        <f t="shared" si="3"/>
        <v>1</v>
      </c>
      <c r="O20">
        <f>SIN((PI()*2/12) * L20)</f>
        <v>1</v>
      </c>
    </row>
    <row r="21" spans="1:15" x14ac:dyDescent="0.3">
      <c r="A21">
        <v>2016</v>
      </c>
      <c r="B21">
        <v>8</v>
      </c>
      <c r="C21">
        <v>8.6723590000000002</v>
      </c>
      <c r="D21">
        <f>AVERAGE(C10:C21)</f>
        <v>-7.6222965</v>
      </c>
      <c r="E21">
        <f>(MAX(C10:C21)-MIN(C10:C21))/2</f>
        <v>17.911719999999999</v>
      </c>
      <c r="F21">
        <f>MAX(C10:C21)</f>
        <v>10.541869999999999</v>
      </c>
      <c r="G21">
        <f>INDEX(B10:C21,MATCH(F21,C10:C21,0),1)</f>
        <v>7</v>
      </c>
      <c r="H21" s="16">
        <f t="shared" si="4"/>
        <v>-25.281569999999999</v>
      </c>
      <c r="I21">
        <f t="shared" si="5"/>
        <v>1</v>
      </c>
      <c r="J21">
        <f t="shared" si="0"/>
        <v>4</v>
      </c>
      <c r="K21">
        <f t="shared" si="1"/>
        <v>4</v>
      </c>
      <c r="L21">
        <f>AVERAGE(J21:K21)</f>
        <v>4</v>
      </c>
      <c r="M21">
        <f t="shared" si="2"/>
        <v>0.86602540378443871</v>
      </c>
      <c r="N21">
        <f t="shared" si="3"/>
        <v>0.86602540378443871</v>
      </c>
      <c r="O21">
        <f>SIN((PI()*2/12) * L21)</f>
        <v>0.86602540378443871</v>
      </c>
    </row>
    <row r="22" spans="1:15" x14ac:dyDescent="0.3">
      <c r="A22">
        <v>2016</v>
      </c>
      <c r="B22">
        <v>9</v>
      </c>
      <c r="C22">
        <v>2.1824919999999999</v>
      </c>
      <c r="D22">
        <f>AVERAGE(C11:C22)</f>
        <v>-7.7276519166666668</v>
      </c>
      <c r="E22">
        <f>(MAX(C11:C22)-MIN(C11:C22))/2</f>
        <v>17.911719999999999</v>
      </c>
      <c r="F22">
        <f>MAX(C11:C22)</f>
        <v>10.541869999999999</v>
      </c>
      <c r="G22">
        <f>INDEX(B11:C22,MATCH(F22,C11:C22,0),1)</f>
        <v>7</v>
      </c>
      <c r="H22" s="16">
        <f t="shared" si="4"/>
        <v>-25.281569999999999</v>
      </c>
      <c r="I22">
        <f t="shared" si="5"/>
        <v>1</v>
      </c>
      <c r="J22">
        <f t="shared" si="0"/>
        <v>5</v>
      </c>
      <c r="K22">
        <f t="shared" si="1"/>
        <v>5</v>
      </c>
      <c r="L22">
        <f>AVERAGE(J22:K22)</f>
        <v>5</v>
      </c>
      <c r="M22">
        <f t="shared" si="2"/>
        <v>0.50000000000000033</v>
      </c>
      <c r="N22">
        <f t="shared" si="3"/>
        <v>0.50000000000000033</v>
      </c>
      <c r="O22">
        <f>SIN((PI()*2/12) * L22)</f>
        <v>0.50000000000000033</v>
      </c>
    </row>
    <row r="23" spans="1:15" x14ac:dyDescent="0.3">
      <c r="A23">
        <v>2016</v>
      </c>
      <c r="B23">
        <v>10</v>
      </c>
      <c r="C23">
        <v>-4.7850029999999997</v>
      </c>
      <c r="D23">
        <f>AVERAGE(C12:C23)</f>
        <v>-7.8639010833333343</v>
      </c>
      <c r="E23">
        <f>(MAX(C12:C23)-MIN(C12:C23))/2</f>
        <v>17.911719999999999</v>
      </c>
      <c r="F23">
        <f>MAX(C12:C23)</f>
        <v>10.541869999999999</v>
      </c>
      <c r="G23">
        <f>INDEX(B12:C23,MATCH(F23,C12:C23,0),1)</f>
        <v>7</v>
      </c>
      <c r="H23" s="16">
        <f t="shared" si="4"/>
        <v>-25.281569999999999</v>
      </c>
      <c r="I23">
        <f t="shared" si="5"/>
        <v>1</v>
      </c>
      <c r="J23">
        <f t="shared" si="0"/>
        <v>6</v>
      </c>
      <c r="K23">
        <f t="shared" si="1"/>
        <v>6</v>
      </c>
      <c r="L23">
        <f>AVERAGE(J23:K23)</f>
        <v>6</v>
      </c>
      <c r="M23">
        <f t="shared" si="2"/>
        <v>1.22514845490862E-16</v>
      </c>
      <c r="N23">
        <f t="shared" si="3"/>
        <v>1.22514845490862E-16</v>
      </c>
      <c r="O23">
        <f>SIN((PI()*2/12) * L23)</f>
        <v>1.22514845490862E-16</v>
      </c>
    </row>
    <row r="24" spans="1:15" x14ac:dyDescent="0.3">
      <c r="A24">
        <v>2016</v>
      </c>
      <c r="B24">
        <v>11</v>
      </c>
      <c r="C24">
        <v>-11.459110000000001</v>
      </c>
      <c r="D24">
        <f>AVERAGE(C13:C24)</f>
        <v>-7.7294694166666673</v>
      </c>
      <c r="E24">
        <f>(MAX(C13:C24)-MIN(C13:C24))/2</f>
        <v>17.911719999999999</v>
      </c>
      <c r="F24">
        <f>MAX(C13:C24)</f>
        <v>10.541869999999999</v>
      </c>
      <c r="G24">
        <f>INDEX(B13:C24,MATCH(F24,C13:C24,0),1)</f>
        <v>7</v>
      </c>
      <c r="H24" s="16">
        <f t="shared" si="4"/>
        <v>-25.281569999999999</v>
      </c>
      <c r="I24">
        <f t="shared" si="5"/>
        <v>1</v>
      </c>
      <c r="J24">
        <f t="shared" si="0"/>
        <v>7</v>
      </c>
      <c r="K24">
        <f t="shared" si="1"/>
        <v>7</v>
      </c>
      <c r="L24">
        <f>AVERAGE(J24:K24)</f>
        <v>7</v>
      </c>
      <c r="M24">
        <f t="shared" si="2"/>
        <v>-0.49999999999999972</v>
      </c>
      <c r="N24">
        <f t="shared" si="3"/>
        <v>-0.49999999999999972</v>
      </c>
      <c r="O24">
        <f>SIN((PI()*2/12) * L24)</f>
        <v>-0.49999999999999972</v>
      </c>
    </row>
    <row r="25" spans="1:15" x14ac:dyDescent="0.3">
      <c r="A25">
        <v>2016</v>
      </c>
      <c r="B25">
        <v>12</v>
      </c>
      <c r="C25">
        <v>-24.5291</v>
      </c>
      <c r="D25">
        <f>AVERAGE(C14:C25)</f>
        <v>-7.6758252499999999</v>
      </c>
      <c r="E25">
        <f>(MAX(C14:C25)-MIN(C14:C25))/2</f>
        <v>17.911719999999999</v>
      </c>
      <c r="F25">
        <f>MAX(C14:C25)</f>
        <v>10.541869999999999</v>
      </c>
      <c r="G25">
        <f>INDEX(B14:C25,MATCH(F25,C14:C25,0),1)</f>
        <v>7</v>
      </c>
      <c r="H25" s="16">
        <f t="shared" si="4"/>
        <v>-25.281569999999999</v>
      </c>
      <c r="I25">
        <f t="shared" si="5"/>
        <v>1</v>
      </c>
      <c r="J25">
        <f t="shared" si="0"/>
        <v>8</v>
      </c>
      <c r="K25">
        <f t="shared" si="1"/>
        <v>8</v>
      </c>
      <c r="L25">
        <f>AVERAGE(J25:K25)</f>
        <v>8</v>
      </c>
      <c r="M25">
        <f t="shared" si="2"/>
        <v>-0.86602540378443837</v>
      </c>
      <c r="N25">
        <f t="shared" si="3"/>
        <v>-0.86602540378443837</v>
      </c>
      <c r="O25">
        <f>SIN((PI()*2/12) * L25)</f>
        <v>-0.86602540378443837</v>
      </c>
    </row>
    <row r="26" spans="1:15" x14ac:dyDescent="0.3">
      <c r="A26">
        <v>2017</v>
      </c>
      <c r="B26">
        <v>1</v>
      </c>
      <c r="C26">
        <v>-23.071819999999999</v>
      </c>
      <c r="D26">
        <f>AVERAGE(C15:C26)</f>
        <v>-7.4916794166666669</v>
      </c>
      <c r="E26">
        <f>(MAX(C15:C26)-MIN(C15:C26))/2</f>
        <v>17.535485000000001</v>
      </c>
      <c r="F26">
        <f>MAX(C15:C26)</f>
        <v>10.541869999999999</v>
      </c>
      <c r="G26">
        <f>INDEX(B15:C26,MATCH(F26,C15:C26,0),1)</f>
        <v>7</v>
      </c>
      <c r="H26" s="16">
        <f t="shared" si="4"/>
        <v>-24.5291</v>
      </c>
      <c r="I26">
        <f t="shared" si="5"/>
        <v>12</v>
      </c>
      <c r="J26">
        <f t="shared" si="0"/>
        <v>-3</v>
      </c>
      <c r="K26">
        <f t="shared" si="1"/>
        <v>-4</v>
      </c>
      <c r="L26">
        <f>AVERAGE(J26:K26)</f>
        <v>-3.5</v>
      </c>
      <c r="M26">
        <f t="shared" si="2"/>
        <v>-1</v>
      </c>
      <c r="N26">
        <f t="shared" si="3"/>
        <v>-0.86602540378443871</v>
      </c>
      <c r="O26">
        <f>SIN((PI()*2/12) * L26)</f>
        <v>-0.96592582628906831</v>
      </c>
    </row>
    <row r="27" spans="1:15" x14ac:dyDescent="0.3">
      <c r="A27">
        <v>2017</v>
      </c>
      <c r="B27">
        <v>2</v>
      </c>
      <c r="C27">
        <v>-23.182490000000001</v>
      </c>
      <c r="D27">
        <f>AVERAGE(C16:C27)</f>
        <v>-7.8198760833333338</v>
      </c>
      <c r="E27">
        <f>(MAX(C16:C27)-MIN(C16:C27))/2</f>
        <v>17.535485000000001</v>
      </c>
      <c r="F27">
        <f>MAX(C16:C27)</f>
        <v>10.541869999999999</v>
      </c>
      <c r="G27">
        <f>INDEX(B16:C27,MATCH(F27,C16:C27,0),1)</f>
        <v>7</v>
      </c>
      <c r="H27" s="16">
        <f t="shared" si="4"/>
        <v>-24.5291</v>
      </c>
      <c r="I27">
        <f t="shared" si="5"/>
        <v>12</v>
      </c>
      <c r="J27">
        <f t="shared" si="0"/>
        <v>-2</v>
      </c>
      <c r="K27">
        <f t="shared" si="1"/>
        <v>-3</v>
      </c>
      <c r="L27">
        <f>AVERAGE(J27:K27)</f>
        <v>-2.5</v>
      </c>
      <c r="M27">
        <f t="shared" si="2"/>
        <v>-0.8660254037844386</v>
      </c>
      <c r="N27">
        <f t="shared" si="3"/>
        <v>-1</v>
      </c>
      <c r="O27">
        <f>SIN((PI()*2/12) * L27)</f>
        <v>-0.9659258262890682</v>
      </c>
    </row>
    <row r="28" spans="1:15" x14ac:dyDescent="0.3">
      <c r="A28">
        <v>2017</v>
      </c>
      <c r="B28">
        <v>3</v>
      </c>
      <c r="C28">
        <v>-19.150960000000001</v>
      </c>
      <c r="D28">
        <f>AVERAGE(C17:C28)</f>
        <v>-7.8985327500000002</v>
      </c>
      <c r="E28">
        <f>(MAX(C17:C28)-MIN(C17:C28))/2</f>
        <v>17.535485000000001</v>
      </c>
      <c r="F28">
        <f>MAX(C17:C28)</f>
        <v>10.541869999999999</v>
      </c>
      <c r="G28">
        <f>INDEX(B17:C28,MATCH(F28,C17:C28,0),1)</f>
        <v>7</v>
      </c>
      <c r="H28" s="16">
        <f t="shared" si="4"/>
        <v>-24.5291</v>
      </c>
      <c r="I28">
        <f t="shared" si="5"/>
        <v>12</v>
      </c>
      <c r="J28">
        <f t="shared" si="0"/>
        <v>-1</v>
      </c>
      <c r="K28">
        <f t="shared" si="1"/>
        <v>-2</v>
      </c>
      <c r="L28">
        <f>AVERAGE(J28:K28)</f>
        <v>-1.5</v>
      </c>
      <c r="M28">
        <f t="shared" si="2"/>
        <v>-0.49999999999999994</v>
      </c>
      <c r="N28">
        <f t="shared" si="3"/>
        <v>-0.8660254037844386</v>
      </c>
      <c r="O28">
        <f>SIN((PI()*2/12) * L28)</f>
        <v>-0.70710678118654746</v>
      </c>
    </row>
    <row r="29" spans="1:15" x14ac:dyDescent="0.3">
      <c r="A29">
        <v>2017</v>
      </c>
      <c r="B29">
        <v>4</v>
      </c>
      <c r="C29">
        <v>-10.09116</v>
      </c>
      <c r="D29">
        <f>AVERAGE(C18:C29)</f>
        <v>-7.9343755833333338</v>
      </c>
      <c r="E29">
        <f>(MAX(C18:C29)-MIN(C18:C29))/2</f>
        <v>17.535485000000001</v>
      </c>
      <c r="F29">
        <f>MAX(C18:C29)</f>
        <v>10.541869999999999</v>
      </c>
      <c r="G29">
        <f>INDEX(B18:C29,MATCH(F29,C18:C29,0),1)</f>
        <v>7</v>
      </c>
      <c r="H29" s="16">
        <f t="shared" si="4"/>
        <v>-24.5291</v>
      </c>
      <c r="I29">
        <f t="shared" si="5"/>
        <v>12</v>
      </c>
      <c r="J29">
        <f t="shared" si="0"/>
        <v>0</v>
      </c>
      <c r="K29">
        <f t="shared" si="1"/>
        <v>-1</v>
      </c>
      <c r="L29">
        <f>AVERAGE(J29:K29)</f>
        <v>-0.5</v>
      </c>
      <c r="M29">
        <f t="shared" si="2"/>
        <v>0</v>
      </c>
      <c r="N29">
        <f t="shared" si="3"/>
        <v>-0.49999999999999994</v>
      </c>
      <c r="O29">
        <f>SIN((PI()*2/12) * L29)</f>
        <v>-0.25881904510252074</v>
      </c>
    </row>
    <row r="30" spans="1:15" x14ac:dyDescent="0.3">
      <c r="A30">
        <v>2017</v>
      </c>
      <c r="B30">
        <v>5</v>
      </c>
      <c r="C30">
        <v>-1.807741</v>
      </c>
      <c r="D30">
        <f>AVERAGE(C19:C30)</f>
        <v>-7.8513514166666667</v>
      </c>
      <c r="E30">
        <f>(MAX(C19:C30)-MIN(C19:C30))/2</f>
        <v>17.535485000000001</v>
      </c>
      <c r="F30">
        <f>MAX(C19:C30)</f>
        <v>10.541869999999999</v>
      </c>
      <c r="G30">
        <f>INDEX(B19:C30,MATCH(F30,C19:C30,0),1)</f>
        <v>7</v>
      </c>
      <c r="H30" s="16">
        <f t="shared" si="4"/>
        <v>-24.5291</v>
      </c>
      <c r="I30">
        <f t="shared" si="5"/>
        <v>12</v>
      </c>
      <c r="J30">
        <f t="shared" si="0"/>
        <v>1</v>
      </c>
      <c r="K30">
        <f t="shared" si="1"/>
        <v>0</v>
      </c>
      <c r="L30">
        <f>AVERAGE(J30:K30)</f>
        <v>0.5</v>
      </c>
      <c r="M30">
        <f t="shared" si="2"/>
        <v>0.49999999999999994</v>
      </c>
      <c r="N30">
        <f t="shared" si="3"/>
        <v>0</v>
      </c>
      <c r="O30">
        <f>SIN((PI()*2/12) * L30)</f>
        <v>0.25881904510252074</v>
      </c>
    </row>
    <row r="31" spans="1:15" x14ac:dyDescent="0.3">
      <c r="A31">
        <v>2017</v>
      </c>
      <c r="B31">
        <v>6</v>
      </c>
      <c r="C31">
        <v>2.9215599999999999</v>
      </c>
      <c r="D31">
        <f>AVERAGE(C20:C31)</f>
        <v>-7.8132585833333339</v>
      </c>
      <c r="E31">
        <f>(MAX(C20:C31)-MIN(C20:C31))/2</f>
        <v>17.535485000000001</v>
      </c>
      <c r="F31">
        <f>MAX(C20:C31)</f>
        <v>10.541869999999999</v>
      </c>
      <c r="G31">
        <f>INDEX(B20:C31,MATCH(F31,C20:C31,0),1)</f>
        <v>7</v>
      </c>
      <c r="H31" s="16">
        <f t="shared" si="4"/>
        <v>-24.5291</v>
      </c>
      <c r="I31">
        <f t="shared" si="5"/>
        <v>12</v>
      </c>
      <c r="J31">
        <f t="shared" si="0"/>
        <v>2</v>
      </c>
      <c r="K31">
        <f t="shared" si="1"/>
        <v>1</v>
      </c>
      <c r="L31">
        <f>AVERAGE(J31:K31)</f>
        <v>1.5</v>
      </c>
      <c r="M31">
        <f t="shared" si="2"/>
        <v>0.8660254037844386</v>
      </c>
      <c r="N31">
        <f t="shared" si="3"/>
        <v>0.49999999999999994</v>
      </c>
      <c r="O31">
        <f>SIN((PI()*2/12) * L31)</f>
        <v>0.70710678118654746</v>
      </c>
    </row>
    <row r="32" spans="1:15" x14ac:dyDescent="0.3">
      <c r="A32">
        <v>2017</v>
      </c>
      <c r="B32">
        <v>7</v>
      </c>
      <c r="C32">
        <v>10.476000000000001</v>
      </c>
      <c r="D32">
        <f>AVERAGE(C21:C32)</f>
        <v>-7.81874775</v>
      </c>
      <c r="E32">
        <f>(MAX(C21:C32)-MIN(C21:C32))/2</f>
        <v>17.502549999999999</v>
      </c>
      <c r="F32">
        <f>MAX(C21:C32)</f>
        <v>10.476000000000001</v>
      </c>
      <c r="G32">
        <f>INDEX(B21:C32,MATCH(F32,C21:C32,0),1)</f>
        <v>7</v>
      </c>
      <c r="H32" s="16">
        <f t="shared" si="4"/>
        <v>-24.5291</v>
      </c>
      <c r="I32">
        <f t="shared" si="5"/>
        <v>12</v>
      </c>
      <c r="J32">
        <f t="shared" si="0"/>
        <v>3</v>
      </c>
      <c r="K32">
        <f t="shared" si="1"/>
        <v>2</v>
      </c>
      <c r="L32">
        <f>AVERAGE(J32:K32)</f>
        <v>2.5</v>
      </c>
      <c r="M32">
        <f t="shared" si="2"/>
        <v>1</v>
      </c>
      <c r="N32">
        <f t="shared" si="3"/>
        <v>0.8660254037844386</v>
      </c>
      <c r="O32">
        <f>SIN((PI()*2/12) * L32)</f>
        <v>0.9659258262890682</v>
      </c>
    </row>
    <row r="33" spans="1:15" x14ac:dyDescent="0.3">
      <c r="A33">
        <v>2017</v>
      </c>
      <c r="B33">
        <v>8</v>
      </c>
      <c r="C33">
        <v>4.9584279999999996</v>
      </c>
      <c r="D33">
        <f>AVERAGE(C22:C33)</f>
        <v>-8.1282420000000002</v>
      </c>
      <c r="E33">
        <f>(MAX(C22:C33)-MIN(C22:C33))/2</f>
        <v>17.502549999999999</v>
      </c>
      <c r="F33">
        <f>MAX(C22:C33)</f>
        <v>10.476000000000001</v>
      </c>
      <c r="G33">
        <f>INDEX(B22:C33,MATCH(F33,C22:C33,0),1)</f>
        <v>7</v>
      </c>
      <c r="H33" s="16">
        <f t="shared" si="4"/>
        <v>-24.5291</v>
      </c>
      <c r="I33">
        <f t="shared" si="5"/>
        <v>12</v>
      </c>
      <c r="J33">
        <f t="shared" si="0"/>
        <v>4</v>
      </c>
      <c r="K33">
        <f t="shared" si="1"/>
        <v>3</v>
      </c>
      <c r="L33">
        <f>AVERAGE(J33:K33)</f>
        <v>3.5</v>
      </c>
      <c r="M33">
        <f t="shared" si="2"/>
        <v>0.86602540378443871</v>
      </c>
      <c r="N33">
        <f t="shared" si="3"/>
        <v>1</v>
      </c>
      <c r="O33">
        <f>SIN((PI()*2/12) * L33)</f>
        <v>0.96592582628906831</v>
      </c>
    </row>
    <row r="34" spans="1:15" x14ac:dyDescent="0.3">
      <c r="A34">
        <v>2017</v>
      </c>
      <c r="B34">
        <v>9</v>
      </c>
      <c r="C34">
        <v>3.7688410000000001</v>
      </c>
      <c r="D34">
        <f>AVERAGE(C23:C34)</f>
        <v>-7.99604625</v>
      </c>
      <c r="E34">
        <f>(MAX(C23:C34)-MIN(C23:C34))/2</f>
        <v>17.502549999999999</v>
      </c>
      <c r="F34">
        <f>MAX(C23:C34)</f>
        <v>10.476000000000001</v>
      </c>
      <c r="G34">
        <f>INDEX(B23:C34,MATCH(F34,C23:C34,0),1)</f>
        <v>7</v>
      </c>
      <c r="H34" s="16">
        <f t="shared" si="4"/>
        <v>-24.5291</v>
      </c>
      <c r="I34">
        <f t="shared" si="5"/>
        <v>12</v>
      </c>
      <c r="J34">
        <f t="shared" si="0"/>
        <v>5</v>
      </c>
      <c r="K34">
        <f t="shared" si="1"/>
        <v>4</v>
      </c>
      <c r="L34">
        <f>AVERAGE(J34:K34)</f>
        <v>4.5</v>
      </c>
      <c r="M34">
        <f t="shared" si="2"/>
        <v>0.50000000000000033</v>
      </c>
      <c r="N34">
        <f t="shared" si="3"/>
        <v>0.86602540378443871</v>
      </c>
      <c r="O34">
        <f>SIN((PI()*2/12) * L34)</f>
        <v>0.70710678118654757</v>
      </c>
    </row>
    <row r="35" spans="1:15" x14ac:dyDescent="0.3">
      <c r="A35">
        <v>2017</v>
      </c>
      <c r="B35">
        <v>10</v>
      </c>
      <c r="C35">
        <v>-3.7085539999999999</v>
      </c>
      <c r="D35">
        <f>AVERAGE(C24:C35)</f>
        <v>-7.9063421666666684</v>
      </c>
      <c r="E35">
        <f>(MAX(C24:C35)-MIN(C24:C35))/2</f>
        <v>17.502549999999999</v>
      </c>
      <c r="F35">
        <f>MAX(C24:C35)</f>
        <v>10.476000000000001</v>
      </c>
      <c r="G35">
        <f>INDEX(B24:C35,MATCH(F35,C24:C35,0),1)</f>
        <v>7</v>
      </c>
      <c r="H35" s="16">
        <f t="shared" si="4"/>
        <v>-24.5291</v>
      </c>
      <c r="I35">
        <f t="shared" si="5"/>
        <v>12</v>
      </c>
      <c r="J35">
        <f t="shared" si="0"/>
        <v>6</v>
      </c>
      <c r="K35">
        <f t="shared" si="1"/>
        <v>5</v>
      </c>
      <c r="L35">
        <f>AVERAGE(J35:K35)</f>
        <v>5.5</v>
      </c>
      <c r="M35">
        <f t="shared" si="2"/>
        <v>1.22514845490862E-16</v>
      </c>
      <c r="N35">
        <f t="shared" si="3"/>
        <v>0.50000000000000033</v>
      </c>
      <c r="O35">
        <f>SIN((PI()*2/12) * L35)</f>
        <v>0.25881904510252102</v>
      </c>
    </row>
    <row r="36" spans="1:15" x14ac:dyDescent="0.3">
      <c r="A36">
        <v>2017</v>
      </c>
      <c r="B36">
        <v>11</v>
      </c>
      <c r="C36">
        <v>-10.95149</v>
      </c>
      <c r="D36">
        <f>AVERAGE(C25:C36)</f>
        <v>-7.8640405000000015</v>
      </c>
      <c r="E36">
        <f>(MAX(C25:C36)-MIN(C25:C36))/2</f>
        <v>17.502549999999999</v>
      </c>
      <c r="F36">
        <f>MAX(C25:C36)</f>
        <v>10.476000000000001</v>
      </c>
      <c r="G36">
        <f>INDEX(B25:C36,MATCH(F36,C25:C36,0),1)</f>
        <v>7</v>
      </c>
      <c r="H36" s="16">
        <f t="shared" si="4"/>
        <v>-24.5291</v>
      </c>
      <c r="I36">
        <f t="shared" si="5"/>
        <v>12</v>
      </c>
      <c r="J36">
        <f t="shared" si="0"/>
        <v>7</v>
      </c>
      <c r="K36">
        <f t="shared" si="1"/>
        <v>6</v>
      </c>
      <c r="L36">
        <f>AVERAGE(J36:K36)</f>
        <v>6.5</v>
      </c>
      <c r="M36">
        <f t="shared" si="2"/>
        <v>-0.49999999999999972</v>
      </c>
      <c r="N36">
        <f t="shared" si="3"/>
        <v>1.22514845490862E-16</v>
      </c>
      <c r="O36">
        <f>SIN((PI()*2/12) * L36)</f>
        <v>-0.25881904510252035</v>
      </c>
    </row>
    <row r="37" spans="1:15" x14ac:dyDescent="0.3">
      <c r="A37">
        <v>2017</v>
      </c>
      <c r="B37">
        <v>12</v>
      </c>
      <c r="C37">
        <v>-22.587980000000002</v>
      </c>
      <c r="D37">
        <f>AVERAGE(C26:C37)</f>
        <v>-7.7022804999999996</v>
      </c>
      <c r="E37">
        <f>(MAX(C26:C37)-MIN(C26:C37))/2</f>
        <v>16.829245</v>
      </c>
      <c r="F37">
        <f>MAX(C26:C37)</f>
        <v>10.476000000000001</v>
      </c>
      <c r="G37">
        <f>INDEX(B26:C37,MATCH(F37,C26:C37,0),1)</f>
        <v>7</v>
      </c>
      <c r="H37" s="16">
        <f t="shared" si="4"/>
        <v>-23.182490000000001</v>
      </c>
      <c r="I37">
        <f t="shared" si="5"/>
        <v>2</v>
      </c>
      <c r="J37">
        <f t="shared" si="0"/>
        <v>8</v>
      </c>
      <c r="K37">
        <f t="shared" si="1"/>
        <v>9</v>
      </c>
      <c r="L37">
        <f>AVERAGE(J37:K37)</f>
        <v>8.5</v>
      </c>
      <c r="M37">
        <f t="shared" si="2"/>
        <v>-0.86602540378443837</v>
      </c>
      <c r="N37">
        <f t="shared" si="3"/>
        <v>-1</v>
      </c>
      <c r="O37">
        <f>SIN((PI()*2/12) * L37)</f>
        <v>-0.96592582628906809</v>
      </c>
    </row>
    <row r="38" spans="1:15" x14ac:dyDescent="0.3">
      <c r="A38">
        <v>2018</v>
      </c>
      <c r="B38">
        <v>1</v>
      </c>
      <c r="C38">
        <v>-25.17981</v>
      </c>
      <c r="D38">
        <f>AVERAGE(C27:C38)</f>
        <v>-7.8779463333333339</v>
      </c>
      <c r="E38">
        <f>(MAX(C27:C38)-MIN(C27:C38))/2</f>
        <v>17.827905000000001</v>
      </c>
      <c r="F38">
        <f>MAX(C27:C38)</f>
        <v>10.476000000000001</v>
      </c>
      <c r="G38">
        <f>INDEX(B27:C38,MATCH(F38,C27:C38,0),1)</f>
        <v>7</v>
      </c>
      <c r="H38" s="16">
        <f t="shared" si="4"/>
        <v>-25.17981</v>
      </c>
      <c r="I38">
        <f t="shared" si="5"/>
        <v>1</v>
      </c>
      <c r="J38">
        <f t="shared" si="0"/>
        <v>-3</v>
      </c>
      <c r="K38">
        <f t="shared" si="1"/>
        <v>-3</v>
      </c>
      <c r="L38">
        <f>AVERAGE(J38:K38)</f>
        <v>-3</v>
      </c>
      <c r="M38">
        <f t="shared" si="2"/>
        <v>-1</v>
      </c>
      <c r="N38">
        <f t="shared" si="3"/>
        <v>-1</v>
      </c>
      <c r="O38">
        <f>SIN((PI()*2/12) * L38)</f>
        <v>-1</v>
      </c>
    </row>
    <row r="39" spans="1:15" x14ac:dyDescent="0.3">
      <c r="A39">
        <v>2018</v>
      </c>
      <c r="B39">
        <v>2</v>
      </c>
      <c r="C39">
        <v>-24.185089999999999</v>
      </c>
      <c r="D39">
        <f>AVERAGE(C28:C39)</f>
        <v>-7.9614963333333337</v>
      </c>
      <c r="E39">
        <f>(MAX(C28:C39)-MIN(C28:C39))/2</f>
        <v>17.827905000000001</v>
      </c>
      <c r="F39">
        <f>MAX(C28:C39)</f>
        <v>10.476000000000001</v>
      </c>
      <c r="G39">
        <f>INDEX(B28:C39,MATCH(F39,C28:C39,0),1)</f>
        <v>7</v>
      </c>
      <c r="H39" s="16">
        <f t="shared" si="4"/>
        <v>-25.17981</v>
      </c>
      <c r="I39">
        <f t="shared" si="5"/>
        <v>1</v>
      </c>
      <c r="J39">
        <f t="shared" si="0"/>
        <v>-2</v>
      </c>
      <c r="K39">
        <f t="shared" si="1"/>
        <v>-2</v>
      </c>
      <c r="L39">
        <f>AVERAGE(J39:K39)</f>
        <v>-2</v>
      </c>
      <c r="M39">
        <f t="shared" si="2"/>
        <v>-0.8660254037844386</v>
      </c>
      <c r="N39">
        <f t="shared" si="3"/>
        <v>-0.8660254037844386</v>
      </c>
      <c r="O39">
        <f>SIN((PI()*2/12) * L39)</f>
        <v>-0.8660254037844386</v>
      </c>
    </row>
    <row r="40" spans="1:15" x14ac:dyDescent="0.3">
      <c r="A40">
        <v>2018</v>
      </c>
      <c r="B40">
        <v>3</v>
      </c>
      <c r="C40">
        <v>-20.93796</v>
      </c>
      <c r="D40">
        <f>AVERAGE(C29:C40)</f>
        <v>-8.1104129999999994</v>
      </c>
      <c r="E40">
        <f>(MAX(C29:C40)-MIN(C29:C40))/2</f>
        <v>17.827905000000001</v>
      </c>
      <c r="F40">
        <f>MAX(C29:C40)</f>
        <v>10.476000000000001</v>
      </c>
      <c r="G40">
        <f>INDEX(B29:C40,MATCH(F40,C29:C40,0),1)</f>
        <v>7</v>
      </c>
      <c r="H40" s="16">
        <f t="shared" si="4"/>
        <v>-25.17981</v>
      </c>
      <c r="I40">
        <f t="shared" si="5"/>
        <v>1</v>
      </c>
      <c r="J40">
        <f t="shared" si="0"/>
        <v>-1</v>
      </c>
      <c r="K40">
        <f t="shared" si="1"/>
        <v>-1</v>
      </c>
      <c r="L40">
        <f>AVERAGE(J40:K40)</f>
        <v>-1</v>
      </c>
      <c r="M40">
        <f t="shared" si="2"/>
        <v>-0.49999999999999994</v>
      </c>
      <c r="N40">
        <f t="shared" si="3"/>
        <v>-0.49999999999999994</v>
      </c>
      <c r="O40">
        <f>SIN((PI()*2/12) * L40)</f>
        <v>-0.49999999999999994</v>
      </c>
    </row>
    <row r="41" spans="1:15" x14ac:dyDescent="0.3">
      <c r="A41">
        <v>2018</v>
      </c>
      <c r="B41">
        <v>4</v>
      </c>
      <c r="C41">
        <v>-15.003819999999999</v>
      </c>
      <c r="D41">
        <f>AVERAGE(C30:C41)</f>
        <v>-8.5198013333333353</v>
      </c>
      <c r="E41">
        <f>(MAX(C30:C41)-MIN(C30:C41))/2</f>
        <v>17.827905000000001</v>
      </c>
      <c r="F41">
        <f>MAX(C30:C41)</f>
        <v>10.476000000000001</v>
      </c>
      <c r="G41">
        <f>INDEX(B30:C41,MATCH(F41,C30:C41,0),1)</f>
        <v>7</v>
      </c>
      <c r="H41" s="16">
        <f t="shared" si="4"/>
        <v>-25.17981</v>
      </c>
      <c r="I41">
        <f t="shared" si="5"/>
        <v>1</v>
      </c>
      <c r="J41">
        <f t="shared" si="0"/>
        <v>0</v>
      </c>
      <c r="K41">
        <f t="shared" si="1"/>
        <v>0</v>
      </c>
      <c r="L41">
        <f>AVERAGE(J41:K41)</f>
        <v>0</v>
      </c>
      <c r="M41">
        <f t="shared" si="2"/>
        <v>0</v>
      </c>
      <c r="N41">
        <f t="shared" si="3"/>
        <v>0</v>
      </c>
      <c r="O41">
        <f>SIN((PI()*2/12) * L41)</f>
        <v>0</v>
      </c>
    </row>
    <row r="42" spans="1:15" x14ac:dyDescent="0.3">
      <c r="A42">
        <v>2018</v>
      </c>
      <c r="B42">
        <v>5</v>
      </c>
      <c r="C42">
        <v>-5.4692860000000003</v>
      </c>
      <c r="D42">
        <f>AVERAGE(C31:C42)</f>
        <v>-8.8249300833333333</v>
      </c>
      <c r="E42">
        <f>(MAX(C31:C42)-MIN(C31:C42))/2</f>
        <v>17.827905000000001</v>
      </c>
      <c r="F42">
        <f>MAX(C31:C42)</f>
        <v>10.476000000000001</v>
      </c>
      <c r="G42">
        <f>INDEX(B31:C42,MATCH(F42,C31:C42,0),1)</f>
        <v>7</v>
      </c>
      <c r="H42" s="16">
        <f t="shared" si="4"/>
        <v>-25.17981</v>
      </c>
      <c r="I42">
        <f t="shared" si="5"/>
        <v>1</v>
      </c>
      <c r="J42">
        <f t="shared" si="0"/>
        <v>1</v>
      </c>
      <c r="K42">
        <f t="shared" si="1"/>
        <v>1</v>
      </c>
      <c r="L42">
        <f>AVERAGE(J42:K42)</f>
        <v>1</v>
      </c>
      <c r="M42">
        <f t="shared" si="2"/>
        <v>0.49999999999999994</v>
      </c>
      <c r="N42">
        <f t="shared" si="3"/>
        <v>0.49999999999999994</v>
      </c>
      <c r="O42">
        <f>SIN((PI()*2/12) * L42)</f>
        <v>0.49999999999999994</v>
      </c>
    </row>
    <row r="43" spans="1:15" x14ac:dyDescent="0.3">
      <c r="A43">
        <v>2018</v>
      </c>
      <c r="B43">
        <v>6</v>
      </c>
      <c r="C43">
        <v>-0.13591139999999999</v>
      </c>
      <c r="D43">
        <f>AVERAGE(C32:C43)</f>
        <v>-9.0797193666666676</v>
      </c>
      <c r="E43">
        <f>(MAX(C32:C43)-MIN(C32:C43))/2</f>
        <v>17.827905000000001</v>
      </c>
      <c r="F43">
        <f>MAX(C32:C43)</f>
        <v>10.476000000000001</v>
      </c>
      <c r="G43">
        <f>INDEX(B32:C43,MATCH(F43,C32:C43,0),1)</f>
        <v>7</v>
      </c>
      <c r="H43" s="16">
        <f t="shared" si="4"/>
        <v>-25.17981</v>
      </c>
      <c r="I43">
        <f t="shared" si="5"/>
        <v>1</v>
      </c>
      <c r="J43">
        <f t="shared" si="0"/>
        <v>2</v>
      </c>
      <c r="K43">
        <f t="shared" si="1"/>
        <v>2</v>
      </c>
      <c r="L43">
        <f>AVERAGE(J43:K43)</f>
        <v>2</v>
      </c>
      <c r="M43">
        <f t="shared" si="2"/>
        <v>0.8660254037844386</v>
      </c>
      <c r="N43">
        <f t="shared" si="3"/>
        <v>0.8660254037844386</v>
      </c>
      <c r="O43">
        <f>SIN((PI()*2/12) * L43)</f>
        <v>0.8660254037844386</v>
      </c>
    </row>
    <row r="44" spans="1:15" x14ac:dyDescent="0.3">
      <c r="A44">
        <v>2018</v>
      </c>
      <c r="B44">
        <v>7</v>
      </c>
      <c r="C44">
        <v>2.8754490000000001</v>
      </c>
      <c r="D44">
        <f>AVERAGE(C33:C44)</f>
        <v>-9.7130986166666666</v>
      </c>
      <c r="E44">
        <f>(MAX(C33:C44)-MIN(C33:C44))/2</f>
        <v>15.069119000000001</v>
      </c>
      <c r="F44">
        <f>MAX(C33:C44)</f>
        <v>4.9584279999999996</v>
      </c>
      <c r="G44">
        <f>INDEX(B33:C44,MATCH(F44,C33:C44,0),1)</f>
        <v>8</v>
      </c>
      <c r="H44" s="16">
        <f t="shared" si="4"/>
        <v>-25.17981</v>
      </c>
      <c r="I44">
        <f t="shared" si="5"/>
        <v>1</v>
      </c>
      <c r="J44">
        <f t="shared" si="0"/>
        <v>2</v>
      </c>
      <c r="K44">
        <f t="shared" si="1"/>
        <v>3</v>
      </c>
      <c r="L44">
        <f>AVERAGE(J44:K44)</f>
        <v>2.5</v>
      </c>
      <c r="M44">
        <f t="shared" si="2"/>
        <v>0.8660254037844386</v>
      </c>
      <c r="N44">
        <f t="shared" si="3"/>
        <v>1</v>
      </c>
      <c r="O44">
        <f>SIN((PI()*2/12) * L44)</f>
        <v>0.9659258262890682</v>
      </c>
    </row>
    <row r="45" spans="1:15" x14ac:dyDescent="0.3">
      <c r="A45">
        <v>2018</v>
      </c>
      <c r="B45">
        <v>8</v>
      </c>
      <c r="C45">
        <v>7.0344030000000002</v>
      </c>
      <c r="D45">
        <f>AVERAGE(C34:C45)</f>
        <v>-9.5401007</v>
      </c>
      <c r="E45">
        <f>(MAX(C34:C45)-MIN(C34:C45))/2</f>
        <v>16.1071065</v>
      </c>
      <c r="F45">
        <f>MAX(C34:C45)</f>
        <v>7.0344030000000002</v>
      </c>
      <c r="G45">
        <f>INDEX(B34:C45,MATCH(F45,C34:C45,0),1)</f>
        <v>8</v>
      </c>
      <c r="H45" s="16">
        <f t="shared" si="4"/>
        <v>-25.17981</v>
      </c>
      <c r="I45">
        <f t="shared" si="5"/>
        <v>1</v>
      </c>
      <c r="J45">
        <f t="shared" si="0"/>
        <v>3</v>
      </c>
      <c r="K45">
        <f t="shared" si="1"/>
        <v>4</v>
      </c>
      <c r="L45">
        <f>AVERAGE(J45:K45)</f>
        <v>3.5</v>
      </c>
      <c r="M45">
        <f t="shared" si="2"/>
        <v>1</v>
      </c>
      <c r="N45">
        <f t="shared" si="3"/>
        <v>0.86602540378443871</v>
      </c>
      <c r="O45">
        <f>SIN((PI()*2/12) * L45)</f>
        <v>0.96592582628906831</v>
      </c>
    </row>
    <row r="46" spans="1:15" x14ac:dyDescent="0.3">
      <c r="A46">
        <v>2018</v>
      </c>
      <c r="B46">
        <v>9</v>
      </c>
      <c r="C46">
        <v>2.0387729999999999</v>
      </c>
      <c r="D46">
        <f>AVERAGE(C35:C46)</f>
        <v>-9.6842730333333353</v>
      </c>
      <c r="E46">
        <f>(MAX(C35:C46)-MIN(C35:C46))/2</f>
        <v>16.1071065</v>
      </c>
      <c r="F46">
        <f>MAX(C35:C46)</f>
        <v>7.0344030000000002</v>
      </c>
      <c r="G46">
        <f>INDEX(B35:C46,MATCH(F46,C35:C46,0),1)</f>
        <v>8</v>
      </c>
      <c r="H46" s="16">
        <f t="shared" si="4"/>
        <v>-25.17981</v>
      </c>
      <c r="I46">
        <f t="shared" si="5"/>
        <v>1</v>
      </c>
      <c r="J46">
        <f t="shared" si="0"/>
        <v>4</v>
      </c>
      <c r="K46">
        <f t="shared" si="1"/>
        <v>5</v>
      </c>
      <c r="L46">
        <f>AVERAGE(J46:K46)</f>
        <v>4.5</v>
      </c>
      <c r="M46">
        <f t="shared" si="2"/>
        <v>0.86602540378443871</v>
      </c>
      <c r="N46">
        <f t="shared" si="3"/>
        <v>0.50000000000000033</v>
      </c>
      <c r="O46">
        <f>SIN((PI()*2/12) * L46)</f>
        <v>0.70710678118654757</v>
      </c>
    </row>
    <row r="47" spans="1:15" x14ac:dyDescent="0.3">
      <c r="A47">
        <v>2018</v>
      </c>
      <c r="B47">
        <v>10</v>
      </c>
      <c r="C47">
        <v>-7.1477880000000003</v>
      </c>
      <c r="D47">
        <f>AVERAGE(C36:C47)</f>
        <v>-9.9708758666666668</v>
      </c>
      <c r="E47">
        <f>(MAX(C36:C47)-MIN(C36:C47))/2</f>
        <v>16.1071065</v>
      </c>
      <c r="F47">
        <f>MAX(C36:C47)</f>
        <v>7.0344030000000002</v>
      </c>
      <c r="G47">
        <f>INDEX(B36:C47,MATCH(F47,C36:C47,0),1)</f>
        <v>8</v>
      </c>
      <c r="H47" s="16">
        <f t="shared" si="4"/>
        <v>-25.17981</v>
      </c>
      <c r="I47">
        <f t="shared" si="5"/>
        <v>1</v>
      </c>
      <c r="J47">
        <f t="shared" si="0"/>
        <v>5</v>
      </c>
      <c r="K47">
        <f t="shared" si="1"/>
        <v>6</v>
      </c>
      <c r="L47">
        <f>AVERAGE(J47:K47)</f>
        <v>5.5</v>
      </c>
      <c r="M47">
        <f t="shared" si="2"/>
        <v>0.50000000000000033</v>
      </c>
      <c r="N47">
        <f t="shared" si="3"/>
        <v>1.22514845490862E-16</v>
      </c>
      <c r="O47">
        <f>SIN((PI()*2/12) * L47)</f>
        <v>0.25881904510252102</v>
      </c>
    </row>
    <row r="48" spans="1:15" x14ac:dyDescent="0.3">
      <c r="A48">
        <v>2018</v>
      </c>
      <c r="B48">
        <v>11</v>
      </c>
      <c r="C48">
        <v>-17.11664</v>
      </c>
      <c r="D48">
        <f>AVERAGE(C37:C48)</f>
        <v>-10.484638366666667</v>
      </c>
      <c r="E48">
        <f>(MAX(C37:C48)-MIN(C37:C48))/2</f>
        <v>16.1071065</v>
      </c>
      <c r="F48">
        <f>MAX(C37:C48)</f>
        <v>7.0344030000000002</v>
      </c>
      <c r="G48">
        <f>INDEX(B37:C48,MATCH(F48,C37:C48,0),1)</f>
        <v>8</v>
      </c>
      <c r="H48" s="16">
        <f t="shared" si="4"/>
        <v>-25.17981</v>
      </c>
      <c r="I48">
        <f t="shared" si="5"/>
        <v>1</v>
      </c>
      <c r="J48">
        <f t="shared" si="0"/>
        <v>6</v>
      </c>
      <c r="K48">
        <f t="shared" si="1"/>
        <v>7</v>
      </c>
      <c r="L48">
        <f>AVERAGE(J48:K48)</f>
        <v>6.5</v>
      </c>
      <c r="M48">
        <f t="shared" si="2"/>
        <v>1.22514845490862E-16</v>
      </c>
      <c r="N48">
        <f t="shared" si="3"/>
        <v>-0.49999999999999972</v>
      </c>
      <c r="O48">
        <f>SIN((PI()*2/12) * L48)</f>
        <v>-0.25881904510252035</v>
      </c>
    </row>
    <row r="49" spans="1:15" x14ac:dyDescent="0.3">
      <c r="A49">
        <v>2018</v>
      </c>
      <c r="B49">
        <v>12</v>
      </c>
      <c r="C49">
        <v>-26.109909999999999</v>
      </c>
      <c r="D49">
        <f>AVERAGE(C38:C49)</f>
        <v>-10.778132533333334</v>
      </c>
      <c r="E49">
        <f>(MAX(C38:C49)-MIN(C38:C49))/2</f>
        <v>16.572156499999998</v>
      </c>
      <c r="F49">
        <f>MAX(C38:C49)</f>
        <v>7.0344030000000002</v>
      </c>
      <c r="G49">
        <f>INDEX(B38:C49,MATCH(F49,C38:C49,0),1)</f>
        <v>8</v>
      </c>
      <c r="H49" s="16">
        <f t="shared" si="4"/>
        <v>-26.109909999999999</v>
      </c>
      <c r="I49">
        <f t="shared" si="5"/>
        <v>12</v>
      </c>
      <c r="J49">
        <f t="shared" si="0"/>
        <v>7</v>
      </c>
      <c r="K49">
        <f t="shared" si="1"/>
        <v>7</v>
      </c>
      <c r="L49">
        <f>AVERAGE(J49:K49)</f>
        <v>7</v>
      </c>
      <c r="M49">
        <f t="shared" si="2"/>
        <v>-0.49999999999999972</v>
      </c>
      <c r="N49">
        <f t="shared" si="3"/>
        <v>-0.49999999999999972</v>
      </c>
      <c r="O49">
        <f>SIN((PI()*2/12) * L49)</f>
        <v>-0.49999999999999972</v>
      </c>
    </row>
    <row r="50" spans="1:15" x14ac:dyDescent="0.3">
      <c r="A50">
        <v>2019</v>
      </c>
      <c r="B50">
        <v>1</v>
      </c>
      <c r="C50">
        <v>-23.731639999999999</v>
      </c>
      <c r="D50">
        <f>AVERAGE(C39:C50)</f>
        <v>-10.657451699999999</v>
      </c>
      <c r="E50">
        <f>(MAX(C39:C50)-MIN(C39:C50))/2</f>
        <v>16.572156499999998</v>
      </c>
      <c r="F50">
        <f>MAX(C39:C50)</f>
        <v>7.0344030000000002</v>
      </c>
      <c r="G50">
        <f>INDEX(B39:C50,MATCH(F50,C39:C50,0),1)</f>
        <v>8</v>
      </c>
      <c r="H50" s="16">
        <f t="shared" si="4"/>
        <v>-26.109909999999999</v>
      </c>
      <c r="I50">
        <f t="shared" si="5"/>
        <v>12</v>
      </c>
      <c r="J50">
        <f t="shared" si="0"/>
        <v>-4</v>
      </c>
      <c r="K50">
        <f t="shared" si="1"/>
        <v>-4</v>
      </c>
      <c r="L50">
        <f>AVERAGE(J50:K50)</f>
        <v>-4</v>
      </c>
      <c r="M50">
        <f t="shared" si="2"/>
        <v>-0.86602540378443871</v>
      </c>
      <c r="N50">
        <f t="shared" si="3"/>
        <v>-0.86602540378443871</v>
      </c>
      <c r="O50">
        <f>SIN((PI()*2/12) * L50)</f>
        <v>-0.86602540378443871</v>
      </c>
    </row>
    <row r="51" spans="1:15" x14ac:dyDescent="0.3">
      <c r="A51">
        <v>2019</v>
      </c>
      <c r="B51">
        <v>2</v>
      </c>
      <c r="C51">
        <v>-31.6951</v>
      </c>
      <c r="D51">
        <f>AVERAGE(C40:C51)</f>
        <v>-11.283285866666667</v>
      </c>
      <c r="E51">
        <f>(MAX(C40:C51)-MIN(C40:C51))/2</f>
        <v>19.364751500000001</v>
      </c>
      <c r="F51">
        <f>MAX(C40:C51)</f>
        <v>7.0344030000000002</v>
      </c>
      <c r="G51">
        <f>INDEX(B40:C51,MATCH(F51,C40:C51,0),1)</f>
        <v>8</v>
      </c>
      <c r="H51" s="16">
        <f t="shared" si="4"/>
        <v>-31.6951</v>
      </c>
      <c r="I51">
        <f t="shared" si="5"/>
        <v>2</v>
      </c>
      <c r="J51">
        <f t="shared" si="0"/>
        <v>-3</v>
      </c>
      <c r="K51">
        <f t="shared" si="1"/>
        <v>-1</v>
      </c>
      <c r="L51">
        <f>AVERAGE(J51:K51)</f>
        <v>-2</v>
      </c>
      <c r="M51">
        <f t="shared" si="2"/>
        <v>-1</v>
      </c>
      <c r="N51">
        <f t="shared" si="3"/>
        <v>-0.49999999999999994</v>
      </c>
      <c r="O51">
        <f>SIN((PI()*2/12) * L51)</f>
        <v>-0.8660254037844386</v>
      </c>
    </row>
    <row r="52" spans="1:15" x14ac:dyDescent="0.3">
      <c r="A52">
        <v>2019</v>
      </c>
      <c r="B52">
        <v>3</v>
      </c>
      <c r="C52">
        <v>-25.02535</v>
      </c>
      <c r="D52">
        <f>AVERAGE(C41:C52)</f>
        <v>-11.623901699999999</v>
      </c>
      <c r="E52">
        <f>(MAX(C41:C52)-MIN(C41:C52))/2</f>
        <v>19.364751500000001</v>
      </c>
      <c r="F52">
        <f>MAX(C41:C52)</f>
        <v>7.0344030000000002</v>
      </c>
      <c r="G52">
        <f>INDEX(B41:C52,MATCH(F52,C41:C52,0),1)</f>
        <v>8</v>
      </c>
      <c r="H52" s="16">
        <f t="shared" si="4"/>
        <v>-31.6951</v>
      </c>
      <c r="I52">
        <f t="shared" si="5"/>
        <v>2</v>
      </c>
      <c r="J52">
        <f t="shared" si="0"/>
        <v>-2</v>
      </c>
      <c r="K52">
        <f t="shared" si="1"/>
        <v>0</v>
      </c>
      <c r="L52">
        <f>AVERAGE(J52:K52)</f>
        <v>-1</v>
      </c>
      <c r="M52">
        <f t="shared" si="2"/>
        <v>-0.8660254037844386</v>
      </c>
      <c r="N52">
        <f t="shared" si="3"/>
        <v>0</v>
      </c>
      <c r="O52">
        <f>SIN((PI()*2/12) * L52)</f>
        <v>-0.49999999999999994</v>
      </c>
    </row>
    <row r="53" spans="1:15" x14ac:dyDescent="0.3">
      <c r="A53">
        <v>2019</v>
      </c>
      <c r="B53">
        <v>4</v>
      </c>
      <c r="C53">
        <v>-10.85215</v>
      </c>
      <c r="D53">
        <f>AVERAGE(C42:C53)</f>
        <v>-11.277929200000001</v>
      </c>
      <c r="E53">
        <f>(MAX(C42:C53)-MIN(C42:C53))/2</f>
        <v>19.364751500000001</v>
      </c>
      <c r="F53">
        <f>MAX(C42:C53)</f>
        <v>7.0344030000000002</v>
      </c>
      <c r="G53">
        <f>INDEX(B42:C53,MATCH(F53,C42:C53,0),1)</f>
        <v>8</v>
      </c>
      <c r="H53" s="16">
        <f t="shared" si="4"/>
        <v>-31.6951</v>
      </c>
      <c r="I53">
        <f t="shared" si="5"/>
        <v>2</v>
      </c>
      <c r="J53">
        <f t="shared" si="0"/>
        <v>-1</v>
      </c>
      <c r="K53">
        <f t="shared" si="1"/>
        <v>1</v>
      </c>
      <c r="L53">
        <f>AVERAGE(J53:K53)</f>
        <v>0</v>
      </c>
      <c r="M53">
        <f t="shared" si="2"/>
        <v>-0.49999999999999994</v>
      </c>
      <c r="N53">
        <f t="shared" si="3"/>
        <v>0.49999999999999994</v>
      </c>
      <c r="O53">
        <f>SIN((PI()*2/12) * L53)</f>
        <v>0</v>
      </c>
    </row>
    <row r="54" spans="1:15" x14ac:dyDescent="0.3">
      <c r="A54">
        <v>2019</v>
      </c>
      <c r="B54">
        <v>5</v>
      </c>
      <c r="C54">
        <v>-3.360922</v>
      </c>
      <c r="D54">
        <f>AVERAGE(C43:C54)</f>
        <v>-11.102232199999998</v>
      </c>
      <c r="E54">
        <f>(MAX(C43:C54)-MIN(C43:C54))/2</f>
        <v>19.364751500000001</v>
      </c>
      <c r="F54">
        <f>MAX(C43:C54)</f>
        <v>7.0344030000000002</v>
      </c>
      <c r="G54">
        <f>INDEX(B43:C54,MATCH(F54,C43:C54,0),1)</f>
        <v>8</v>
      </c>
      <c r="H54" s="16">
        <f t="shared" si="4"/>
        <v>-31.6951</v>
      </c>
      <c r="I54">
        <f t="shared" si="5"/>
        <v>2</v>
      </c>
      <c r="J54">
        <f t="shared" si="0"/>
        <v>0</v>
      </c>
      <c r="K54">
        <f t="shared" si="1"/>
        <v>2</v>
      </c>
      <c r="L54">
        <f>AVERAGE(J54:K54)</f>
        <v>1</v>
      </c>
      <c r="M54">
        <f t="shared" si="2"/>
        <v>0</v>
      </c>
      <c r="N54">
        <f t="shared" si="3"/>
        <v>0.8660254037844386</v>
      </c>
      <c r="O54">
        <f>SIN((PI()*2/12) * L54)</f>
        <v>0.49999999999999994</v>
      </c>
    </row>
    <row r="55" spans="1:15" x14ac:dyDescent="0.3">
      <c r="A55">
        <v>2019</v>
      </c>
      <c r="B55">
        <v>6</v>
      </c>
      <c r="C55">
        <v>0.80905890000000003</v>
      </c>
      <c r="D55">
        <f>AVERAGE(C44:C55)</f>
        <v>-11.023484674999999</v>
      </c>
      <c r="E55">
        <f>(MAX(C44:C55)-MIN(C44:C55))/2</f>
        <v>19.364751500000001</v>
      </c>
      <c r="F55">
        <f>MAX(C44:C55)</f>
        <v>7.0344030000000002</v>
      </c>
      <c r="G55">
        <f>INDEX(B44:C55,MATCH(F55,C44:C55,0),1)</f>
        <v>8</v>
      </c>
      <c r="H55" s="16">
        <f t="shared" si="4"/>
        <v>-31.6951</v>
      </c>
      <c r="I55">
        <f t="shared" si="5"/>
        <v>2</v>
      </c>
      <c r="J55">
        <f t="shared" si="0"/>
        <v>1</v>
      </c>
      <c r="K55">
        <f t="shared" si="1"/>
        <v>3</v>
      </c>
      <c r="L55">
        <f>AVERAGE(J55:K55)</f>
        <v>2</v>
      </c>
      <c r="M55">
        <f t="shared" si="2"/>
        <v>0.49999999999999994</v>
      </c>
      <c r="N55">
        <f t="shared" si="3"/>
        <v>1</v>
      </c>
      <c r="O55">
        <f>SIN((PI()*2/12) * L55)</f>
        <v>0.8660254037844386</v>
      </c>
    </row>
    <row r="56" spans="1:15" x14ac:dyDescent="0.3">
      <c r="A56">
        <v>2019</v>
      </c>
      <c r="B56">
        <v>7</v>
      </c>
      <c r="C56">
        <v>5.9232290000000001</v>
      </c>
      <c r="D56">
        <f>AVERAGE(C45:C56)</f>
        <v>-10.769503008333333</v>
      </c>
      <c r="E56">
        <f>(MAX(C45:C56)-MIN(C45:C56))/2</f>
        <v>19.364751500000001</v>
      </c>
      <c r="F56">
        <f>MAX(C45:C56)</f>
        <v>7.0344030000000002</v>
      </c>
      <c r="G56">
        <f>INDEX(B45:C56,MATCH(F56,C45:C56,0),1)</f>
        <v>8</v>
      </c>
      <c r="H56" s="16">
        <f t="shared" si="4"/>
        <v>-31.6951</v>
      </c>
      <c r="I56">
        <f t="shared" si="5"/>
        <v>2</v>
      </c>
      <c r="J56">
        <f t="shared" si="0"/>
        <v>2</v>
      </c>
      <c r="K56">
        <f t="shared" si="1"/>
        <v>4</v>
      </c>
      <c r="L56">
        <f>AVERAGE(J56:K56)</f>
        <v>3</v>
      </c>
      <c r="M56">
        <f t="shared" si="2"/>
        <v>0.8660254037844386</v>
      </c>
      <c r="N56">
        <f t="shared" si="3"/>
        <v>0.86602540378443871</v>
      </c>
      <c r="O56">
        <f>SIN((PI()*2/12) * L56)</f>
        <v>1</v>
      </c>
    </row>
    <row r="57" spans="1:15" x14ac:dyDescent="0.3">
      <c r="A57">
        <v>2019</v>
      </c>
      <c r="B57">
        <v>8</v>
      </c>
      <c r="C57">
        <v>9.5385939999999998</v>
      </c>
      <c r="D57">
        <f>AVERAGE(C46:C57)</f>
        <v>-10.560820424999999</v>
      </c>
      <c r="E57">
        <f>(MAX(C46:C57)-MIN(C46:C57))/2</f>
        <v>20.616847</v>
      </c>
      <c r="F57">
        <f>MAX(C46:C57)</f>
        <v>9.5385939999999998</v>
      </c>
      <c r="G57">
        <f>INDEX(B46:C57,MATCH(F57,C46:C57,0),1)</f>
        <v>8</v>
      </c>
      <c r="H57" s="16">
        <f t="shared" si="4"/>
        <v>-31.6951</v>
      </c>
      <c r="I57">
        <f t="shared" si="5"/>
        <v>2</v>
      </c>
      <c r="J57">
        <f t="shared" si="0"/>
        <v>3</v>
      </c>
      <c r="K57">
        <f t="shared" si="1"/>
        <v>5</v>
      </c>
      <c r="L57">
        <f>AVERAGE(J57:K57)</f>
        <v>4</v>
      </c>
      <c r="M57">
        <f t="shared" si="2"/>
        <v>1</v>
      </c>
      <c r="N57">
        <f t="shared" si="3"/>
        <v>0.50000000000000033</v>
      </c>
      <c r="O57">
        <f>SIN((PI()*2/12) * L57)</f>
        <v>0.86602540378443871</v>
      </c>
    </row>
    <row r="58" spans="1:15" x14ac:dyDescent="0.3">
      <c r="A58">
        <v>2019</v>
      </c>
      <c r="B58">
        <v>9</v>
      </c>
      <c r="C58">
        <v>3.843512</v>
      </c>
      <c r="D58">
        <f>AVERAGE(C47:C58)</f>
        <v>-10.410425508333333</v>
      </c>
      <c r="E58">
        <f>(MAX(C47:C58)-MIN(C47:C58))/2</f>
        <v>20.616847</v>
      </c>
      <c r="F58">
        <f>MAX(C47:C58)</f>
        <v>9.5385939999999998</v>
      </c>
      <c r="G58">
        <f>INDEX(B47:C58,MATCH(F58,C47:C58,0),1)</f>
        <v>8</v>
      </c>
      <c r="H58" s="16">
        <f t="shared" si="4"/>
        <v>-31.6951</v>
      </c>
      <c r="I58">
        <f t="shared" si="5"/>
        <v>2</v>
      </c>
      <c r="J58">
        <f t="shared" si="0"/>
        <v>4</v>
      </c>
      <c r="K58">
        <f t="shared" si="1"/>
        <v>6</v>
      </c>
      <c r="L58">
        <f>AVERAGE(J58:K58)</f>
        <v>5</v>
      </c>
      <c r="M58">
        <f t="shared" si="2"/>
        <v>0.86602540378443871</v>
      </c>
      <c r="N58">
        <f t="shared" si="3"/>
        <v>1.22514845490862E-16</v>
      </c>
      <c r="O58">
        <f>SIN((PI()*2/12) * L58)</f>
        <v>0.50000000000000033</v>
      </c>
    </row>
    <row r="59" spans="1:15" x14ac:dyDescent="0.3">
      <c r="A59">
        <v>2019</v>
      </c>
      <c r="B59">
        <v>10</v>
      </c>
      <c r="C59">
        <v>-2.6442100000000002</v>
      </c>
      <c r="D59">
        <f>AVERAGE(C48:C59)</f>
        <v>-10.035127341666666</v>
      </c>
      <c r="E59">
        <f>(MAX(C48:C59)-MIN(C48:C59))/2</f>
        <v>20.616847</v>
      </c>
      <c r="F59">
        <f>MAX(C48:C59)</f>
        <v>9.5385939999999998</v>
      </c>
      <c r="G59">
        <f>INDEX(B48:C59,MATCH(F59,C48:C59,0),1)</f>
        <v>8</v>
      </c>
      <c r="H59" s="16">
        <f t="shared" si="4"/>
        <v>-31.6951</v>
      </c>
      <c r="I59">
        <f t="shared" si="5"/>
        <v>2</v>
      </c>
      <c r="J59">
        <f t="shared" si="0"/>
        <v>5</v>
      </c>
      <c r="K59">
        <f t="shared" si="1"/>
        <v>7</v>
      </c>
      <c r="L59">
        <f>AVERAGE(J59:K59)</f>
        <v>6</v>
      </c>
      <c r="M59">
        <f t="shared" si="2"/>
        <v>0.50000000000000033</v>
      </c>
      <c r="N59">
        <f t="shared" si="3"/>
        <v>-0.49999999999999972</v>
      </c>
      <c r="O59">
        <f>SIN((PI()*2/12) * L59)</f>
        <v>1.22514845490862E-16</v>
      </c>
    </row>
    <row r="60" spans="1:15" x14ac:dyDescent="0.3">
      <c r="A60">
        <v>2019</v>
      </c>
      <c r="B60">
        <v>11</v>
      </c>
      <c r="C60">
        <v>-17.609020000000001</v>
      </c>
      <c r="D60">
        <f>AVERAGE(C49:C60)</f>
        <v>-10.076159008333333</v>
      </c>
      <c r="E60">
        <f>(MAX(C49:C60)-MIN(C49:C60))/2</f>
        <v>20.616847</v>
      </c>
      <c r="F60">
        <f>MAX(C49:C60)</f>
        <v>9.5385939999999998</v>
      </c>
      <c r="G60">
        <f>INDEX(B49:C60,MATCH(F60,C49:C60,0),1)</f>
        <v>8</v>
      </c>
      <c r="H60" s="16">
        <f t="shared" si="4"/>
        <v>-31.6951</v>
      </c>
      <c r="I60">
        <f t="shared" si="5"/>
        <v>2</v>
      </c>
      <c r="J60">
        <f t="shared" si="0"/>
        <v>6</v>
      </c>
      <c r="K60">
        <f t="shared" si="1"/>
        <v>8</v>
      </c>
      <c r="L60">
        <f>AVERAGE(J60:K60)</f>
        <v>7</v>
      </c>
      <c r="M60">
        <f t="shared" si="2"/>
        <v>1.22514845490862E-16</v>
      </c>
      <c r="N60">
        <f t="shared" si="3"/>
        <v>-0.86602540378443837</v>
      </c>
      <c r="O60">
        <f>SIN((PI()*2/12) * L60)</f>
        <v>-0.49999999999999972</v>
      </c>
    </row>
    <row r="61" spans="1:15" x14ac:dyDescent="0.3">
      <c r="A61">
        <v>2019</v>
      </c>
      <c r="B61">
        <v>12</v>
      </c>
      <c r="C61">
        <v>-26.338080000000001</v>
      </c>
      <c r="D61">
        <f>AVERAGE(C50:C61)</f>
        <v>-10.095173174999999</v>
      </c>
      <c r="E61">
        <f>(MAX(C50:C61)-MIN(C50:C61))/2</f>
        <v>20.616847</v>
      </c>
      <c r="F61">
        <f>MAX(C50:C61)</f>
        <v>9.5385939999999998</v>
      </c>
      <c r="G61">
        <f>INDEX(B50:C61,MATCH(F61,C50:C61,0),1)</f>
        <v>8</v>
      </c>
      <c r="H61" s="16">
        <f t="shared" si="4"/>
        <v>-31.6951</v>
      </c>
      <c r="I61">
        <f t="shared" si="5"/>
        <v>2</v>
      </c>
      <c r="J61">
        <f t="shared" si="0"/>
        <v>7</v>
      </c>
      <c r="K61">
        <f t="shared" si="1"/>
        <v>9</v>
      </c>
      <c r="L61">
        <f>AVERAGE(J61:K61)</f>
        <v>8</v>
      </c>
      <c r="M61">
        <f t="shared" si="2"/>
        <v>-0.49999999999999972</v>
      </c>
      <c r="N61">
        <f t="shared" si="3"/>
        <v>-1</v>
      </c>
      <c r="O61">
        <f>SIN((PI()*2/12) * L61)</f>
        <v>-0.86602540378443837</v>
      </c>
    </row>
    <row r="62" spans="1:15" x14ac:dyDescent="0.3">
      <c r="A62">
        <v>2020</v>
      </c>
      <c r="B62">
        <v>1</v>
      </c>
      <c r="C62">
        <v>-31.514900000000001</v>
      </c>
      <c r="D62">
        <f>AVERAGE(C51:C62)</f>
        <v>-10.743778175000001</v>
      </c>
      <c r="E62">
        <f>(MAX(C51:C62)-MIN(C51:C62))/2</f>
        <v>20.616847</v>
      </c>
      <c r="F62">
        <f>MAX(C51:C62)</f>
        <v>9.5385939999999998</v>
      </c>
      <c r="G62">
        <f>INDEX(B51:C62,MATCH(F62,C51:C62,0),1)</f>
        <v>8</v>
      </c>
      <c r="H62" s="16">
        <f t="shared" si="4"/>
        <v>-31.6951</v>
      </c>
      <c r="I62">
        <f t="shared" si="5"/>
        <v>2</v>
      </c>
      <c r="J62">
        <f t="shared" si="0"/>
        <v>-4</v>
      </c>
      <c r="K62">
        <f t="shared" si="1"/>
        <v>-2</v>
      </c>
      <c r="L62">
        <f>AVERAGE(J62:K62)</f>
        <v>-3</v>
      </c>
      <c r="M62">
        <f t="shared" si="2"/>
        <v>-0.86602540378443871</v>
      </c>
      <c r="N62">
        <f t="shared" si="3"/>
        <v>-0.8660254037844386</v>
      </c>
      <c r="O62">
        <f>SIN((PI()*2/12) * L62)</f>
        <v>-1</v>
      </c>
    </row>
    <row r="63" spans="1:15" x14ac:dyDescent="0.3">
      <c r="A63">
        <v>2020</v>
      </c>
      <c r="B63">
        <v>2</v>
      </c>
      <c r="C63">
        <v>-26.186579999999999</v>
      </c>
      <c r="D63">
        <f>AVERAGE(C52:C63)</f>
        <v>-10.284734841666667</v>
      </c>
      <c r="E63">
        <f>(MAX(C52:C63)-MIN(C52:C63))/2</f>
        <v>20.526747</v>
      </c>
      <c r="F63">
        <f>MAX(C52:C63)</f>
        <v>9.5385939999999998</v>
      </c>
      <c r="G63">
        <f>INDEX(B52:C63,MATCH(F63,C52:C63,0),1)</f>
        <v>8</v>
      </c>
      <c r="H63" s="16">
        <f t="shared" si="4"/>
        <v>-31.514900000000001</v>
      </c>
      <c r="I63">
        <f t="shared" si="5"/>
        <v>1</v>
      </c>
      <c r="J63">
        <f t="shared" si="0"/>
        <v>-3</v>
      </c>
      <c r="K63">
        <f t="shared" si="1"/>
        <v>-2</v>
      </c>
      <c r="L63">
        <f>AVERAGE(J63:K63)</f>
        <v>-2.5</v>
      </c>
      <c r="M63">
        <f t="shared" si="2"/>
        <v>-1</v>
      </c>
      <c r="N63">
        <f t="shared" si="3"/>
        <v>-0.8660254037844386</v>
      </c>
      <c r="O63">
        <f>SIN((PI()*2/12) * L63)</f>
        <v>-0.9659258262890682</v>
      </c>
    </row>
    <row r="64" spans="1:15" x14ac:dyDescent="0.3">
      <c r="A64">
        <v>2020</v>
      </c>
      <c r="B64">
        <v>3</v>
      </c>
      <c r="C64">
        <v>-27.76763</v>
      </c>
      <c r="D64">
        <f>AVERAGE(C53:C64)</f>
        <v>-10.513258174999999</v>
      </c>
      <c r="E64">
        <f>(MAX(C53:C64)-MIN(C53:C64))/2</f>
        <v>20.526747</v>
      </c>
      <c r="F64">
        <f>MAX(C53:C64)</f>
        <v>9.5385939999999998</v>
      </c>
      <c r="G64">
        <f>INDEX(B53:C64,MATCH(F64,C53:C64,0),1)</f>
        <v>8</v>
      </c>
      <c r="H64" s="16">
        <f t="shared" si="4"/>
        <v>-31.514900000000001</v>
      </c>
      <c r="I64">
        <f t="shared" si="5"/>
        <v>1</v>
      </c>
      <c r="J64">
        <f t="shared" si="0"/>
        <v>-2</v>
      </c>
      <c r="K64">
        <f t="shared" si="1"/>
        <v>-1</v>
      </c>
      <c r="L64">
        <f>AVERAGE(J64:K64)</f>
        <v>-1.5</v>
      </c>
      <c r="M64">
        <f t="shared" si="2"/>
        <v>-0.8660254037844386</v>
      </c>
      <c r="N64">
        <f t="shared" si="3"/>
        <v>-0.49999999999999994</v>
      </c>
      <c r="O64">
        <f>SIN((PI()*2/12) * L64)</f>
        <v>-0.70710678118654746</v>
      </c>
    </row>
    <row r="65" spans="1:15" x14ac:dyDescent="0.3">
      <c r="A65">
        <v>2020</v>
      </c>
      <c r="B65">
        <v>4</v>
      </c>
      <c r="C65">
        <v>-18.187439999999999</v>
      </c>
      <c r="D65">
        <f>AVERAGE(C54:C65)</f>
        <v>-11.124532341666667</v>
      </c>
      <c r="E65">
        <f>(MAX(C54:C65)-MIN(C54:C65))/2</f>
        <v>20.526747</v>
      </c>
      <c r="F65">
        <f>MAX(C54:C65)</f>
        <v>9.5385939999999998</v>
      </c>
      <c r="G65">
        <f>INDEX(B54:C65,MATCH(F65,C54:C65,0),1)</f>
        <v>8</v>
      </c>
      <c r="H65" s="16">
        <f t="shared" si="4"/>
        <v>-31.514900000000001</v>
      </c>
      <c r="I65">
        <f t="shared" si="5"/>
        <v>1</v>
      </c>
      <c r="J65">
        <f t="shared" si="0"/>
        <v>-1</v>
      </c>
      <c r="K65">
        <f t="shared" si="1"/>
        <v>0</v>
      </c>
      <c r="L65">
        <f>AVERAGE(J65:K65)</f>
        <v>-0.5</v>
      </c>
      <c r="M65">
        <f t="shared" si="2"/>
        <v>-0.49999999999999994</v>
      </c>
      <c r="N65">
        <f t="shared" si="3"/>
        <v>0</v>
      </c>
      <c r="O65">
        <f>SIN((PI()*2/12) * L65)</f>
        <v>-0.25881904510252074</v>
      </c>
    </row>
    <row r="66" spans="1:15" x14ac:dyDescent="0.3">
      <c r="A66">
        <v>2020</v>
      </c>
      <c r="B66">
        <v>5</v>
      </c>
      <c r="C66">
        <v>-5.1642939999999999</v>
      </c>
      <c r="D66">
        <f>AVERAGE(C55:C66)</f>
        <v>-11.27481334166667</v>
      </c>
      <c r="E66">
        <f>(MAX(C55:C66)-MIN(C55:C66))/2</f>
        <v>20.526747</v>
      </c>
      <c r="F66">
        <f>MAX(C55:C66)</f>
        <v>9.5385939999999998</v>
      </c>
      <c r="G66">
        <f>INDEX(B55:C66,MATCH(F66,C55:C66,0),1)</f>
        <v>8</v>
      </c>
      <c r="H66" s="16">
        <f t="shared" si="4"/>
        <v>-31.514900000000001</v>
      </c>
      <c r="I66">
        <f t="shared" si="5"/>
        <v>1</v>
      </c>
      <c r="J66">
        <f t="shared" si="0"/>
        <v>0</v>
      </c>
      <c r="K66">
        <f t="shared" si="1"/>
        <v>1</v>
      </c>
      <c r="L66">
        <f>AVERAGE(J66:K66)</f>
        <v>0.5</v>
      </c>
      <c r="M66">
        <f t="shared" si="2"/>
        <v>0</v>
      </c>
      <c r="N66">
        <f t="shared" si="3"/>
        <v>0.49999999999999994</v>
      </c>
      <c r="O66">
        <f>SIN((PI()*2/12) * L66)</f>
        <v>0.25881904510252074</v>
      </c>
    </row>
    <row r="67" spans="1:15" x14ac:dyDescent="0.3">
      <c r="A67">
        <v>2020</v>
      </c>
      <c r="B67">
        <v>6</v>
      </c>
      <c r="C67">
        <v>-0.38066149999999999</v>
      </c>
      <c r="D67">
        <f>AVERAGE(C56:C67)</f>
        <v>-11.373956708333337</v>
      </c>
      <c r="E67">
        <f>(MAX(C56:C67)-MIN(C56:C67))/2</f>
        <v>20.526747</v>
      </c>
      <c r="F67">
        <f>MAX(C56:C67)</f>
        <v>9.5385939999999998</v>
      </c>
      <c r="G67">
        <f>INDEX(B56:C67,MATCH(F67,C56:C67,0),1)</f>
        <v>8</v>
      </c>
      <c r="H67" s="16">
        <f t="shared" si="4"/>
        <v>-31.514900000000001</v>
      </c>
      <c r="I67">
        <f t="shared" si="5"/>
        <v>1</v>
      </c>
      <c r="J67">
        <f t="shared" ref="J67:J73" si="6">(B67 + (3-G67))</f>
        <v>1</v>
      </c>
      <c r="K67">
        <f t="shared" ref="K67:K73" si="7">IF(I67 &gt;= 9,(B67 + (I67-5-12)),(B67 + (I67-5)))</f>
        <v>2</v>
      </c>
      <c r="L67">
        <f>AVERAGE(J67:K67)</f>
        <v>1.5</v>
      </c>
      <c r="M67">
        <f t="shared" ref="M67:M73" si="8">SIN((PI()*2/12) * J67)</f>
        <v>0.49999999999999994</v>
      </c>
      <c r="N67">
        <f t="shared" ref="N67:N73" si="9">SIN((PI()*2/12) * K67)</f>
        <v>0.8660254037844386</v>
      </c>
      <c r="O67">
        <f>SIN((PI()*2/12) * L67)</f>
        <v>0.70710678118654746</v>
      </c>
    </row>
    <row r="68" spans="1:15" x14ac:dyDescent="0.3">
      <c r="A68" s="8">
        <v>2020</v>
      </c>
      <c r="B68" s="8">
        <v>7</v>
      </c>
      <c r="C68" s="8">
        <v>8.5077569999999998</v>
      </c>
      <c r="D68" s="8">
        <f>AVERAGE(C57:C68)</f>
        <v>-11.158579375000002</v>
      </c>
      <c r="E68" s="8">
        <f>(MAX(C57:C68)-MIN(C57:C68))/2</f>
        <v>20.526747</v>
      </c>
      <c r="F68" s="8">
        <f>MAX(C57:C68)</f>
        <v>9.5385939999999998</v>
      </c>
      <c r="G68" s="8">
        <f>INDEX(B57:C68,MATCH(F68,C57:C68,0),1)</f>
        <v>8</v>
      </c>
      <c r="H68" s="16">
        <f t="shared" si="4"/>
        <v>-31.514900000000001</v>
      </c>
      <c r="I68">
        <f t="shared" si="5"/>
        <v>1</v>
      </c>
      <c r="J68">
        <f t="shared" si="6"/>
        <v>2</v>
      </c>
      <c r="K68">
        <f t="shared" si="7"/>
        <v>3</v>
      </c>
      <c r="L68">
        <f>AVERAGE(J68:K68)</f>
        <v>2.5</v>
      </c>
      <c r="M68">
        <f t="shared" si="8"/>
        <v>0.8660254037844386</v>
      </c>
      <c r="N68">
        <f t="shared" si="9"/>
        <v>1</v>
      </c>
      <c r="O68">
        <f>SIN((PI()*2/12) * L68)</f>
        <v>0.9659258262890682</v>
      </c>
    </row>
    <row r="69" spans="1:15" x14ac:dyDescent="0.3">
      <c r="A69" s="8">
        <v>2020</v>
      </c>
      <c r="B69" s="8">
        <v>8</v>
      </c>
      <c r="C69" s="8">
        <v>5.0305869999999997</v>
      </c>
      <c r="D69" s="8">
        <f>AVERAGE(C58:C69)</f>
        <v>-11.534246625000002</v>
      </c>
      <c r="E69" s="8">
        <f>(MAX(C58:C69)-MIN(C58:C69))/2</f>
        <v>20.011328500000001</v>
      </c>
      <c r="F69" s="8">
        <f>MAX(C58:C69)</f>
        <v>8.5077569999999998</v>
      </c>
      <c r="G69" s="8">
        <f>INDEX(B58:C69,MATCH(F69,C58:C69,0),1)</f>
        <v>7</v>
      </c>
      <c r="H69" s="16">
        <f t="shared" si="4"/>
        <v>-31.514900000000001</v>
      </c>
      <c r="I69">
        <f t="shared" si="5"/>
        <v>1</v>
      </c>
      <c r="J69">
        <f t="shared" si="6"/>
        <v>4</v>
      </c>
      <c r="K69">
        <f t="shared" si="7"/>
        <v>4</v>
      </c>
      <c r="L69">
        <f>AVERAGE(J69:K69)</f>
        <v>4</v>
      </c>
      <c r="M69">
        <f t="shared" si="8"/>
        <v>0.86602540378443871</v>
      </c>
      <c r="N69">
        <f t="shared" si="9"/>
        <v>0.86602540378443871</v>
      </c>
      <c r="O69">
        <f>SIN((PI()*2/12) * L69)</f>
        <v>0.86602540378443871</v>
      </c>
    </row>
    <row r="70" spans="1:15" x14ac:dyDescent="0.3">
      <c r="A70">
        <v>2020</v>
      </c>
      <c r="B70">
        <v>9</v>
      </c>
      <c r="C70">
        <v>2.8687149999999999</v>
      </c>
      <c r="D70">
        <f>AVERAGE(C59:C70)</f>
        <v>-11.615479708333334</v>
      </c>
      <c r="E70">
        <f>(MAX(C59:C70)-MIN(C59:C70))/2</f>
        <v>20.011328500000001</v>
      </c>
      <c r="F70">
        <f>MAX(C59:C70)</f>
        <v>8.5077569999999998</v>
      </c>
      <c r="G70">
        <f>INDEX(B59:C70,MATCH(F70,C59:C70,0),1)</f>
        <v>7</v>
      </c>
      <c r="H70" s="16">
        <f t="shared" si="4"/>
        <v>-31.514900000000001</v>
      </c>
      <c r="I70">
        <f t="shared" si="5"/>
        <v>1</v>
      </c>
      <c r="J70">
        <f t="shared" si="6"/>
        <v>5</v>
      </c>
      <c r="K70">
        <f t="shared" si="7"/>
        <v>5</v>
      </c>
      <c r="L70">
        <f>AVERAGE(J70:K70)</f>
        <v>5</v>
      </c>
      <c r="M70">
        <f t="shared" si="8"/>
        <v>0.50000000000000033</v>
      </c>
      <c r="N70">
        <f t="shared" si="9"/>
        <v>0.50000000000000033</v>
      </c>
      <c r="O70">
        <f>SIN((PI()*2/12) * L70)</f>
        <v>0.50000000000000033</v>
      </c>
    </row>
    <row r="71" spans="1:15" x14ac:dyDescent="0.3">
      <c r="A71">
        <v>2020</v>
      </c>
      <c r="B71">
        <v>10</v>
      </c>
      <c r="C71">
        <v>-2.821288</v>
      </c>
      <c r="D71">
        <f>AVERAGE(C60:C71)</f>
        <v>-11.630236208333336</v>
      </c>
      <c r="E71">
        <f>(MAX(C60:C71)-MIN(C60:C71))/2</f>
        <v>20.011328500000001</v>
      </c>
      <c r="F71">
        <f>MAX(C60:C71)</f>
        <v>8.5077569999999998</v>
      </c>
      <c r="G71">
        <f>INDEX(B60:C71,MATCH(F71,C60:C71,0),1)</f>
        <v>7</v>
      </c>
      <c r="H71" s="16">
        <f t="shared" si="4"/>
        <v>-31.514900000000001</v>
      </c>
      <c r="I71">
        <f t="shared" si="5"/>
        <v>1</v>
      </c>
      <c r="J71">
        <f t="shared" si="6"/>
        <v>6</v>
      </c>
      <c r="K71">
        <f t="shared" si="7"/>
        <v>6</v>
      </c>
      <c r="L71">
        <f>AVERAGE(J71:K71)</f>
        <v>6</v>
      </c>
      <c r="M71">
        <f t="shared" si="8"/>
        <v>1.22514845490862E-16</v>
      </c>
      <c r="N71">
        <f t="shared" si="9"/>
        <v>1.22514845490862E-16</v>
      </c>
      <c r="O71">
        <f>SIN((PI()*2/12) * L71)</f>
        <v>1.22514845490862E-16</v>
      </c>
    </row>
    <row r="72" spans="1:15" x14ac:dyDescent="0.3">
      <c r="A72">
        <v>2020</v>
      </c>
      <c r="B72">
        <v>11</v>
      </c>
      <c r="C72">
        <v>-17.159040000000001</v>
      </c>
      <c r="D72">
        <f>AVERAGE(C61:C72)</f>
        <v>-11.592737875000003</v>
      </c>
      <c r="E72">
        <f>(MAX(C61:C72)-MIN(C61:C72))/2</f>
        <v>20.011328500000001</v>
      </c>
      <c r="F72">
        <f>MAX(C61:C72)</f>
        <v>8.5077569999999998</v>
      </c>
      <c r="G72">
        <f>INDEX(B61:C72,MATCH(F72,C61:C72,0),1)</f>
        <v>7</v>
      </c>
      <c r="H72" s="16">
        <f t="shared" si="4"/>
        <v>-31.514900000000001</v>
      </c>
      <c r="I72">
        <f t="shared" si="5"/>
        <v>1</v>
      </c>
      <c r="J72">
        <f t="shared" si="6"/>
        <v>7</v>
      </c>
      <c r="K72">
        <f t="shared" si="7"/>
        <v>7</v>
      </c>
      <c r="L72">
        <f>AVERAGE(J72:K72)</f>
        <v>7</v>
      </c>
      <c r="M72">
        <f t="shared" si="8"/>
        <v>-0.49999999999999972</v>
      </c>
      <c r="N72">
        <f t="shared" si="9"/>
        <v>-0.49999999999999972</v>
      </c>
      <c r="O72">
        <f>SIN((PI()*2/12) * L72)</f>
        <v>-0.49999999999999972</v>
      </c>
    </row>
    <row r="73" spans="1:15" x14ac:dyDescent="0.3">
      <c r="A73">
        <v>2020</v>
      </c>
      <c r="B73">
        <v>12</v>
      </c>
      <c r="C73">
        <v>-21.126110000000001</v>
      </c>
      <c r="D73">
        <f>AVERAGE(C62:C73)</f>
        <v>-11.158407041666669</v>
      </c>
      <c r="E73">
        <f>(MAX(C62:C73)-MIN(C62:C73))/2</f>
        <v>20.011328500000001</v>
      </c>
      <c r="F73">
        <f>MAX(C62:C73)</f>
        <v>8.5077569999999998</v>
      </c>
      <c r="G73">
        <f>INDEX(B62:C73,MATCH(F73,C62:C73,0),1)</f>
        <v>7</v>
      </c>
      <c r="H73" s="16">
        <f t="shared" si="4"/>
        <v>-31.514900000000001</v>
      </c>
      <c r="I73">
        <f t="shared" si="5"/>
        <v>1</v>
      </c>
      <c r="J73">
        <f t="shared" si="6"/>
        <v>8</v>
      </c>
      <c r="K73">
        <f t="shared" si="7"/>
        <v>8</v>
      </c>
      <c r="L73">
        <f>AVERAGE(J73:K73)</f>
        <v>8</v>
      </c>
      <c r="M73">
        <f t="shared" si="8"/>
        <v>-0.86602540378443837</v>
      </c>
      <c r="N73">
        <f t="shared" si="9"/>
        <v>-0.86602540378443837</v>
      </c>
      <c r="O73">
        <f>SIN((PI()*2/12) * L73)</f>
        <v>-0.86602540378443837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2022-05-03T14:50:17Z</dcterms:created>
  <dcterms:modified xsi:type="dcterms:W3CDTF">2022-07-27T18:23:01Z</dcterms:modified>
</cp:coreProperties>
</file>