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kiZ\Downloads\teori dana pensiun\teori-dana-pensiun\case_study_IRR_rate\"/>
    </mc:Choice>
  </mc:AlternateContent>
  <xr:revisionPtr revIDLastSave="0" documentId="13_ncr:1_{69742E57-8744-44B5-8858-EF99F3E90DB2}" xr6:coauthVersionLast="47" xr6:coauthVersionMax="47" xr10:uidLastSave="{00000000-0000-0000-0000-000000000000}"/>
  <bookViews>
    <workbookView xWindow="-108" yWindow="-108" windowWidth="23256" windowHeight="12456" activeTab="4" xr2:uid="{7B0AFCA6-860D-478D-9BA3-BF4DD6D924DF}"/>
  </bookViews>
  <sheets>
    <sheet name="Asumsi" sheetId="3" r:id="rId1"/>
    <sheet name="Proyeksi Tahunan" sheetId="1" r:id="rId2"/>
    <sheet name="Tabel Mortalita" sheetId="2" r:id="rId3"/>
    <sheet name="Referensi" sheetId="5" r:id="rId4"/>
    <sheet name="Hasil &amp; Solusi" sheetId="4" r:id="rId5"/>
  </sheets>
  <definedNames>
    <definedName name="Batas_Atas_Manfaat_JP">Asumsi!$B$15</definedName>
    <definedName name="Faktor_Anuitas_60">'Tabel Mortalita'!$E$2</definedName>
    <definedName name="Gaji_Awal">Asumsi!$B$4</definedName>
    <definedName name="Gender">Asumsi!$B$5</definedName>
    <definedName name="Imbal_Hasil">Asumsi!$B$7</definedName>
    <definedName name="Kenaikan_Gaji">Asumsi!$B$6</definedName>
    <definedName name="Manfaat_JP_Final">'Hasil &amp; Solusi'!$B$20</definedName>
    <definedName name="Masa_Iuran_JP">'Hasil &amp; Solusi'!$B$19</definedName>
    <definedName name="Masa_Kerja">Asumsi!$B$11</definedName>
    <definedName name="Rate_Iuran_JHT">Asumsi!$B$9</definedName>
    <definedName name="Target_IRR">Asumsi!$B$8</definedName>
    <definedName name="Usia_Awal">Asumsi!$B$2</definedName>
    <definedName name="Usia_Mulai_Iuran_JP">Asumsi!$B$14</definedName>
    <definedName name="Usia_Pensiun">Asumsi!$B$3</definedName>
    <definedName name="Usia_Pensiun_JP">Asumsi!$B$13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B3" i="4"/>
  <c r="E2" i="2"/>
  <c r="G64" i="2"/>
  <c r="H64" i="2"/>
  <c r="I64" i="2"/>
  <c r="J64" i="2"/>
  <c r="G65" i="2"/>
  <c r="H65" i="2"/>
  <c r="I65" i="2"/>
  <c r="J65" i="2" s="1"/>
  <c r="G66" i="2"/>
  <c r="H66" i="2"/>
  <c r="I66" i="2"/>
  <c r="J66" i="2"/>
  <c r="G67" i="2"/>
  <c r="G68" i="2" s="1"/>
  <c r="H67" i="2"/>
  <c r="I67" i="2"/>
  <c r="J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J63" i="2"/>
  <c r="I63" i="2"/>
  <c r="H63" i="2"/>
  <c r="G63" i="2"/>
  <c r="J62" i="2"/>
  <c r="I62" i="2"/>
  <c r="H62" i="2"/>
  <c r="B18" i="4"/>
  <c r="B19" i="4"/>
  <c r="B20" i="4" s="1"/>
  <c r="B10" i="4"/>
  <c r="B1" i="4"/>
  <c r="B12" i="4" s="1"/>
  <c r="B2" i="4"/>
  <c r="E1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C63" i="2" s="1"/>
  <c r="D62" i="2"/>
  <c r="E62" i="2"/>
  <c r="F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F58" i="2"/>
  <c r="E58" i="2"/>
  <c r="D58" i="2"/>
  <c r="C58" i="2"/>
  <c r="F57" i="2"/>
  <c r="E57" i="2"/>
  <c r="D57" i="2"/>
  <c r="I68" i="2" l="1"/>
  <c r="J68" i="2" s="1"/>
  <c r="G69" i="2"/>
  <c r="B21" i="4"/>
  <c r="B22" i="4" s="1"/>
  <c r="B11" i="4" s="1"/>
  <c r="B13" i="4" s="1"/>
  <c r="B15" i="4" s="1"/>
  <c r="B16" i="4" s="1"/>
  <c r="E63" i="2"/>
  <c r="F63" i="2" s="1"/>
  <c r="C64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F3" i="1"/>
  <c r="C3" i="1"/>
  <c r="C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1" i="3"/>
  <c r="I69" i="2" l="1"/>
  <c r="J69" i="2" s="1"/>
  <c r="G70" i="2"/>
  <c r="D4" i="1"/>
  <c r="C5" i="1"/>
  <c r="D3" i="1"/>
  <c r="G3" i="1" s="1"/>
  <c r="E4" i="1" s="1"/>
  <c r="E64" i="2"/>
  <c r="F64" i="2" s="1"/>
  <c r="C65" i="2"/>
  <c r="I70" i="2" l="1"/>
  <c r="J70" i="2" s="1"/>
  <c r="G71" i="2"/>
  <c r="F4" i="1"/>
  <c r="G4" i="1" s="1"/>
  <c r="E5" i="1" s="1"/>
  <c r="D5" i="1"/>
  <c r="C6" i="1"/>
  <c r="E65" i="2"/>
  <c r="F65" i="2" s="1"/>
  <c r="C66" i="2"/>
  <c r="G72" i="2" l="1"/>
  <c r="I71" i="2"/>
  <c r="J71" i="2" s="1"/>
  <c r="F5" i="1"/>
  <c r="G5" i="1"/>
  <c r="E6" i="1" s="1"/>
  <c r="F6" i="1" s="1"/>
  <c r="C7" i="1"/>
  <c r="D6" i="1"/>
  <c r="C67" i="2"/>
  <c r="E66" i="2"/>
  <c r="F66" i="2" s="1"/>
  <c r="I72" i="2" l="1"/>
  <c r="J72" i="2" s="1"/>
  <c r="G73" i="2"/>
  <c r="D7" i="1"/>
  <c r="C8" i="1"/>
  <c r="G6" i="1"/>
  <c r="E7" i="1" s="1"/>
  <c r="F7" i="1" s="1"/>
  <c r="E67" i="2"/>
  <c r="F67" i="2" s="1"/>
  <c r="C68" i="2"/>
  <c r="I73" i="2" l="1"/>
  <c r="J73" i="2" s="1"/>
  <c r="G74" i="2"/>
  <c r="G7" i="1"/>
  <c r="E8" i="1" s="1"/>
  <c r="F8" i="1" s="1"/>
  <c r="D8" i="1"/>
  <c r="C9" i="1"/>
  <c r="E68" i="2"/>
  <c r="F68" i="2" s="1"/>
  <c r="C69" i="2"/>
  <c r="G75" i="2" l="1"/>
  <c r="I74" i="2"/>
  <c r="J74" i="2" s="1"/>
  <c r="D9" i="1"/>
  <c r="C10" i="1"/>
  <c r="G8" i="1"/>
  <c r="E9" i="1" s="1"/>
  <c r="F9" i="1" s="1"/>
  <c r="G9" i="1" s="1"/>
  <c r="E10" i="1" s="1"/>
  <c r="F10" i="1" s="1"/>
  <c r="E69" i="2"/>
  <c r="F69" i="2" s="1"/>
  <c r="C70" i="2"/>
  <c r="G76" i="2" l="1"/>
  <c r="I75" i="2"/>
  <c r="J75" i="2" s="1"/>
  <c r="C11" i="1"/>
  <c r="D10" i="1"/>
  <c r="G10" i="1" s="1"/>
  <c r="E11" i="1" s="1"/>
  <c r="C71" i="2"/>
  <c r="E70" i="2"/>
  <c r="F70" i="2" s="1"/>
  <c r="I76" i="2" l="1"/>
  <c r="J76" i="2" s="1"/>
  <c r="G77" i="2"/>
  <c r="F11" i="1"/>
  <c r="G11" i="1" s="1"/>
  <c r="E12" i="1" s="1"/>
  <c r="C12" i="1"/>
  <c r="D11" i="1"/>
  <c r="E71" i="2"/>
  <c r="F71" i="2" s="1"/>
  <c r="C72" i="2"/>
  <c r="I77" i="2" l="1"/>
  <c r="J77" i="2" s="1"/>
  <c r="G78" i="2"/>
  <c r="F12" i="1"/>
  <c r="C13" i="1"/>
  <c r="D12" i="1"/>
  <c r="G12" i="1" s="1"/>
  <c r="E13" i="1" s="1"/>
  <c r="F13" i="1" s="1"/>
  <c r="E72" i="2"/>
  <c r="F72" i="2" s="1"/>
  <c r="C73" i="2"/>
  <c r="I78" i="2" l="1"/>
  <c r="J78" i="2" s="1"/>
  <c r="G79" i="2"/>
  <c r="D13" i="1"/>
  <c r="G13" i="1" s="1"/>
  <c r="E14" i="1" s="1"/>
  <c r="C14" i="1"/>
  <c r="E73" i="2"/>
  <c r="F73" i="2" s="1"/>
  <c r="C74" i="2"/>
  <c r="G80" i="2" l="1"/>
  <c r="I79" i="2"/>
  <c r="J79" i="2" s="1"/>
  <c r="F14" i="1"/>
  <c r="G14" i="1" s="1"/>
  <c r="E15" i="1" s="1"/>
  <c r="D14" i="1"/>
  <c r="C15" i="1"/>
  <c r="C75" i="2"/>
  <c r="E74" i="2"/>
  <c r="F74" i="2" s="1"/>
  <c r="I80" i="2" l="1"/>
  <c r="J80" i="2" s="1"/>
  <c r="G81" i="2"/>
  <c r="F15" i="1"/>
  <c r="D15" i="1"/>
  <c r="G15" i="1" s="1"/>
  <c r="E16" i="1" s="1"/>
  <c r="C16" i="1"/>
  <c r="E75" i="2"/>
  <c r="F75" i="2" s="1"/>
  <c r="C76" i="2"/>
  <c r="I81" i="2" l="1"/>
  <c r="J81" i="2" s="1"/>
  <c r="G82" i="2"/>
  <c r="F16" i="1"/>
  <c r="D16" i="1"/>
  <c r="G16" i="1" s="1"/>
  <c r="E17" i="1" s="1"/>
  <c r="F17" i="1" s="1"/>
  <c r="G17" i="1" s="1"/>
  <c r="C17" i="1"/>
  <c r="D17" i="1" s="1"/>
  <c r="E76" i="2"/>
  <c r="F76" i="2" s="1"/>
  <c r="C77" i="2"/>
  <c r="I82" i="2" l="1"/>
  <c r="J82" i="2" s="1"/>
  <c r="G83" i="2"/>
  <c r="C78" i="2"/>
  <c r="E77" i="2"/>
  <c r="F77" i="2" s="1"/>
  <c r="G84" i="2" l="1"/>
  <c r="I83" i="2"/>
  <c r="J83" i="2" s="1"/>
  <c r="C79" i="2"/>
  <c r="E78" i="2"/>
  <c r="F78" i="2" s="1"/>
  <c r="I84" i="2" l="1"/>
  <c r="J84" i="2" s="1"/>
  <c r="G85" i="2"/>
  <c r="E79" i="2"/>
  <c r="F79" i="2" s="1"/>
  <c r="C80" i="2"/>
  <c r="I85" i="2" l="1"/>
  <c r="J85" i="2" s="1"/>
  <c r="G86" i="2"/>
  <c r="E80" i="2"/>
  <c r="F80" i="2" s="1"/>
  <c r="C81" i="2"/>
  <c r="I86" i="2" l="1"/>
  <c r="J86" i="2" s="1"/>
  <c r="G87" i="2"/>
  <c r="E81" i="2"/>
  <c r="F81" i="2" s="1"/>
  <c r="C82" i="2"/>
  <c r="G88" i="2" l="1"/>
  <c r="I87" i="2"/>
  <c r="J87" i="2" s="1"/>
  <c r="C83" i="2"/>
  <c r="E82" i="2"/>
  <c r="F82" i="2" s="1"/>
  <c r="I88" i="2" l="1"/>
  <c r="J88" i="2" s="1"/>
  <c r="G89" i="2"/>
  <c r="E83" i="2"/>
  <c r="F83" i="2" s="1"/>
  <c r="C84" i="2"/>
  <c r="G90" i="2" l="1"/>
  <c r="I89" i="2"/>
  <c r="J89" i="2" s="1"/>
  <c r="E84" i="2"/>
  <c r="F84" i="2" s="1"/>
  <c r="C85" i="2"/>
  <c r="G91" i="2" l="1"/>
  <c r="I90" i="2"/>
  <c r="J90" i="2" s="1"/>
  <c r="E85" i="2"/>
  <c r="F85" i="2" s="1"/>
  <c r="C86" i="2"/>
  <c r="G92" i="2" l="1"/>
  <c r="I91" i="2"/>
  <c r="J91" i="2" s="1"/>
  <c r="C87" i="2"/>
  <c r="E86" i="2"/>
  <c r="F86" i="2" s="1"/>
  <c r="I92" i="2" l="1"/>
  <c r="J92" i="2" s="1"/>
  <c r="G93" i="2"/>
  <c r="E87" i="2"/>
  <c r="F87" i="2" s="1"/>
  <c r="C88" i="2"/>
  <c r="I93" i="2" l="1"/>
  <c r="J93" i="2" s="1"/>
  <c r="G94" i="2"/>
  <c r="E88" i="2"/>
  <c r="F88" i="2" s="1"/>
  <c r="C89" i="2"/>
  <c r="I94" i="2" l="1"/>
  <c r="J94" i="2" s="1"/>
  <c r="G95" i="2"/>
  <c r="E89" i="2"/>
  <c r="F89" i="2" s="1"/>
  <c r="C90" i="2"/>
  <c r="G96" i="2" l="1"/>
  <c r="I95" i="2"/>
  <c r="J95" i="2" s="1"/>
  <c r="C91" i="2"/>
  <c r="E90" i="2"/>
  <c r="F90" i="2" s="1"/>
  <c r="I96" i="2" l="1"/>
  <c r="J96" i="2" s="1"/>
  <c r="G97" i="2"/>
  <c r="E91" i="2"/>
  <c r="F91" i="2" s="1"/>
  <c r="C92" i="2"/>
  <c r="I97" i="2" l="1"/>
  <c r="J97" i="2" s="1"/>
  <c r="G98" i="2"/>
  <c r="E92" i="2"/>
  <c r="F92" i="2" s="1"/>
  <c r="C93" i="2"/>
  <c r="I98" i="2" l="1"/>
  <c r="J98" i="2" s="1"/>
  <c r="G99" i="2"/>
  <c r="E93" i="2"/>
  <c r="F93" i="2" s="1"/>
  <c r="C94" i="2"/>
  <c r="G100" i="2" l="1"/>
  <c r="I99" i="2"/>
  <c r="J99" i="2" s="1"/>
  <c r="C95" i="2"/>
  <c r="E94" i="2"/>
  <c r="F94" i="2" s="1"/>
  <c r="G101" i="2" l="1"/>
  <c r="I100" i="2"/>
  <c r="J100" i="2" s="1"/>
  <c r="E95" i="2"/>
  <c r="F95" i="2" s="1"/>
  <c r="C96" i="2"/>
  <c r="I101" i="2" l="1"/>
  <c r="J101" i="2" s="1"/>
  <c r="G102" i="2"/>
  <c r="E96" i="2"/>
  <c r="F96" i="2" s="1"/>
  <c r="C97" i="2"/>
  <c r="G103" i="2" l="1"/>
  <c r="I102" i="2"/>
  <c r="J102" i="2" s="1"/>
  <c r="E97" i="2"/>
  <c r="F97" i="2" s="1"/>
  <c r="C98" i="2"/>
  <c r="G104" i="2" l="1"/>
  <c r="I103" i="2"/>
  <c r="J103" i="2" s="1"/>
  <c r="C99" i="2"/>
  <c r="E98" i="2"/>
  <c r="F98" i="2" s="1"/>
  <c r="I104" i="2" l="1"/>
  <c r="J104" i="2" s="1"/>
  <c r="G105" i="2"/>
  <c r="E99" i="2"/>
  <c r="F99" i="2" s="1"/>
  <c r="C100" i="2"/>
  <c r="I105" i="2" l="1"/>
  <c r="J105" i="2" s="1"/>
  <c r="G106" i="2"/>
  <c r="E100" i="2"/>
  <c r="F100" i="2" s="1"/>
  <c r="C101" i="2"/>
  <c r="I106" i="2" l="1"/>
  <c r="J106" i="2" s="1"/>
  <c r="G107" i="2"/>
  <c r="E101" i="2"/>
  <c r="F101" i="2" s="1"/>
  <c r="C102" i="2"/>
  <c r="G108" i="2" l="1"/>
  <c r="I107" i="2"/>
  <c r="J107" i="2" s="1"/>
  <c r="C103" i="2"/>
  <c r="E102" i="2"/>
  <c r="F102" i="2" s="1"/>
  <c r="G109" i="2" l="1"/>
  <c r="I108" i="2"/>
  <c r="J108" i="2" s="1"/>
  <c r="E103" i="2"/>
  <c r="F103" i="2" s="1"/>
  <c r="C104" i="2"/>
  <c r="I109" i="2" l="1"/>
  <c r="J109" i="2" s="1"/>
  <c r="G110" i="2"/>
  <c r="E104" i="2"/>
  <c r="F104" i="2" s="1"/>
  <c r="C105" i="2"/>
  <c r="I110" i="2" l="1"/>
  <c r="J110" i="2" s="1"/>
  <c r="G111" i="2"/>
  <c r="E105" i="2"/>
  <c r="F105" i="2" s="1"/>
  <c r="C106" i="2"/>
  <c r="G112" i="2" l="1"/>
  <c r="I111" i="2"/>
  <c r="J111" i="2" s="1"/>
  <c r="C107" i="2"/>
  <c r="E106" i="2"/>
  <c r="F106" i="2" s="1"/>
  <c r="I112" i="2" l="1"/>
  <c r="J112" i="2" s="1"/>
  <c r="G113" i="2"/>
  <c r="I113" i="2" s="1"/>
  <c r="J113" i="2" s="1"/>
  <c r="E107" i="2"/>
  <c r="F107" i="2" s="1"/>
  <c r="C108" i="2"/>
  <c r="E108" i="2" l="1"/>
  <c r="F108" i="2" s="1"/>
  <c r="C109" i="2"/>
  <c r="E109" i="2" l="1"/>
  <c r="F109" i="2" s="1"/>
  <c r="C110" i="2"/>
  <c r="C111" i="2" l="1"/>
  <c r="E110" i="2"/>
  <c r="F110" i="2" s="1"/>
  <c r="E111" i="2" l="1"/>
  <c r="F111" i="2" s="1"/>
  <c r="C112" i="2"/>
  <c r="E112" i="2" l="1"/>
  <c r="F112" i="2" s="1"/>
  <c r="C113" i="2"/>
  <c r="E113" i="2" s="1"/>
  <c r="F113" i="2" s="1"/>
</calcChain>
</file>

<file path=xl/sharedStrings.xml><?xml version="1.0" encoding="utf-8"?>
<sst xmlns="http://schemas.openxmlformats.org/spreadsheetml/2006/main" count="52" uniqueCount="49">
  <si>
    <t>Variabel Input</t>
  </si>
  <si>
    <t>Usia Awal (Tahun)</t>
  </si>
  <si>
    <t>Usia Pensiun (Tahun)</t>
  </si>
  <si>
    <t>Gaji Awal (Bulanan)</t>
  </si>
  <si>
    <t>m</t>
  </si>
  <si>
    <t>Kenaikan Gaji (per tahun)</t>
  </si>
  <si>
    <t>Imbal Hasil Investasi (per tahun)</t>
  </si>
  <si>
    <t>Target IRR</t>
  </si>
  <si>
    <t>Rate Iuran JHT (Total)</t>
  </si>
  <si>
    <t>Gender</t>
  </si>
  <si>
    <t>Masa Kerja (Tahun)</t>
  </si>
  <si>
    <t>Tahun Ke-</t>
  </si>
  <si>
    <t>Usia</t>
  </si>
  <si>
    <t>Gaji Tahunan</t>
  </si>
  <si>
    <t>Iuran JHT Setahun</t>
  </si>
  <si>
    <t>Saldo Awal Tahun</t>
  </si>
  <si>
    <t>Imbal Hasil</t>
  </si>
  <si>
    <t>Saldo Akhir Tahun</t>
  </si>
  <si>
    <t>usia</t>
  </si>
  <si>
    <t>lx</t>
  </si>
  <si>
    <t>prob. Hidup</t>
  </si>
  <si>
    <t>faktor diskonto</t>
  </si>
  <si>
    <t>PV Anuitas per Tahun</t>
  </si>
  <si>
    <t>Gaji Akhir Bulanan (di Usia 55)</t>
  </si>
  <si>
    <t>Total Akumulasi Dana JHT</t>
  </si>
  <si>
    <t>TOTAL DANA LUMP SUM</t>
  </si>
  <si>
    <t>Faktor Anuitas Hidup (ä_55)</t>
  </si>
  <si>
    <t>Estimasi Pensiun Bulanan (dari Dana Ada)</t>
  </si>
  <si>
    <t>Target Pensiun Bulanan (80% IRR)</t>
  </si>
  <si>
    <t>KEKURANGAN / GAP BULANAN</t>
  </si>
  <si>
    <t>Dana DPLK yang Dibutuhkan (di Usia 55)</t>
  </si>
  <si>
    <t>IURAN DPLK BULANAN YANG DIPERLUKAN</t>
  </si>
  <si>
    <t>Usia Pensiun JP (Tahun)</t>
  </si>
  <si>
    <t>Usia Mulai Iuran JP (Tahun)</t>
  </si>
  <si>
    <t>Batas Atas Manfaat JP (Bulanan)</t>
  </si>
  <si>
    <t>Jumlah Seluruh PV Anuitas</t>
  </si>
  <si>
    <t>Faktor Anuitas Hidup (ä_60)</t>
  </si>
  <si>
    <t>Perhitungan Manfaat Jaminan Pensiun (JP)</t>
  </si>
  <si>
    <t>Masa Iuran JP (Bulan)</t>
  </si>
  <si>
    <t>Manfaat JP Final (Bulanan)</t>
  </si>
  <si>
    <t>Nilai Lump Sum JP di Usia 60</t>
  </si>
  <si>
    <t>PV Manfaat JP di Usia 55</t>
  </si>
  <si>
    <t>Faktor UP (Bulan)</t>
  </si>
  <si>
    <t>Faktor UPMK (Bulan)</t>
  </si>
  <si>
    <t>Faktor UP Pensiun (1.75x)</t>
  </si>
  <si>
    <t>Faktor UPMK</t>
  </si>
  <si>
    <t>Faktor UPH (15%)</t>
  </si>
  <si>
    <t>Total Faktor Pengali Pesangon</t>
  </si>
  <si>
    <t>Uang Pesangon Final (UUCK)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</si>
</sst>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Rp-421]#,##0.00"/>
    <numFmt numFmtId="165" formatCode="[$Rp-421]#,##0"/>
    <numFmt numFmtId="166" formatCode="_-[$Rp-3809]* #,##0.00_-;\-[$Rp-3809]* #,##0.00_-;_-[$Rp-3809]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center" vertical="center" wrapText="1"/>
    </xf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0063-8236-46AF-AC5F-96BDF0ECC8EA}">
  <dimension ref="A1:D15"/>
  <sheetViews>
    <sheetView workbookViewId="0">
      <selection activeCell="B7" sqref="B7"/>
    </sheetView>
  </sheetViews>
  <sheetFormatPr defaultRowHeight="14.4" x14ac:dyDescent="0.3"/>
  <cols>
    <col min="1" max="1" width="26.6640625" bestFit="1" customWidth="1"/>
    <col min="2" max="2" width="16.21875" bestFit="1" customWidth="1"/>
    <col min="3" max="3" width="26.6640625" bestFit="1" customWidth="1"/>
    <col min="5" max="5" width="21.109375" bestFit="1" customWidth="1"/>
  </cols>
  <sheetData>
    <row r="1" spans="1:4" x14ac:dyDescent="0.3">
      <c r="A1" s="4" t="s">
        <v>0</v>
      </c>
    </row>
    <row r="2" spans="1:4" x14ac:dyDescent="0.3">
      <c r="A2" s="2" t="s">
        <v>1</v>
      </c>
      <c r="B2" s="2">
        <v>40</v>
      </c>
    </row>
    <row r="3" spans="1:4" x14ac:dyDescent="0.3">
      <c r="A3" s="2" t="s">
        <v>2</v>
      </c>
      <c r="B3" s="2">
        <v>55</v>
      </c>
      <c r="D3" s="1"/>
    </row>
    <row r="4" spans="1:4" x14ac:dyDescent="0.3">
      <c r="A4" s="2" t="s">
        <v>3</v>
      </c>
      <c r="B4" s="6">
        <v>8000000</v>
      </c>
    </row>
    <row r="5" spans="1:4" x14ac:dyDescent="0.3">
      <c r="A5" s="2" t="s">
        <v>9</v>
      </c>
      <c r="B5" s="2" t="s">
        <v>4</v>
      </c>
    </row>
    <row r="6" spans="1:4" x14ac:dyDescent="0.3">
      <c r="A6" s="2" t="s">
        <v>5</v>
      </c>
      <c r="B6" s="3">
        <v>0.05</v>
      </c>
    </row>
    <row r="7" spans="1:4" ht="14.4" customHeight="1" x14ac:dyDescent="0.3">
      <c r="A7" s="5" t="s">
        <v>6</v>
      </c>
      <c r="B7" s="3">
        <v>0.06</v>
      </c>
    </row>
    <row r="8" spans="1:4" x14ac:dyDescent="0.3">
      <c r="A8" s="2" t="s">
        <v>7</v>
      </c>
      <c r="B8" s="3">
        <v>0.8</v>
      </c>
    </row>
    <row r="9" spans="1:4" x14ac:dyDescent="0.3">
      <c r="A9" s="2" t="s">
        <v>8</v>
      </c>
      <c r="B9" s="3">
        <v>5.7000000000000002E-2</v>
      </c>
    </row>
    <row r="10" spans="1:4" x14ac:dyDescent="0.3">
      <c r="A10" s="2"/>
      <c r="B10" s="2"/>
    </row>
    <row r="11" spans="1:4" x14ac:dyDescent="0.3">
      <c r="A11" s="2" t="s">
        <v>10</v>
      </c>
      <c r="B11" s="2">
        <f>B3-B2</f>
        <v>15</v>
      </c>
    </row>
    <row r="13" spans="1:4" x14ac:dyDescent="0.3">
      <c r="A13" t="s">
        <v>32</v>
      </c>
      <c r="B13">
        <v>60</v>
      </c>
    </row>
    <row r="14" spans="1:4" x14ac:dyDescent="0.3">
      <c r="A14" t="s">
        <v>33</v>
      </c>
      <c r="B14">
        <v>25</v>
      </c>
    </row>
    <row r="15" spans="1:4" x14ac:dyDescent="0.3">
      <c r="A15" t="s">
        <v>34</v>
      </c>
      <c r="B15" s="10">
        <v>4792300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9136-0ACF-42DA-BDD4-99DBF9CA717F}">
  <dimension ref="A2:G56"/>
  <sheetViews>
    <sheetView workbookViewId="0">
      <selection activeCell="C21" sqref="C21"/>
    </sheetView>
  </sheetViews>
  <sheetFormatPr defaultRowHeight="14.4" x14ac:dyDescent="0.3"/>
  <cols>
    <col min="2" max="2" width="7.77734375" bestFit="1" customWidth="1"/>
    <col min="3" max="3" width="18.5546875" bestFit="1" customWidth="1"/>
    <col min="4" max="4" width="15.88671875" bestFit="1" customWidth="1"/>
    <col min="5" max="5" width="18.5546875" bestFit="1" customWidth="1"/>
    <col min="6" max="6" width="16.88671875" bestFit="1" customWidth="1"/>
    <col min="7" max="7" width="18.5546875" bestFit="1" customWidth="1"/>
  </cols>
  <sheetData>
    <row r="2" spans="1:7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3">
      <c r="A3">
        <v>1</v>
      </c>
      <c r="B3">
        <f>Usia_Awal</f>
        <v>40</v>
      </c>
      <c r="C3" s="8">
        <f>Gaji_Awal*12</f>
        <v>96000000</v>
      </c>
      <c r="D3" s="8">
        <f t="shared" ref="D3:D17" si="0">C3*Rate_Iuran_JHT</f>
        <v>5472000</v>
      </c>
      <c r="E3" s="8">
        <v>0</v>
      </c>
      <c r="F3" s="8">
        <f t="shared" ref="F3:F17" si="1">E3*Imbal_Hasil</f>
        <v>0</v>
      </c>
      <c r="G3" s="8">
        <f>E3+F3+D3</f>
        <v>5472000</v>
      </c>
    </row>
    <row r="4" spans="1:7" x14ac:dyDescent="0.3">
      <c r="A4">
        <f>A3+1</f>
        <v>2</v>
      </c>
      <c r="B4">
        <f>B3+1</f>
        <v>41</v>
      </c>
      <c r="C4" s="8">
        <f t="shared" ref="C4:C17" si="2">C3*(1+Kenaikan_Gaji)</f>
        <v>100800000</v>
      </c>
      <c r="D4" s="8">
        <f t="shared" si="0"/>
        <v>5745600</v>
      </c>
      <c r="E4" s="8">
        <f>G3</f>
        <v>5472000</v>
      </c>
      <c r="F4" s="8">
        <f t="shared" si="1"/>
        <v>328320</v>
      </c>
      <c r="G4" s="8">
        <f>E4+F4+D4</f>
        <v>11545920</v>
      </c>
    </row>
    <row r="5" spans="1:7" x14ac:dyDescent="0.3">
      <c r="A5">
        <f t="shared" ref="A5:A17" si="3">A4+1</f>
        <v>3</v>
      </c>
      <c r="B5">
        <f t="shared" ref="B5:B17" si="4">B4+1</f>
        <v>42</v>
      </c>
      <c r="C5" s="8">
        <f t="shared" si="2"/>
        <v>105840000</v>
      </c>
      <c r="D5" s="8">
        <f t="shared" si="0"/>
        <v>6032880</v>
      </c>
      <c r="E5" s="8">
        <f t="shared" ref="E5:E17" si="5">G4</f>
        <v>11545920</v>
      </c>
      <c r="F5" s="8">
        <f t="shared" si="1"/>
        <v>692755.2</v>
      </c>
      <c r="G5" s="8">
        <f t="shared" ref="G5:G17" si="6">E5+F5+D5</f>
        <v>18271555.199999999</v>
      </c>
    </row>
    <row r="6" spans="1:7" x14ac:dyDescent="0.3">
      <c r="A6">
        <f t="shared" si="3"/>
        <v>4</v>
      </c>
      <c r="B6">
        <f t="shared" si="4"/>
        <v>43</v>
      </c>
      <c r="C6" s="8">
        <f t="shared" si="2"/>
        <v>111132000</v>
      </c>
      <c r="D6" s="8">
        <f t="shared" si="0"/>
        <v>6334524</v>
      </c>
      <c r="E6" s="8">
        <f t="shared" si="5"/>
        <v>18271555.199999999</v>
      </c>
      <c r="F6" s="8">
        <f t="shared" si="1"/>
        <v>1096293.3119999999</v>
      </c>
      <c r="G6" s="8">
        <f t="shared" si="6"/>
        <v>25702372.511999998</v>
      </c>
    </row>
    <row r="7" spans="1:7" x14ac:dyDescent="0.3">
      <c r="A7">
        <f t="shared" si="3"/>
        <v>5</v>
      </c>
      <c r="B7">
        <f t="shared" si="4"/>
        <v>44</v>
      </c>
      <c r="C7" s="8">
        <f t="shared" si="2"/>
        <v>116688600</v>
      </c>
      <c r="D7" s="8">
        <f t="shared" si="0"/>
        <v>6651250.2000000002</v>
      </c>
      <c r="E7" s="8">
        <f t="shared" si="5"/>
        <v>25702372.511999998</v>
      </c>
      <c r="F7" s="8">
        <f t="shared" si="1"/>
        <v>1542142.3507199998</v>
      </c>
      <c r="G7" s="8">
        <f t="shared" si="6"/>
        <v>33895765.062720001</v>
      </c>
    </row>
    <row r="8" spans="1:7" x14ac:dyDescent="0.3">
      <c r="A8">
        <f t="shared" si="3"/>
        <v>6</v>
      </c>
      <c r="B8">
        <f t="shared" si="4"/>
        <v>45</v>
      </c>
      <c r="C8" s="8">
        <f t="shared" si="2"/>
        <v>122523030</v>
      </c>
      <c r="D8" s="8">
        <f t="shared" si="0"/>
        <v>6983812.71</v>
      </c>
      <c r="E8" s="8">
        <f t="shared" si="5"/>
        <v>33895765.062720001</v>
      </c>
      <c r="F8" s="8">
        <f t="shared" si="1"/>
        <v>2033745.9037631999</v>
      </c>
      <c r="G8" s="8">
        <f t="shared" si="6"/>
        <v>42913323.676483199</v>
      </c>
    </row>
    <row r="9" spans="1:7" x14ac:dyDescent="0.3">
      <c r="A9">
        <f t="shared" si="3"/>
        <v>7</v>
      </c>
      <c r="B9">
        <f t="shared" si="4"/>
        <v>46</v>
      </c>
      <c r="C9" s="8">
        <f t="shared" si="2"/>
        <v>128649181.5</v>
      </c>
      <c r="D9" s="8">
        <f t="shared" si="0"/>
        <v>7333003.3454999998</v>
      </c>
      <c r="E9" s="8">
        <f t="shared" si="5"/>
        <v>42913323.676483199</v>
      </c>
      <c r="F9" s="8">
        <f t="shared" si="1"/>
        <v>2574799.4205889921</v>
      </c>
      <c r="G9" s="8">
        <f t="shared" si="6"/>
        <v>52821126.442572191</v>
      </c>
    </row>
    <row r="10" spans="1:7" x14ac:dyDescent="0.3">
      <c r="A10">
        <f t="shared" si="3"/>
        <v>8</v>
      </c>
      <c r="B10">
        <f t="shared" si="4"/>
        <v>47</v>
      </c>
      <c r="C10" s="8">
        <f t="shared" si="2"/>
        <v>135081640.57500002</v>
      </c>
      <c r="D10" s="8">
        <f t="shared" si="0"/>
        <v>7699653.5127750011</v>
      </c>
      <c r="E10" s="8">
        <f t="shared" si="5"/>
        <v>52821126.442572191</v>
      </c>
      <c r="F10" s="8">
        <f t="shared" si="1"/>
        <v>3169267.5865543312</v>
      </c>
      <c r="G10" s="8">
        <f t="shared" si="6"/>
        <v>63690047.541901529</v>
      </c>
    </row>
    <row r="11" spans="1:7" x14ac:dyDescent="0.3">
      <c r="A11">
        <f t="shared" si="3"/>
        <v>9</v>
      </c>
      <c r="B11">
        <f t="shared" si="4"/>
        <v>48</v>
      </c>
      <c r="C11" s="8">
        <f t="shared" si="2"/>
        <v>141835722.60375002</v>
      </c>
      <c r="D11" s="8">
        <f t="shared" si="0"/>
        <v>8084636.1884137513</v>
      </c>
      <c r="E11" s="8">
        <f t="shared" si="5"/>
        <v>63690047.541901529</v>
      </c>
      <c r="F11" s="8">
        <f t="shared" si="1"/>
        <v>3821402.8525140914</v>
      </c>
      <c r="G11" s="8">
        <f t="shared" si="6"/>
        <v>75596086.582829371</v>
      </c>
    </row>
    <row r="12" spans="1:7" x14ac:dyDescent="0.3">
      <c r="A12">
        <f t="shared" si="3"/>
        <v>10</v>
      </c>
      <c r="B12">
        <f t="shared" si="4"/>
        <v>49</v>
      </c>
      <c r="C12" s="8">
        <f t="shared" si="2"/>
        <v>148927508.73393753</v>
      </c>
      <c r="D12" s="8">
        <f t="shared" si="0"/>
        <v>8488867.9978344403</v>
      </c>
      <c r="E12" s="8">
        <f t="shared" si="5"/>
        <v>75596086.582829371</v>
      </c>
      <c r="F12" s="8">
        <f t="shared" si="1"/>
        <v>4535765.1949697621</v>
      </c>
      <c r="G12" s="8">
        <f t="shared" si="6"/>
        <v>88620719.775633574</v>
      </c>
    </row>
    <row r="13" spans="1:7" x14ac:dyDescent="0.3">
      <c r="A13">
        <f t="shared" si="3"/>
        <v>11</v>
      </c>
      <c r="B13">
        <f t="shared" si="4"/>
        <v>50</v>
      </c>
      <c r="C13" s="8">
        <f t="shared" si="2"/>
        <v>156373884.17063442</v>
      </c>
      <c r="D13" s="8">
        <f t="shared" si="0"/>
        <v>8913311.3977261614</v>
      </c>
      <c r="E13" s="8">
        <f t="shared" si="5"/>
        <v>88620719.775633574</v>
      </c>
      <c r="F13" s="8">
        <f t="shared" si="1"/>
        <v>5317243.1865380146</v>
      </c>
      <c r="G13" s="8">
        <f t="shared" si="6"/>
        <v>102851274.35989775</v>
      </c>
    </row>
    <row r="14" spans="1:7" x14ac:dyDescent="0.3">
      <c r="A14">
        <f t="shared" si="3"/>
        <v>12</v>
      </c>
      <c r="B14">
        <f t="shared" si="4"/>
        <v>51</v>
      </c>
      <c r="C14" s="8">
        <f t="shared" si="2"/>
        <v>164192578.37916616</v>
      </c>
      <c r="D14" s="8">
        <f t="shared" si="0"/>
        <v>9358976.9676124714</v>
      </c>
      <c r="E14" s="8">
        <f t="shared" si="5"/>
        <v>102851274.35989775</v>
      </c>
      <c r="F14" s="8">
        <f t="shared" si="1"/>
        <v>6171076.4615938645</v>
      </c>
      <c r="G14" s="8">
        <f t="shared" si="6"/>
        <v>118381327.78910409</v>
      </c>
    </row>
    <row r="15" spans="1:7" x14ac:dyDescent="0.3">
      <c r="A15">
        <f t="shared" si="3"/>
        <v>13</v>
      </c>
      <c r="B15">
        <f t="shared" si="4"/>
        <v>52</v>
      </c>
      <c r="C15" s="8">
        <f t="shared" si="2"/>
        <v>172402207.29812446</v>
      </c>
      <c r="D15" s="8">
        <f t="shared" si="0"/>
        <v>9826925.8159930948</v>
      </c>
      <c r="E15" s="8">
        <f t="shared" si="5"/>
        <v>118381327.78910409</v>
      </c>
      <c r="F15" s="8">
        <f t="shared" si="1"/>
        <v>7102879.6673462447</v>
      </c>
      <c r="G15" s="8">
        <f t="shared" si="6"/>
        <v>135311133.27244341</v>
      </c>
    </row>
    <row r="16" spans="1:7" x14ac:dyDescent="0.3">
      <c r="A16">
        <f t="shared" si="3"/>
        <v>14</v>
      </c>
      <c r="B16">
        <f t="shared" si="4"/>
        <v>53</v>
      </c>
      <c r="C16" s="8">
        <f t="shared" si="2"/>
        <v>181022317.66303068</v>
      </c>
      <c r="D16" s="8">
        <f t="shared" si="0"/>
        <v>10318272.10679275</v>
      </c>
      <c r="E16" s="8">
        <f t="shared" si="5"/>
        <v>135311133.27244341</v>
      </c>
      <c r="F16" s="8">
        <f t="shared" si="1"/>
        <v>8118667.9963466041</v>
      </c>
      <c r="G16" s="8">
        <f t="shared" si="6"/>
        <v>153748073.37558275</v>
      </c>
    </row>
    <row r="17" spans="1:7" x14ac:dyDescent="0.3">
      <c r="A17">
        <f t="shared" si="3"/>
        <v>15</v>
      </c>
      <c r="B17">
        <f t="shared" si="4"/>
        <v>54</v>
      </c>
      <c r="C17" s="8">
        <f t="shared" si="2"/>
        <v>190073433.54618222</v>
      </c>
      <c r="D17" s="8">
        <f t="shared" si="0"/>
        <v>10834185.712132387</v>
      </c>
      <c r="E17" s="8">
        <f t="shared" si="5"/>
        <v>153748073.37558275</v>
      </c>
      <c r="F17" s="8">
        <f t="shared" si="1"/>
        <v>9224884.4025349654</v>
      </c>
      <c r="G17" s="8">
        <f t="shared" si="6"/>
        <v>173807143.49025011</v>
      </c>
    </row>
    <row r="18" spans="1:7" x14ac:dyDescent="0.3">
      <c r="C18" s="8"/>
      <c r="D18" s="8"/>
      <c r="E18" s="8"/>
      <c r="F18" s="8"/>
      <c r="G18" s="8"/>
    </row>
    <row r="19" spans="1:7" x14ac:dyDescent="0.3">
      <c r="C19" s="8"/>
      <c r="D19" s="8"/>
      <c r="E19" s="8"/>
      <c r="F19" s="8"/>
      <c r="G19" s="8"/>
    </row>
    <row r="20" spans="1:7" x14ac:dyDescent="0.3">
      <c r="C20" s="8"/>
      <c r="D20" s="8"/>
      <c r="E20" s="8"/>
      <c r="F20" s="8"/>
      <c r="G20" s="8"/>
    </row>
    <row r="21" spans="1:7" x14ac:dyDescent="0.3">
      <c r="C21" s="8"/>
      <c r="D21" s="8"/>
      <c r="E21" s="8"/>
      <c r="F21" s="8"/>
      <c r="G21" s="8"/>
    </row>
    <row r="22" spans="1:7" x14ac:dyDescent="0.3">
      <c r="C22" s="8"/>
      <c r="D22" s="8"/>
      <c r="E22" s="8"/>
      <c r="F22" s="8"/>
      <c r="G22" s="8"/>
    </row>
    <row r="23" spans="1:7" x14ac:dyDescent="0.3">
      <c r="C23" s="8"/>
      <c r="D23" s="8"/>
      <c r="E23" s="8"/>
      <c r="F23" s="8"/>
      <c r="G23" s="8"/>
    </row>
    <row r="24" spans="1:7" x14ac:dyDescent="0.3">
      <c r="C24" s="8"/>
      <c r="D24" s="8"/>
      <c r="E24" s="8"/>
      <c r="F24" s="8"/>
      <c r="G24" s="8"/>
    </row>
    <row r="25" spans="1:7" x14ac:dyDescent="0.3">
      <c r="C25" s="8"/>
      <c r="D25" s="8"/>
      <c r="E25" s="8"/>
      <c r="F25" s="8"/>
      <c r="G25" s="8"/>
    </row>
    <row r="26" spans="1:7" x14ac:dyDescent="0.3">
      <c r="C26" s="8"/>
      <c r="D26" s="8"/>
      <c r="E26" s="8"/>
      <c r="F26" s="8"/>
      <c r="G26" s="8"/>
    </row>
    <row r="27" spans="1:7" x14ac:dyDescent="0.3">
      <c r="C27" s="8"/>
      <c r="D27" s="8"/>
      <c r="E27" s="8"/>
      <c r="F27" s="8"/>
      <c r="G27" s="8"/>
    </row>
    <row r="28" spans="1:7" x14ac:dyDescent="0.3">
      <c r="C28" s="8"/>
      <c r="D28" s="8"/>
      <c r="E28" s="8"/>
      <c r="F28" s="8"/>
      <c r="G28" s="8"/>
    </row>
    <row r="29" spans="1:7" x14ac:dyDescent="0.3">
      <c r="C29" s="8"/>
      <c r="D29" s="8"/>
      <c r="E29" s="8"/>
      <c r="F29" s="8"/>
      <c r="G29" s="8"/>
    </row>
    <row r="30" spans="1:7" x14ac:dyDescent="0.3">
      <c r="C30" s="8"/>
      <c r="D30" s="8"/>
      <c r="E30" s="8"/>
      <c r="F30" s="8"/>
      <c r="G30" s="8"/>
    </row>
    <row r="31" spans="1:7" x14ac:dyDescent="0.3">
      <c r="C31" s="8"/>
      <c r="D31" s="8"/>
      <c r="E31" s="8"/>
      <c r="F31" s="8"/>
      <c r="G31" s="8"/>
    </row>
    <row r="32" spans="1:7" x14ac:dyDescent="0.3">
      <c r="C32" s="8"/>
      <c r="D32" s="8"/>
      <c r="E32" s="8"/>
      <c r="F32" s="8"/>
      <c r="G32" s="8"/>
    </row>
    <row r="33" spans="3:7" x14ac:dyDescent="0.3">
      <c r="C33" s="8"/>
      <c r="D33" s="8"/>
      <c r="E33" s="8"/>
      <c r="F33" s="8"/>
      <c r="G33" s="8"/>
    </row>
    <row r="34" spans="3:7" x14ac:dyDescent="0.3">
      <c r="C34" s="8"/>
      <c r="D34" s="8"/>
      <c r="E34" s="8"/>
      <c r="F34" s="8"/>
      <c r="G34" s="8"/>
    </row>
    <row r="35" spans="3:7" x14ac:dyDescent="0.3">
      <c r="C35" s="8"/>
      <c r="D35" s="8"/>
      <c r="E35" s="8"/>
      <c r="F35" s="8"/>
      <c r="G35" s="8"/>
    </row>
    <row r="36" spans="3:7" x14ac:dyDescent="0.3">
      <c r="C36" s="8"/>
      <c r="D36" s="8"/>
      <c r="E36" s="8"/>
      <c r="F36" s="8"/>
      <c r="G36" s="8"/>
    </row>
    <row r="37" spans="3:7" x14ac:dyDescent="0.3">
      <c r="C37" s="8"/>
      <c r="D37" s="8"/>
      <c r="E37" s="8"/>
      <c r="F37" s="8"/>
      <c r="G37" s="8"/>
    </row>
    <row r="38" spans="3:7" x14ac:dyDescent="0.3">
      <c r="C38" s="8"/>
      <c r="D38" s="8"/>
      <c r="E38" s="8"/>
      <c r="F38" s="8"/>
      <c r="G38" s="8"/>
    </row>
    <row r="39" spans="3:7" x14ac:dyDescent="0.3">
      <c r="C39" s="8"/>
      <c r="D39" s="8"/>
      <c r="E39" s="8"/>
      <c r="F39" s="8"/>
      <c r="G39" s="8"/>
    </row>
    <row r="40" spans="3:7" x14ac:dyDescent="0.3">
      <c r="C40" s="8"/>
      <c r="D40" s="8"/>
      <c r="E40" s="8"/>
      <c r="F40" s="8"/>
      <c r="G40" s="8"/>
    </row>
    <row r="41" spans="3:7" x14ac:dyDescent="0.3">
      <c r="C41" s="8"/>
      <c r="D41" s="8"/>
      <c r="E41" s="8"/>
      <c r="F41" s="8"/>
      <c r="G41" s="8"/>
    </row>
    <row r="42" spans="3:7" x14ac:dyDescent="0.3">
      <c r="C42" s="8"/>
      <c r="D42" s="8"/>
      <c r="E42" s="8"/>
      <c r="F42" s="8"/>
      <c r="G42" s="8"/>
    </row>
    <row r="43" spans="3:7" x14ac:dyDescent="0.3">
      <c r="C43" s="8"/>
      <c r="D43" s="8"/>
      <c r="E43" s="8"/>
      <c r="F43" s="8"/>
      <c r="G43" s="8"/>
    </row>
    <row r="44" spans="3:7" x14ac:dyDescent="0.3">
      <c r="C44" s="8"/>
      <c r="D44" s="8"/>
      <c r="E44" s="8"/>
      <c r="F44" s="8"/>
      <c r="G44" s="8"/>
    </row>
    <row r="45" spans="3:7" x14ac:dyDescent="0.3">
      <c r="C45" s="8"/>
      <c r="D45" s="8"/>
      <c r="E45" s="8"/>
      <c r="F45" s="8"/>
      <c r="G45" s="8"/>
    </row>
    <row r="46" spans="3:7" x14ac:dyDescent="0.3">
      <c r="C46" s="8"/>
      <c r="D46" s="8"/>
      <c r="E46" s="8"/>
      <c r="F46" s="8"/>
      <c r="G46" s="8"/>
    </row>
    <row r="47" spans="3:7" x14ac:dyDescent="0.3">
      <c r="C47" s="8"/>
      <c r="D47" s="8"/>
      <c r="E47" s="8"/>
      <c r="F47" s="8"/>
      <c r="G47" s="8"/>
    </row>
    <row r="48" spans="3:7" x14ac:dyDescent="0.3">
      <c r="C48" s="8"/>
      <c r="D48" s="8"/>
      <c r="E48" s="8"/>
      <c r="F48" s="8"/>
      <c r="G48" s="8"/>
    </row>
    <row r="49" spans="3:7" x14ac:dyDescent="0.3">
      <c r="C49" s="8"/>
      <c r="D49" s="8"/>
      <c r="E49" s="8"/>
      <c r="F49" s="8"/>
      <c r="G49" s="8"/>
    </row>
    <row r="50" spans="3:7" x14ac:dyDescent="0.3">
      <c r="C50" s="8"/>
      <c r="D50" s="8"/>
      <c r="E50" s="8"/>
      <c r="F50" s="8"/>
      <c r="G50" s="8"/>
    </row>
    <row r="51" spans="3:7" x14ac:dyDescent="0.3">
      <c r="C51" s="8"/>
      <c r="D51" s="8"/>
      <c r="E51" s="8"/>
      <c r="F51" s="8"/>
      <c r="G51" s="8"/>
    </row>
    <row r="52" spans="3:7" x14ac:dyDescent="0.3">
      <c r="C52" s="8"/>
      <c r="D52" s="8"/>
      <c r="E52" s="8"/>
      <c r="F52" s="8"/>
      <c r="G52" s="8"/>
    </row>
    <row r="53" spans="3:7" x14ac:dyDescent="0.3">
      <c r="C53" s="8"/>
      <c r="D53" s="8"/>
      <c r="E53" s="8"/>
      <c r="F53" s="8"/>
      <c r="G53" s="8"/>
    </row>
    <row r="54" spans="3:7" x14ac:dyDescent="0.3">
      <c r="C54" s="8"/>
      <c r="D54" s="8"/>
      <c r="E54" s="8"/>
      <c r="F54" s="8"/>
      <c r="G54" s="8"/>
    </row>
    <row r="55" spans="3:7" x14ac:dyDescent="0.3">
      <c r="C55" s="8"/>
      <c r="D55" s="8"/>
      <c r="E55" s="8"/>
      <c r="F55" s="8"/>
      <c r="G55" s="8"/>
    </row>
    <row r="56" spans="3:7" x14ac:dyDescent="0.3">
      <c r="C56" s="8"/>
      <c r="D56" s="8"/>
      <c r="E56" s="8"/>
      <c r="F56" s="8"/>
      <c r="G5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0484-5A8B-48F7-A5D2-4BF4108AA8A9}">
  <dimension ref="A1:J113"/>
  <sheetViews>
    <sheetView topLeftCell="A55" workbookViewId="0">
      <selection activeCell="F12" sqref="F12"/>
    </sheetView>
  </sheetViews>
  <sheetFormatPr defaultRowHeight="14.4" x14ac:dyDescent="0.3"/>
  <cols>
    <col min="4" max="4" width="23.109375" bestFit="1" customWidth="1"/>
    <col min="5" max="5" width="12.77734375" bestFit="1" customWidth="1"/>
    <col min="6" max="6" width="18" bestFit="1" customWidth="1"/>
  </cols>
  <sheetData>
    <row r="1" spans="1:5" x14ac:dyDescent="0.3">
      <c r="A1" t="s">
        <v>18</v>
      </c>
      <c r="B1" t="s">
        <v>19</v>
      </c>
      <c r="D1" t="s">
        <v>35</v>
      </c>
      <c r="E1">
        <f>SUM(F57:F113)</f>
        <v>13.375236131676656</v>
      </c>
    </row>
    <row r="2" spans="1:5" x14ac:dyDescent="0.3">
      <c r="A2">
        <v>0</v>
      </c>
      <c r="B2">
        <v>100000</v>
      </c>
      <c r="D2" t="s">
        <v>36</v>
      </c>
      <c r="E2">
        <f>SUM(J62:J113)</f>
        <v>12.566322375149717</v>
      </c>
    </row>
    <row r="3" spans="1:5" x14ac:dyDescent="0.3">
      <c r="A3">
        <v>1</v>
      </c>
      <c r="B3">
        <v>99476</v>
      </c>
    </row>
    <row r="4" spans="1:5" x14ac:dyDescent="0.3">
      <c r="A4">
        <v>2</v>
      </c>
      <c r="B4">
        <v>99423.277719999998</v>
      </c>
    </row>
    <row r="5" spans="1:5" x14ac:dyDescent="0.3">
      <c r="A5">
        <v>3</v>
      </c>
      <c r="B5">
        <v>99381.519943357605</v>
      </c>
    </row>
    <row r="6" spans="1:5" x14ac:dyDescent="0.3">
      <c r="A6">
        <v>4</v>
      </c>
      <c r="B6">
        <v>99347.730226576867</v>
      </c>
    </row>
    <row r="7" spans="1:5" x14ac:dyDescent="0.3">
      <c r="A7">
        <v>5</v>
      </c>
      <c r="B7">
        <v>99318.919384811161</v>
      </c>
    </row>
    <row r="8" spans="1:5" x14ac:dyDescent="0.3">
      <c r="A8">
        <v>6</v>
      </c>
      <c r="B8">
        <v>99293.096465771101</v>
      </c>
    </row>
    <row r="9" spans="1:5" x14ac:dyDescent="0.3">
      <c r="A9">
        <v>7</v>
      </c>
      <c r="B9">
        <v>99270.259053583984</v>
      </c>
    </row>
    <row r="10" spans="1:5" x14ac:dyDescent="0.3">
      <c r="A10">
        <v>8</v>
      </c>
      <c r="B10">
        <v>99249.412299182732</v>
      </c>
    </row>
    <row r="11" spans="1:5" x14ac:dyDescent="0.3">
      <c r="A11">
        <v>9</v>
      </c>
      <c r="B11">
        <v>99229.562416722896</v>
      </c>
    </row>
    <row r="12" spans="1:5" x14ac:dyDescent="0.3">
      <c r="A12">
        <v>10</v>
      </c>
      <c r="B12">
        <v>99209.71650423955</v>
      </c>
    </row>
    <row r="13" spans="1:5" x14ac:dyDescent="0.3">
      <c r="A13">
        <v>11</v>
      </c>
      <c r="B13">
        <v>99190.86665810374</v>
      </c>
    </row>
    <row r="14" spans="1:5" x14ac:dyDescent="0.3">
      <c r="A14">
        <v>12</v>
      </c>
      <c r="B14">
        <v>99172.020393438695</v>
      </c>
    </row>
    <row r="15" spans="1:5" x14ac:dyDescent="0.3">
      <c r="A15">
        <v>13</v>
      </c>
      <c r="B15">
        <v>99153.177709563941</v>
      </c>
    </row>
    <row r="16" spans="1:5" x14ac:dyDescent="0.3">
      <c r="A16">
        <v>14</v>
      </c>
      <c r="B16">
        <v>99133.347074022036</v>
      </c>
    </row>
    <row r="17" spans="1:2" x14ac:dyDescent="0.3">
      <c r="A17">
        <v>15</v>
      </c>
      <c r="B17">
        <v>99110.546404195018</v>
      </c>
    </row>
    <row r="18" spans="1:2" x14ac:dyDescent="0.3">
      <c r="A18">
        <v>16</v>
      </c>
      <c r="B18">
        <v>99083.786556665887</v>
      </c>
    </row>
    <row r="19" spans="1:2" x14ac:dyDescent="0.3">
      <c r="A19">
        <v>17</v>
      </c>
      <c r="B19">
        <v>99053.070582833316</v>
      </c>
    </row>
    <row r="20" spans="1:2" x14ac:dyDescent="0.3">
      <c r="A20">
        <v>18</v>
      </c>
      <c r="B20">
        <v>99016.42094671767</v>
      </c>
    </row>
    <row r="21" spans="1:2" x14ac:dyDescent="0.3">
      <c r="A21">
        <v>19</v>
      </c>
      <c r="B21">
        <v>98973.843885710579</v>
      </c>
    </row>
    <row r="22" spans="1:2" x14ac:dyDescent="0.3">
      <c r="A22">
        <v>20</v>
      </c>
      <c r="B22">
        <v>98927.326179084295</v>
      </c>
    </row>
    <row r="23" spans="1:2" x14ac:dyDescent="0.3">
      <c r="A23">
        <v>21</v>
      </c>
      <c r="B23">
        <v>98878.851789256543</v>
      </c>
    </row>
    <row r="24" spans="1:2" x14ac:dyDescent="0.3">
      <c r="A24">
        <v>22</v>
      </c>
      <c r="B24">
        <v>98830.401151879807</v>
      </c>
    </row>
    <row r="25" spans="1:2" x14ac:dyDescent="0.3">
      <c r="A25">
        <v>23</v>
      </c>
      <c r="B25">
        <v>98781.974255315392</v>
      </c>
    </row>
    <row r="26" spans="1:2" x14ac:dyDescent="0.3">
      <c r="A26">
        <v>24</v>
      </c>
      <c r="B26">
        <v>98733.571087930293</v>
      </c>
    </row>
    <row r="27" spans="1:2" x14ac:dyDescent="0.3">
      <c r="A27">
        <v>25</v>
      </c>
      <c r="B27">
        <v>98684.204302386337</v>
      </c>
    </row>
    <row r="28" spans="1:2" x14ac:dyDescent="0.3">
      <c r="A28">
        <v>26</v>
      </c>
      <c r="B28">
        <v>98632.888516149105</v>
      </c>
    </row>
    <row r="29" spans="1:2" x14ac:dyDescent="0.3">
      <c r="A29">
        <v>27</v>
      </c>
      <c r="B29">
        <v>98578.640427465216</v>
      </c>
    </row>
    <row r="30" spans="1:2" x14ac:dyDescent="0.3">
      <c r="A30">
        <v>28</v>
      </c>
      <c r="B30">
        <v>98519.493243208737</v>
      </c>
    </row>
    <row r="31" spans="1:2" x14ac:dyDescent="0.3">
      <c r="A31">
        <v>29</v>
      </c>
      <c r="B31">
        <v>98455.455572600651</v>
      </c>
    </row>
    <row r="32" spans="1:2" x14ac:dyDescent="0.3">
      <c r="A32">
        <v>30</v>
      </c>
      <c r="B32">
        <v>98386.536753699824</v>
      </c>
    </row>
    <row r="33" spans="1:2" x14ac:dyDescent="0.3">
      <c r="A33">
        <v>31</v>
      </c>
      <c r="B33">
        <v>98312.746851134551</v>
      </c>
    </row>
    <row r="34" spans="1:2" x14ac:dyDescent="0.3">
      <c r="A34">
        <v>32</v>
      </c>
      <c r="B34">
        <v>98233.11352618513</v>
      </c>
    </row>
    <row r="35" spans="1:2" x14ac:dyDescent="0.3">
      <c r="A35">
        <v>33</v>
      </c>
      <c r="B35">
        <v>98147.650717417346</v>
      </c>
    </row>
    <row r="36" spans="1:2" x14ac:dyDescent="0.3">
      <c r="A36">
        <v>34</v>
      </c>
      <c r="B36">
        <v>98056.373402250145</v>
      </c>
    </row>
    <row r="37" spans="1:2" x14ac:dyDescent="0.3">
      <c r="A37">
        <v>35</v>
      </c>
      <c r="B37">
        <v>97959.297592581919</v>
      </c>
    </row>
    <row r="38" spans="1:2" x14ac:dyDescent="0.3">
      <c r="A38">
        <v>36</v>
      </c>
      <c r="B38">
        <v>97854.481144157849</v>
      </c>
    </row>
    <row r="39" spans="1:2" x14ac:dyDescent="0.3">
      <c r="A39">
        <v>37</v>
      </c>
      <c r="B39">
        <v>97740.969946030615</v>
      </c>
    </row>
    <row r="40" spans="1:2" x14ac:dyDescent="0.3">
      <c r="A40">
        <v>38</v>
      </c>
      <c r="B40">
        <v>97616.83891419915</v>
      </c>
    </row>
    <row r="41" spans="1:2" x14ac:dyDescent="0.3">
      <c r="A41">
        <v>39</v>
      </c>
      <c r="B41">
        <v>97481.151508108407</v>
      </c>
    </row>
    <row r="42" spans="1:2" x14ac:dyDescent="0.3">
      <c r="A42">
        <v>40</v>
      </c>
      <c r="B42">
        <v>97330.055723270838</v>
      </c>
    </row>
    <row r="43" spans="1:2" x14ac:dyDescent="0.3">
      <c r="A43">
        <v>41</v>
      </c>
      <c r="B43">
        <v>97161.674726869576</v>
      </c>
    </row>
    <row r="44" spans="1:2" x14ac:dyDescent="0.3">
      <c r="A44">
        <v>42</v>
      </c>
      <c r="B44">
        <v>96974.15269464672</v>
      </c>
    </row>
    <row r="45" spans="1:2" x14ac:dyDescent="0.3">
      <c r="A45">
        <v>43</v>
      </c>
      <c r="B45">
        <v>96764.688524826284</v>
      </c>
    </row>
    <row r="46" spans="1:2" x14ac:dyDescent="0.3">
      <c r="A46">
        <v>44</v>
      </c>
      <c r="B46">
        <v>96531.485625481451</v>
      </c>
    </row>
    <row r="47" spans="1:2" x14ac:dyDescent="0.3">
      <c r="A47">
        <v>45</v>
      </c>
      <c r="B47">
        <v>96270.850614292649</v>
      </c>
    </row>
    <row r="48" spans="1:2" x14ac:dyDescent="0.3">
      <c r="A48">
        <v>46</v>
      </c>
      <c r="B48">
        <v>95980.11264543749</v>
      </c>
    </row>
    <row r="49" spans="1:10" x14ac:dyDescent="0.3">
      <c r="A49">
        <v>47</v>
      </c>
      <c r="B49">
        <v>95655.699864695911</v>
      </c>
    </row>
    <row r="50" spans="1:10" x14ac:dyDescent="0.3">
      <c r="A50">
        <v>48</v>
      </c>
      <c r="B50">
        <v>95295.077876206007</v>
      </c>
    </row>
    <row r="51" spans="1:10" x14ac:dyDescent="0.3">
      <c r="A51">
        <v>49</v>
      </c>
      <c r="B51">
        <v>94896.744450683473</v>
      </c>
    </row>
    <row r="52" spans="1:10" x14ac:dyDescent="0.3">
      <c r="A52">
        <v>50</v>
      </c>
      <c r="B52">
        <v>94459.270458765823</v>
      </c>
    </row>
    <row r="53" spans="1:10" x14ac:dyDescent="0.3">
      <c r="A53">
        <v>51</v>
      </c>
      <c r="B53">
        <v>93979.417364835288</v>
      </c>
    </row>
    <row r="54" spans="1:10" x14ac:dyDescent="0.3">
      <c r="A54">
        <v>52</v>
      </c>
      <c r="B54">
        <v>93456.891804286803</v>
      </c>
    </row>
    <row r="55" spans="1:10" x14ac:dyDescent="0.3">
      <c r="A55">
        <v>53</v>
      </c>
      <c r="B55">
        <v>92887.739333198697</v>
      </c>
    </row>
    <row r="56" spans="1:10" x14ac:dyDescent="0.3">
      <c r="A56">
        <v>54</v>
      </c>
      <c r="B56">
        <v>92268.178111846268</v>
      </c>
      <c r="C56" t="s">
        <v>18</v>
      </c>
      <c r="D56" t="s">
        <v>20</v>
      </c>
      <c r="E56" t="s">
        <v>21</v>
      </c>
      <c r="F56" t="s">
        <v>22</v>
      </c>
    </row>
    <row r="57" spans="1:10" x14ac:dyDescent="0.3">
      <c r="A57">
        <v>55</v>
      </c>
      <c r="B57">
        <v>91597.388456973145</v>
      </c>
      <c r="C57">
        <v>0</v>
      </c>
      <c r="D57">
        <f>B57/$B$57</f>
        <v>1</v>
      </c>
      <c r="E57">
        <f t="shared" ref="E57:E88" si="0">(1/(1+Imbal_Hasil))^C57</f>
        <v>1</v>
      </c>
      <c r="F57">
        <f>D57*E57</f>
        <v>1</v>
      </c>
    </row>
    <row r="58" spans="1:10" x14ac:dyDescent="0.3">
      <c r="A58">
        <v>56</v>
      </c>
      <c r="B58">
        <v>90874.685062047633</v>
      </c>
      <c r="C58">
        <f>C57+1</f>
        <v>1</v>
      </c>
      <c r="D58">
        <f>B58/$B$57</f>
        <v>0.99211000000000005</v>
      </c>
      <c r="E58">
        <f t="shared" si="0"/>
        <v>0.94339622641509424</v>
      </c>
      <c r="F58">
        <f>D58*E58</f>
        <v>0.93595283018867914</v>
      </c>
    </row>
    <row r="59" spans="1:10" x14ac:dyDescent="0.3">
      <c r="A59">
        <v>57</v>
      </c>
      <c r="B59">
        <v>90104.976479572084</v>
      </c>
      <c r="C59">
        <f t="shared" ref="C59:C113" si="1">C58+1</f>
        <v>2</v>
      </c>
      <c r="D59">
        <f t="shared" ref="D59:D113" si="2">B59/$B$57</f>
        <v>0.9837068283</v>
      </c>
      <c r="E59">
        <f t="shared" si="0"/>
        <v>0.88999644001423972</v>
      </c>
      <c r="F59">
        <f t="shared" ref="F59:F113" si="3">D59*E59</f>
        <v>0.87549557520469901</v>
      </c>
    </row>
    <row r="60" spans="1:10" x14ac:dyDescent="0.3">
      <c r="A60">
        <v>58</v>
      </c>
      <c r="B60">
        <v>89295.833790785531</v>
      </c>
      <c r="C60">
        <f t="shared" si="1"/>
        <v>3</v>
      </c>
      <c r="D60">
        <f t="shared" si="2"/>
        <v>0.97487314098186606</v>
      </c>
      <c r="E60">
        <f t="shared" si="0"/>
        <v>0.83961928303230149</v>
      </c>
      <c r="F60">
        <f t="shared" si="3"/>
        <v>0.8185222876786421</v>
      </c>
    </row>
    <row r="61" spans="1:10" x14ac:dyDescent="0.3">
      <c r="A61">
        <v>59</v>
      </c>
      <c r="B61">
        <v>88457.345911490047</v>
      </c>
      <c r="C61">
        <f t="shared" si="1"/>
        <v>4</v>
      </c>
      <c r="D61">
        <f t="shared" si="2"/>
        <v>0.96571908218804625</v>
      </c>
      <c r="E61">
        <f t="shared" si="0"/>
        <v>0.79209366323802022</v>
      </c>
      <c r="F61">
        <f t="shared" si="3"/>
        <v>0.7649399654691883</v>
      </c>
    </row>
    <row r="62" spans="1:10" x14ac:dyDescent="0.3">
      <c r="A62">
        <v>60</v>
      </c>
      <c r="B62">
        <v>87598.425082689486</v>
      </c>
      <c r="C62">
        <f t="shared" si="1"/>
        <v>5</v>
      </c>
      <c r="D62">
        <f t="shared" si="2"/>
        <v>0.95634194990000043</v>
      </c>
      <c r="E62">
        <f t="shared" si="0"/>
        <v>0.74725817286605678</v>
      </c>
      <c r="F62">
        <f t="shared" si="3"/>
        <v>0.71463433811743637</v>
      </c>
      <c r="G62">
        <v>0</v>
      </c>
      <c r="H62">
        <f>B62/$B$62</f>
        <v>1</v>
      </c>
      <c r="I62">
        <f t="shared" ref="I62:I93" si="4">(1/(1+Imbal_Hasil))^G62</f>
        <v>1</v>
      </c>
      <c r="J62">
        <f>I62*H62</f>
        <v>1</v>
      </c>
    </row>
    <row r="63" spans="1:10" x14ac:dyDescent="0.3">
      <c r="A63">
        <v>61</v>
      </c>
      <c r="B63">
        <v>86723.316816113409</v>
      </c>
      <c r="C63">
        <f t="shared" si="1"/>
        <v>6</v>
      </c>
      <c r="D63">
        <f t="shared" si="2"/>
        <v>0.94678809382049933</v>
      </c>
      <c r="E63">
        <f t="shared" si="0"/>
        <v>0.70496054043967604</v>
      </c>
      <c r="F63">
        <f t="shared" si="3"/>
        <v>0.66744824630154986</v>
      </c>
      <c r="G63">
        <f>G62+1</f>
        <v>1</v>
      </c>
      <c r="H63">
        <f>B63/$B$62</f>
        <v>0.99000999999999995</v>
      </c>
      <c r="I63">
        <f t="shared" si="4"/>
        <v>0.94339622641509424</v>
      </c>
      <c r="J63">
        <f>I63*H63</f>
        <v>0.93397169811320735</v>
      </c>
    </row>
    <row r="64" spans="1:10" x14ac:dyDescent="0.3">
      <c r="A64">
        <v>62</v>
      </c>
      <c r="B64">
        <v>85835.270051916406</v>
      </c>
      <c r="C64">
        <f t="shared" si="1"/>
        <v>7</v>
      </c>
      <c r="D64">
        <f t="shared" si="2"/>
        <v>0.93709298373977734</v>
      </c>
      <c r="E64">
        <f t="shared" si="0"/>
        <v>0.66505711362233577</v>
      </c>
      <c r="F64">
        <f t="shared" si="3"/>
        <v>0.62322035496171879</v>
      </c>
      <c r="G64">
        <f t="shared" ref="G64:G113" si="5">G63+1</f>
        <v>2</v>
      </c>
      <c r="H64">
        <f t="shared" ref="H64:H113" si="6">B64/$B$62</f>
        <v>0.97987229759999983</v>
      </c>
      <c r="I64">
        <f t="shared" si="4"/>
        <v>0.88999644001423972</v>
      </c>
      <c r="J64">
        <f t="shared" ref="J64:J113" si="7">I64*H64</f>
        <v>0.87208285653257345</v>
      </c>
    </row>
    <row r="65" spans="1:10" x14ac:dyDescent="0.3">
      <c r="A65">
        <v>63</v>
      </c>
      <c r="B65">
        <v>84937.433127173354</v>
      </c>
      <c r="C65">
        <f t="shared" si="1"/>
        <v>8</v>
      </c>
      <c r="D65">
        <f t="shared" si="2"/>
        <v>0.92729099112985924</v>
      </c>
      <c r="E65">
        <f t="shared" si="0"/>
        <v>0.62741237134182615</v>
      </c>
      <c r="F65">
        <f t="shared" si="3"/>
        <v>0.58179383966869724</v>
      </c>
      <c r="G65">
        <f t="shared" si="5"/>
        <v>3</v>
      </c>
      <c r="H65">
        <f t="shared" si="6"/>
        <v>0.96962283336710375</v>
      </c>
      <c r="I65">
        <f t="shared" si="4"/>
        <v>0.83961928303230149</v>
      </c>
      <c r="J65">
        <f t="shared" si="7"/>
        <v>0.81411402816343637</v>
      </c>
    </row>
    <row r="66" spans="1:10" x14ac:dyDescent="0.3">
      <c r="A66">
        <v>64</v>
      </c>
      <c r="B66">
        <v>84027.753218381331</v>
      </c>
      <c r="C66">
        <f t="shared" si="1"/>
        <v>9</v>
      </c>
      <c r="D66">
        <f t="shared" si="2"/>
        <v>0.9173597046148585</v>
      </c>
      <c r="E66">
        <f t="shared" si="0"/>
        <v>0.59189846353002462</v>
      </c>
      <c r="F66">
        <f t="shared" si="3"/>
        <v>0.54298379966589194</v>
      </c>
      <c r="G66">
        <f t="shared" si="5"/>
        <v>4</v>
      </c>
      <c r="H66">
        <f t="shared" si="6"/>
        <v>0.95923817282174217</v>
      </c>
      <c r="I66">
        <f t="shared" si="4"/>
        <v>0.79209366323802022</v>
      </c>
      <c r="J66">
        <f t="shared" si="7"/>
        <v>0.75980647822811886</v>
      </c>
    </row>
    <row r="67" spans="1:10" x14ac:dyDescent="0.3">
      <c r="A67">
        <v>65</v>
      </c>
      <c r="B67">
        <v>83100.086822850397</v>
      </c>
      <c r="C67">
        <f t="shared" si="1"/>
        <v>10</v>
      </c>
      <c r="D67">
        <f t="shared" si="2"/>
        <v>0.9072320534759104</v>
      </c>
      <c r="E67">
        <f t="shared" si="0"/>
        <v>0.55839477691511752</v>
      </c>
      <c r="F67">
        <f t="shared" si="3"/>
        <v>0.506593640110925</v>
      </c>
      <c r="G67">
        <f t="shared" si="5"/>
        <v>5</v>
      </c>
      <c r="H67">
        <f t="shared" si="6"/>
        <v>0.94864818339379009</v>
      </c>
      <c r="I67">
        <f t="shared" si="4"/>
        <v>0.74725817286605678</v>
      </c>
      <c r="J67">
        <f t="shared" si="7"/>
        <v>0.70888510821554751</v>
      </c>
    </row>
    <row r="68" spans="1:10" x14ac:dyDescent="0.3">
      <c r="A68">
        <v>66</v>
      </c>
      <c r="B68">
        <v>82147.759827860529</v>
      </c>
      <c r="C68">
        <f t="shared" si="1"/>
        <v>11</v>
      </c>
      <c r="D68">
        <f t="shared" si="2"/>
        <v>0.89683517414307645</v>
      </c>
      <c r="E68">
        <f t="shared" si="0"/>
        <v>0.52678752539162021</v>
      </c>
      <c r="F68">
        <f t="shared" si="3"/>
        <v>0.47244158207099402</v>
      </c>
      <c r="G68">
        <f t="shared" si="5"/>
        <v>6</v>
      </c>
      <c r="H68">
        <f t="shared" si="6"/>
        <v>0.93777667521209718</v>
      </c>
      <c r="I68">
        <f t="shared" si="4"/>
        <v>0.70496054043967604</v>
      </c>
      <c r="J68">
        <f t="shared" si="7"/>
        <v>0.66109555176924262</v>
      </c>
    </row>
    <row r="69" spans="1:10" x14ac:dyDescent="0.3">
      <c r="A69">
        <v>67</v>
      </c>
      <c r="B69">
        <v>81162.808187524482</v>
      </c>
      <c r="C69">
        <f t="shared" si="1"/>
        <v>12</v>
      </c>
      <c r="D69">
        <f t="shared" si="2"/>
        <v>0.88608212040510093</v>
      </c>
      <c r="E69">
        <f t="shared" si="0"/>
        <v>0.49696936357700011</v>
      </c>
      <c r="F69">
        <f t="shared" si="3"/>
        <v>0.4403556674546818</v>
      </c>
      <c r="G69">
        <f t="shared" si="5"/>
        <v>7</v>
      </c>
      <c r="H69">
        <f t="shared" si="6"/>
        <v>0.92653273287630422</v>
      </c>
      <c r="I69">
        <f t="shared" si="4"/>
        <v>0.66505711362233577</v>
      </c>
      <c r="J69">
        <f t="shared" si="7"/>
        <v>0.61619718500332954</v>
      </c>
    </row>
    <row r="70" spans="1:10" x14ac:dyDescent="0.3">
      <c r="A70">
        <v>68</v>
      </c>
      <c r="B70">
        <v>80140.156804361672</v>
      </c>
      <c r="C70">
        <f t="shared" si="1"/>
        <v>13</v>
      </c>
      <c r="D70">
        <f t="shared" si="2"/>
        <v>0.87491748568799665</v>
      </c>
      <c r="E70">
        <f t="shared" si="0"/>
        <v>0.46883902224245294</v>
      </c>
      <c r="F70">
        <f t="shared" si="3"/>
        <v>0.41019545853278566</v>
      </c>
      <c r="G70">
        <f t="shared" si="5"/>
        <v>8</v>
      </c>
      <c r="H70">
        <f t="shared" si="6"/>
        <v>0.91485842044206278</v>
      </c>
      <c r="I70">
        <f t="shared" si="4"/>
        <v>0.62741237134182615</v>
      </c>
      <c r="J70">
        <f t="shared" si="7"/>
        <v>0.57399349101159203</v>
      </c>
    </row>
    <row r="71" spans="1:10" x14ac:dyDescent="0.3">
      <c r="A71">
        <v>69</v>
      </c>
      <c r="B71">
        <v>79075.094120431706</v>
      </c>
      <c r="C71">
        <f t="shared" si="1"/>
        <v>14</v>
      </c>
      <c r="D71">
        <f t="shared" si="2"/>
        <v>0.86328983230320322</v>
      </c>
      <c r="E71">
        <f t="shared" si="0"/>
        <v>0.44230096437967248</v>
      </c>
      <c r="F71">
        <f t="shared" si="3"/>
        <v>0.3818339253668725</v>
      </c>
      <c r="G71">
        <f t="shared" si="5"/>
        <v>9</v>
      </c>
      <c r="H71">
        <f t="shared" si="6"/>
        <v>0.90269995203438769</v>
      </c>
      <c r="I71">
        <f t="shared" si="4"/>
        <v>0.59189846353002462</v>
      </c>
      <c r="J71">
        <f t="shared" si="7"/>
        <v>0.53430671463778101</v>
      </c>
    </row>
    <row r="72" spans="1:10" x14ac:dyDescent="0.3">
      <c r="A72">
        <v>70</v>
      </c>
      <c r="B72">
        <v>77964.089048039634</v>
      </c>
      <c r="C72">
        <f t="shared" si="1"/>
        <v>15</v>
      </c>
      <c r="D72">
        <f t="shared" si="2"/>
        <v>0.85116061015934308</v>
      </c>
      <c r="E72">
        <f t="shared" si="0"/>
        <v>0.41726506073553998</v>
      </c>
      <c r="F72">
        <f t="shared" si="3"/>
        <v>0.35515958369383754</v>
      </c>
      <c r="G72">
        <f t="shared" si="5"/>
        <v>10</v>
      </c>
      <c r="H72">
        <f t="shared" si="6"/>
        <v>0.89001701770830455</v>
      </c>
      <c r="I72">
        <f t="shared" si="4"/>
        <v>0.55839477691511752</v>
      </c>
      <c r="J72">
        <f t="shared" si="7"/>
        <v>0.49698085405388692</v>
      </c>
    </row>
    <row r="73" spans="1:10" x14ac:dyDescent="0.3">
      <c r="A73">
        <v>71</v>
      </c>
      <c r="B73">
        <v>76806.322325676243</v>
      </c>
      <c r="C73">
        <f t="shared" si="1"/>
        <v>16</v>
      </c>
      <c r="D73">
        <f t="shared" si="2"/>
        <v>0.83852087509847684</v>
      </c>
      <c r="E73">
        <f t="shared" si="0"/>
        <v>0.39364628371277355</v>
      </c>
      <c r="F73">
        <f t="shared" si="3"/>
        <v>0.33008062629809815</v>
      </c>
      <c r="G73">
        <f t="shared" si="5"/>
        <v>11</v>
      </c>
      <c r="H73">
        <f t="shared" si="6"/>
        <v>0.87680026499533614</v>
      </c>
      <c r="I73">
        <f t="shared" si="4"/>
        <v>0.52678752539162021</v>
      </c>
      <c r="J73">
        <f t="shared" si="7"/>
        <v>0.46188744185960995</v>
      </c>
    </row>
    <row r="74" spans="1:10" x14ac:dyDescent="0.3">
      <c r="A74">
        <v>72</v>
      </c>
      <c r="B74">
        <v>75597.390812270096</v>
      </c>
      <c r="C74">
        <f t="shared" si="1"/>
        <v>17</v>
      </c>
      <c r="D74">
        <f t="shared" si="2"/>
        <v>0.82532255652442676</v>
      </c>
      <c r="E74">
        <f t="shared" si="0"/>
        <v>0.37136441859695613</v>
      </c>
      <c r="F74">
        <f t="shared" si="3"/>
        <v>0.30649543135864721</v>
      </c>
      <c r="G74">
        <f t="shared" si="5"/>
        <v>12</v>
      </c>
      <c r="H74">
        <f t="shared" si="6"/>
        <v>0.86299942882430958</v>
      </c>
      <c r="I74">
        <f t="shared" si="4"/>
        <v>0.49696936357700011</v>
      </c>
      <c r="J74">
        <f t="shared" si="7"/>
        <v>0.42888427691013176</v>
      </c>
    </row>
    <row r="75" spans="1:10" x14ac:dyDescent="0.3">
      <c r="A75">
        <v>73</v>
      </c>
      <c r="B75">
        <v>74334.914385705182</v>
      </c>
      <c r="C75">
        <f t="shared" si="1"/>
        <v>18</v>
      </c>
      <c r="D75">
        <f t="shared" si="2"/>
        <v>0.81153966983046877</v>
      </c>
      <c r="E75">
        <f t="shared" si="0"/>
        <v>0.35034379112920383</v>
      </c>
      <c r="F75">
        <f t="shared" si="3"/>
        <v>0.28431788458014878</v>
      </c>
      <c r="G75">
        <f t="shared" si="5"/>
        <v>13</v>
      </c>
      <c r="H75">
        <f t="shared" si="6"/>
        <v>0.84858733836294353</v>
      </c>
      <c r="I75">
        <f t="shared" si="4"/>
        <v>0.46883902224245294</v>
      </c>
      <c r="J75">
        <f t="shared" si="7"/>
        <v>0.39785085800540804</v>
      </c>
    </row>
    <row r="76" spans="1:10" x14ac:dyDescent="0.3">
      <c r="A76">
        <v>74</v>
      </c>
      <c r="B76">
        <v>73013.982957071203</v>
      </c>
      <c r="C76">
        <f t="shared" si="1"/>
        <v>19</v>
      </c>
      <c r="D76">
        <f t="shared" si="2"/>
        <v>0.79711860989758143</v>
      </c>
      <c r="E76">
        <f t="shared" si="0"/>
        <v>0.33051301049924886</v>
      </c>
      <c r="F76">
        <f t="shared" si="3"/>
        <v>0.263458071482226</v>
      </c>
      <c r="G76">
        <f t="shared" si="5"/>
        <v>14</v>
      </c>
      <c r="H76">
        <f t="shared" si="6"/>
        <v>0.83350794136023409</v>
      </c>
      <c r="I76">
        <f t="shared" si="4"/>
        <v>0.44230096437967248</v>
      </c>
      <c r="J76">
        <f t="shared" si="7"/>
        <v>0.36866136628174706</v>
      </c>
    </row>
    <row r="77" spans="1:10" x14ac:dyDescent="0.3">
      <c r="A77">
        <v>75</v>
      </c>
      <c r="B77">
        <v>71630.367980034702</v>
      </c>
      <c r="C77">
        <f t="shared" si="1"/>
        <v>20</v>
      </c>
      <c r="D77">
        <f t="shared" si="2"/>
        <v>0.78201321224002218</v>
      </c>
      <c r="E77">
        <f t="shared" si="0"/>
        <v>0.31180472688608379</v>
      </c>
      <c r="F77">
        <f t="shared" si="3"/>
        <v>0.24383541606380921</v>
      </c>
      <c r="G77">
        <f t="shared" si="5"/>
        <v>15</v>
      </c>
      <c r="H77">
        <f t="shared" si="6"/>
        <v>0.81771296587145759</v>
      </c>
      <c r="I77">
        <f t="shared" si="4"/>
        <v>0.41726506073553998</v>
      </c>
      <c r="J77">
        <f t="shared" si="7"/>
        <v>0.34120305036859228</v>
      </c>
    </row>
    <row r="78" spans="1:10" x14ac:dyDescent="0.3">
      <c r="A78">
        <v>76</v>
      </c>
      <c r="B78">
        <v>70179.136724759199</v>
      </c>
      <c r="C78">
        <f t="shared" si="1"/>
        <v>21</v>
      </c>
      <c r="D78">
        <f t="shared" si="2"/>
        <v>0.76616962456003934</v>
      </c>
      <c r="E78">
        <f t="shared" si="0"/>
        <v>0.29415540272272056</v>
      </c>
      <c r="F78">
        <f t="shared" si="3"/>
        <v>0.22537293446637399</v>
      </c>
      <c r="G78">
        <f t="shared" si="5"/>
        <v>16</v>
      </c>
      <c r="H78">
        <f t="shared" si="6"/>
        <v>0.80114610118290186</v>
      </c>
      <c r="I78">
        <f t="shared" si="4"/>
        <v>0.39364628371277355</v>
      </c>
      <c r="J78">
        <f t="shared" si="7"/>
        <v>0.31536818544162698</v>
      </c>
    </row>
    <row r="79" spans="1:10" x14ac:dyDescent="0.3">
      <c r="A79">
        <v>77</v>
      </c>
      <c r="B79">
        <v>68516.592975749649</v>
      </c>
      <c r="C79">
        <f t="shared" si="1"/>
        <v>22</v>
      </c>
      <c r="D79">
        <f t="shared" si="2"/>
        <v>0.74801906615421199</v>
      </c>
      <c r="E79">
        <f t="shared" si="0"/>
        <v>0.27750509690822689</v>
      </c>
      <c r="F79">
        <f t="shared" si="3"/>
        <v>0.20757910344232597</v>
      </c>
      <c r="G79">
        <f t="shared" si="5"/>
        <v>17</v>
      </c>
      <c r="H79">
        <f t="shared" si="6"/>
        <v>0.78216695004587888</v>
      </c>
      <c r="I79">
        <f t="shared" si="4"/>
        <v>0.37136441859695613</v>
      </c>
      <c r="J79">
        <f t="shared" si="7"/>
        <v>0.29046897464954224</v>
      </c>
    </row>
    <row r="80" spans="1:10" x14ac:dyDescent="0.3">
      <c r="A80">
        <v>78</v>
      </c>
      <c r="B80">
        <v>66640.608660073631</v>
      </c>
      <c r="C80">
        <f t="shared" si="1"/>
        <v>23</v>
      </c>
      <c r="D80">
        <f t="shared" si="2"/>
        <v>0.72753830412290976</v>
      </c>
      <c r="E80">
        <f t="shared" si="0"/>
        <v>0.26179726123417624</v>
      </c>
      <c r="F80">
        <f t="shared" si="3"/>
        <v>0.19046753546233497</v>
      </c>
      <c r="G80">
        <f t="shared" si="5"/>
        <v>18</v>
      </c>
      <c r="H80">
        <f t="shared" si="6"/>
        <v>0.76075121895362274</v>
      </c>
      <c r="I80">
        <f t="shared" si="4"/>
        <v>0.35034379112920383</v>
      </c>
      <c r="J80">
        <f t="shared" si="7"/>
        <v>0.26652446615437519</v>
      </c>
    </row>
    <row r="81" spans="1:10" x14ac:dyDescent="0.3">
      <c r="A81">
        <v>79</v>
      </c>
      <c r="B81">
        <v>64554.75760901333</v>
      </c>
      <c r="C81">
        <f t="shared" si="1"/>
        <v>24</v>
      </c>
      <c r="D81">
        <f t="shared" si="2"/>
        <v>0.70476635520386266</v>
      </c>
      <c r="E81">
        <f t="shared" si="0"/>
        <v>0.24697854833412852</v>
      </c>
      <c r="F81">
        <f t="shared" si="3"/>
        <v>0.17406217132298479</v>
      </c>
      <c r="G81">
        <f t="shared" si="5"/>
        <v>19</v>
      </c>
      <c r="H81">
        <f t="shared" si="6"/>
        <v>0.73693970580037438</v>
      </c>
      <c r="I81">
        <f t="shared" si="4"/>
        <v>0.33051301049924886</v>
      </c>
      <c r="J81">
        <f t="shared" si="7"/>
        <v>0.24356816072051252</v>
      </c>
    </row>
    <row r="82" spans="1:10" x14ac:dyDescent="0.3">
      <c r="A82">
        <v>80</v>
      </c>
      <c r="B82">
        <v>62170.750410512468</v>
      </c>
      <c r="C82">
        <f t="shared" si="1"/>
        <v>25</v>
      </c>
      <c r="D82">
        <f t="shared" si="2"/>
        <v>0.67873933370618411</v>
      </c>
      <c r="E82">
        <f t="shared" si="0"/>
        <v>0.23299863050389483</v>
      </c>
      <c r="F82">
        <f t="shared" si="3"/>
        <v>0.15814533522266697</v>
      </c>
      <c r="G82">
        <f t="shared" si="5"/>
        <v>20</v>
      </c>
      <c r="H82">
        <f t="shared" si="6"/>
        <v>0.7097245224651666</v>
      </c>
      <c r="I82">
        <f t="shared" si="4"/>
        <v>0.31180472688608379</v>
      </c>
      <c r="J82">
        <f t="shared" si="7"/>
        <v>0.22129546089160751</v>
      </c>
    </row>
    <row r="83" spans="1:10" x14ac:dyDescent="0.3">
      <c r="A83">
        <v>81</v>
      </c>
      <c r="B83">
        <v>59361.875906965513</v>
      </c>
      <c r="C83">
        <f t="shared" si="1"/>
        <v>26</v>
      </c>
      <c r="D83">
        <f t="shared" si="2"/>
        <v>0.64807389060933862</v>
      </c>
      <c r="E83">
        <f t="shared" si="0"/>
        <v>0.21981002877725925</v>
      </c>
      <c r="F83">
        <f t="shared" si="3"/>
        <v>0.1424531405446291</v>
      </c>
      <c r="G83">
        <f t="shared" si="5"/>
        <v>21</v>
      </c>
      <c r="H83">
        <f t="shared" si="6"/>
        <v>0.67765916854019037</v>
      </c>
      <c r="I83">
        <f t="shared" si="4"/>
        <v>0.29415540272272056</v>
      </c>
      <c r="J83">
        <f t="shared" si="7"/>
        <v>0.19933710563068366</v>
      </c>
    </row>
    <row r="84" spans="1:10" x14ac:dyDescent="0.3">
      <c r="A84">
        <v>82</v>
      </c>
      <c r="B84">
        <v>56080.945025587527</v>
      </c>
      <c r="C84">
        <f t="shared" si="1"/>
        <v>27</v>
      </c>
      <c r="D84">
        <f t="shared" si="2"/>
        <v>0.61225484667536045</v>
      </c>
      <c r="E84">
        <f t="shared" si="0"/>
        <v>0.20736795167665964</v>
      </c>
      <c r="F84">
        <f t="shared" si="3"/>
        <v>0.12696203345917681</v>
      </c>
      <c r="G84">
        <f t="shared" si="5"/>
        <v>22</v>
      </c>
      <c r="H84">
        <f t="shared" si="6"/>
        <v>0.64020494629497404</v>
      </c>
      <c r="I84">
        <f t="shared" si="4"/>
        <v>0.27750509690822689</v>
      </c>
      <c r="J84">
        <f t="shared" si="7"/>
        <v>0.17766013566271296</v>
      </c>
    </row>
    <row r="85" spans="1:10" x14ac:dyDescent="0.3">
      <c r="A85">
        <v>83</v>
      </c>
      <c r="B85">
        <v>52305.575806464971</v>
      </c>
      <c r="C85">
        <f t="shared" si="1"/>
        <v>28</v>
      </c>
      <c r="D85">
        <f t="shared" si="2"/>
        <v>0.57103785039717514</v>
      </c>
      <c r="E85">
        <f t="shared" si="0"/>
        <v>0.19563014309118829</v>
      </c>
      <c r="F85">
        <f t="shared" si="3"/>
        <v>0.11171221638368395</v>
      </c>
      <c r="G85">
        <f t="shared" si="5"/>
        <v>23</v>
      </c>
      <c r="H85">
        <f t="shared" si="6"/>
        <v>0.5971063493103963</v>
      </c>
      <c r="I85">
        <f t="shared" si="4"/>
        <v>0.26179726123417624</v>
      </c>
      <c r="J85">
        <f t="shared" si="7"/>
        <v>0.15632080691499911</v>
      </c>
    </row>
    <row r="86" spans="1:10" x14ac:dyDescent="0.3">
      <c r="A86">
        <v>84</v>
      </c>
      <c r="B86">
        <v>48001.873029109032</v>
      </c>
      <c r="C86">
        <f t="shared" si="1"/>
        <v>29</v>
      </c>
      <c r="D86">
        <f t="shared" si="2"/>
        <v>0.52405285606649554</v>
      </c>
      <c r="E86">
        <f t="shared" si="0"/>
        <v>0.18455673876527198</v>
      </c>
      <c r="F86">
        <f t="shared" si="3"/>
        <v>9.6717486056258892E-2</v>
      </c>
      <c r="G86">
        <f t="shared" si="5"/>
        <v>24</v>
      </c>
      <c r="H86">
        <f t="shared" si="6"/>
        <v>0.54797643888913694</v>
      </c>
      <c r="I86">
        <f t="shared" si="4"/>
        <v>0.24697854833412852</v>
      </c>
      <c r="J86">
        <f t="shared" si="7"/>
        <v>0.13533842539814434</v>
      </c>
    </row>
    <row r="87" spans="1:10" x14ac:dyDescent="0.3">
      <c r="A87">
        <v>85</v>
      </c>
      <c r="B87">
        <v>43452.255503410081</v>
      </c>
      <c r="C87">
        <f t="shared" si="1"/>
        <v>30</v>
      </c>
      <c r="D87">
        <f t="shared" si="2"/>
        <v>0.47438312636851315</v>
      </c>
      <c r="E87">
        <f t="shared" si="0"/>
        <v>0.1741101309106339</v>
      </c>
      <c r="F87">
        <f t="shared" si="3"/>
        <v>8.2594908233817613E-2</v>
      </c>
      <c r="G87">
        <f t="shared" si="5"/>
        <v>25</v>
      </c>
      <c r="H87">
        <f t="shared" si="6"/>
        <v>0.49603923201122452</v>
      </c>
      <c r="I87">
        <f t="shared" si="4"/>
        <v>0.23299863050389483</v>
      </c>
      <c r="J87">
        <f t="shared" si="7"/>
        <v>0.11557646173481906</v>
      </c>
    </row>
    <row r="88" spans="1:10" x14ac:dyDescent="0.3">
      <c r="A88">
        <v>86</v>
      </c>
      <c r="B88">
        <v>38904.976964978217</v>
      </c>
      <c r="C88">
        <f t="shared" si="1"/>
        <v>31</v>
      </c>
      <c r="D88">
        <f t="shared" si="2"/>
        <v>0.42473893219404829</v>
      </c>
      <c r="E88">
        <f t="shared" si="0"/>
        <v>0.16425484048173006</v>
      </c>
      <c r="F88">
        <f t="shared" si="3"/>
        <v>6.9765425553913768E-2</v>
      </c>
      <c r="G88">
        <f t="shared" si="5"/>
        <v>26</v>
      </c>
      <c r="H88">
        <f t="shared" si="6"/>
        <v>0.44412872638124989</v>
      </c>
      <c r="I88">
        <f t="shared" si="4"/>
        <v>0.21981002877725925</v>
      </c>
      <c r="J88">
        <f t="shared" si="7"/>
        <v>9.7623948126670038E-2</v>
      </c>
    </row>
    <row r="89" spans="1:10" x14ac:dyDescent="0.3">
      <c r="A89">
        <v>87</v>
      </c>
      <c r="B89">
        <v>34418.065971607277</v>
      </c>
      <c r="C89">
        <f t="shared" si="1"/>
        <v>32</v>
      </c>
      <c r="D89">
        <f t="shared" si="2"/>
        <v>0.37575379114410867</v>
      </c>
      <c r="E89">
        <f t="shared" ref="E89:E113" si="8">(1/(1+Imbal_Hasil))^C89</f>
        <v>0.15495739668087741</v>
      </c>
      <c r="F89">
        <f t="shared" si="3"/>
        <v>5.8225829268661211E-2</v>
      </c>
      <c r="G89">
        <f t="shared" si="5"/>
        <v>27</v>
      </c>
      <c r="H89">
        <f t="shared" si="6"/>
        <v>0.3929073603677003</v>
      </c>
      <c r="I89">
        <f t="shared" si="4"/>
        <v>0.20736795167665964</v>
      </c>
      <c r="J89">
        <f t="shared" si="7"/>
        <v>8.1476394518133169E-2</v>
      </c>
    </row>
    <row r="90" spans="1:10" x14ac:dyDescent="0.3">
      <c r="A90">
        <v>88</v>
      </c>
      <c r="B90">
        <v>30047.659954532584</v>
      </c>
      <c r="C90">
        <f t="shared" si="1"/>
        <v>33</v>
      </c>
      <c r="D90">
        <f t="shared" si="2"/>
        <v>0.32804057474462972</v>
      </c>
      <c r="E90">
        <f t="shared" si="8"/>
        <v>0.14618622328384659</v>
      </c>
      <c r="F90">
        <f t="shared" si="3"/>
        <v>4.7955012705779808E-2</v>
      </c>
      <c r="G90">
        <f t="shared" si="5"/>
        <v>28</v>
      </c>
      <c r="H90">
        <f t="shared" si="6"/>
        <v>0.34301598374820974</v>
      </c>
      <c r="I90">
        <f t="shared" si="4"/>
        <v>0.19563014309118829</v>
      </c>
      <c r="J90">
        <f t="shared" si="7"/>
        <v>6.7104265983226982E-2</v>
      </c>
    </row>
    <row r="91" spans="1:10" x14ac:dyDescent="0.3">
      <c r="A91">
        <v>89</v>
      </c>
      <c r="B91">
        <v>25856.912820673926</v>
      </c>
      <c r="C91">
        <f t="shared" si="1"/>
        <v>34</v>
      </c>
      <c r="D91">
        <f t="shared" si="2"/>
        <v>0.28228875578499624</v>
      </c>
      <c r="E91">
        <f t="shared" si="8"/>
        <v>0.13791153139985526</v>
      </c>
      <c r="F91">
        <f t="shared" si="3"/>
        <v>3.893087460726858E-2</v>
      </c>
      <c r="G91">
        <f t="shared" si="5"/>
        <v>29</v>
      </c>
      <c r="H91">
        <f t="shared" si="6"/>
        <v>0.29517554449484695</v>
      </c>
      <c r="I91">
        <f t="shared" si="4"/>
        <v>0.18455673876527198</v>
      </c>
      <c r="J91">
        <f t="shared" si="7"/>
        <v>5.4476635855232387E-2</v>
      </c>
    </row>
    <row r="92" spans="1:10" x14ac:dyDescent="0.3">
      <c r="A92">
        <v>90</v>
      </c>
      <c r="B92">
        <v>21908.30366382881</v>
      </c>
      <c r="C92">
        <f t="shared" si="1"/>
        <v>35</v>
      </c>
      <c r="D92">
        <f t="shared" si="2"/>
        <v>0.23918043988906945</v>
      </c>
      <c r="E92">
        <f t="shared" si="8"/>
        <v>0.13010521830175023</v>
      </c>
      <c r="F92">
        <f t="shared" si="3"/>
        <v>3.1118623345276028E-2</v>
      </c>
      <c r="G92">
        <f t="shared" si="5"/>
        <v>30</v>
      </c>
      <c r="H92">
        <f t="shared" si="6"/>
        <v>0.25009928709503887</v>
      </c>
      <c r="I92">
        <f t="shared" si="4"/>
        <v>0.1741101309106339</v>
      </c>
      <c r="J92">
        <f t="shared" si="7"/>
        <v>4.3544819616773429E-2</v>
      </c>
    </row>
    <row r="93" spans="1:10" x14ac:dyDescent="0.3">
      <c r="A93">
        <v>91</v>
      </c>
      <c r="B93">
        <v>18258.599356471568</v>
      </c>
      <c r="C93">
        <f t="shared" si="1"/>
        <v>36</v>
      </c>
      <c r="D93">
        <f t="shared" si="2"/>
        <v>0.19933537040794938</v>
      </c>
      <c r="E93">
        <f t="shared" si="8"/>
        <v>0.12274077198278321</v>
      </c>
      <c r="F93">
        <f t="shared" si="3"/>
        <v>2.4466577247345748E-2</v>
      </c>
      <c r="G93">
        <f t="shared" si="5"/>
        <v>31</v>
      </c>
      <c r="H93">
        <f t="shared" si="6"/>
        <v>0.20843524685787632</v>
      </c>
      <c r="I93">
        <f t="shared" si="4"/>
        <v>0.16425484048173006</v>
      </c>
      <c r="J93">
        <f t="shared" si="7"/>
        <v>3.4236498223410503E-2</v>
      </c>
    </row>
    <row r="94" spans="1:10" x14ac:dyDescent="0.3">
      <c r="A94">
        <v>92</v>
      </c>
      <c r="B94">
        <v>14973.694746248768</v>
      </c>
      <c r="C94">
        <f t="shared" si="1"/>
        <v>37</v>
      </c>
      <c r="D94">
        <f t="shared" si="2"/>
        <v>0.16347294391785519</v>
      </c>
      <c r="E94">
        <f t="shared" si="8"/>
        <v>0.11579318111583323</v>
      </c>
      <c r="F94">
        <f t="shared" si="3"/>
        <v>1.8929052202618653E-2</v>
      </c>
      <c r="G94">
        <f t="shared" si="5"/>
        <v>32</v>
      </c>
      <c r="H94">
        <f t="shared" si="6"/>
        <v>0.17093566159567578</v>
      </c>
      <c r="I94">
        <f t="shared" ref="I94:I113" si="9">(1/(1+Imbal_Hasil))^G94</f>
        <v>0.15495739668087741</v>
      </c>
      <c r="J94">
        <f t="shared" si="7"/>
        <v>2.6487745120789354E-2</v>
      </c>
    </row>
    <row r="95" spans="1:10" x14ac:dyDescent="0.3">
      <c r="A95">
        <v>93</v>
      </c>
      <c r="B95">
        <v>12070.295334951132</v>
      </c>
      <c r="C95">
        <f t="shared" si="1"/>
        <v>38</v>
      </c>
      <c r="D95">
        <f t="shared" si="2"/>
        <v>0.13177554009218306</v>
      </c>
      <c r="E95">
        <f t="shared" si="8"/>
        <v>0.1092388501092766</v>
      </c>
      <c r="F95">
        <f t="shared" si="3"/>
        <v>1.4395008472198954E-2</v>
      </c>
      <c r="G95">
        <f t="shared" si="5"/>
        <v>33</v>
      </c>
      <c r="H95">
        <f t="shared" si="6"/>
        <v>0.13779123681227426</v>
      </c>
      <c r="I95">
        <f t="shared" si="9"/>
        <v>0.14618622328384659</v>
      </c>
      <c r="J95">
        <f t="shared" si="7"/>
        <v>2.0143180511196505E-2</v>
      </c>
    </row>
    <row r="96" spans="1:10" x14ac:dyDescent="0.3">
      <c r="A96">
        <v>94</v>
      </c>
      <c r="B96">
        <v>9550.7418867334327</v>
      </c>
      <c r="C96">
        <f t="shared" si="1"/>
        <v>39</v>
      </c>
      <c r="D96">
        <f t="shared" si="2"/>
        <v>0.10426871385334079</v>
      </c>
      <c r="E96">
        <f t="shared" si="8"/>
        <v>0.10305551897101564</v>
      </c>
      <c r="F96">
        <f t="shared" si="3"/>
        <v>1.0745466418596363E-2</v>
      </c>
      <c r="G96">
        <f t="shared" si="5"/>
        <v>34</v>
      </c>
      <c r="H96">
        <f t="shared" si="6"/>
        <v>0.10902869404008013</v>
      </c>
      <c r="I96">
        <f t="shared" si="9"/>
        <v>0.13791153139985526</v>
      </c>
      <c r="J96">
        <f t="shared" si="7"/>
        <v>1.5036314161593723E-2</v>
      </c>
    </row>
    <row r="97" spans="1:10" x14ac:dyDescent="0.3">
      <c r="A97">
        <v>95</v>
      </c>
      <c r="B97">
        <v>7406.5048257429098</v>
      </c>
      <c r="C97">
        <f t="shared" si="1"/>
        <v>40</v>
      </c>
      <c r="D97">
        <f t="shared" si="2"/>
        <v>8.0859344906127242E-2</v>
      </c>
      <c r="E97">
        <f t="shared" si="8"/>
        <v>9.7222187708505312E-2</v>
      </c>
      <c r="F97">
        <f t="shared" si="3"/>
        <v>7.8613224084502758E-3</v>
      </c>
      <c r="G97">
        <f t="shared" si="5"/>
        <v>35</v>
      </c>
      <c r="H97">
        <f t="shared" si="6"/>
        <v>8.4550661941141733E-2</v>
      </c>
      <c r="I97">
        <f t="shared" si="9"/>
        <v>0.13010521830175023</v>
      </c>
      <c r="J97">
        <f t="shared" si="7"/>
        <v>1.1000482329409729E-2</v>
      </c>
    </row>
    <row r="98" spans="1:10" x14ac:dyDescent="0.3">
      <c r="A98">
        <v>96</v>
      </c>
      <c r="B98">
        <v>5619.6114714841751</v>
      </c>
      <c r="C98">
        <f t="shared" si="1"/>
        <v>41</v>
      </c>
      <c r="D98">
        <f t="shared" si="2"/>
        <v>6.1351219354074983E-2</v>
      </c>
      <c r="E98">
        <f t="shared" si="8"/>
        <v>9.1719045008023872E-2</v>
      </c>
      <c r="F98">
        <f t="shared" si="3"/>
        <v>5.6270752492335483E-3</v>
      </c>
      <c r="G98">
        <f t="shared" si="5"/>
        <v>36</v>
      </c>
      <c r="H98">
        <f t="shared" si="6"/>
        <v>6.4151969241221879E-2</v>
      </c>
      <c r="I98">
        <f t="shared" si="9"/>
        <v>0.12274077198278321</v>
      </c>
      <c r="J98">
        <f t="shared" si="7"/>
        <v>7.874062228883337E-3</v>
      </c>
    </row>
    <row r="99" spans="1:10" x14ac:dyDescent="0.3">
      <c r="A99">
        <v>97</v>
      </c>
      <c r="B99">
        <v>4174.5283815920193</v>
      </c>
      <c r="C99">
        <f t="shared" si="1"/>
        <v>42</v>
      </c>
      <c r="D99">
        <f t="shared" si="2"/>
        <v>4.55747532971746E-2</v>
      </c>
      <c r="E99">
        <f t="shared" si="8"/>
        <v>8.6527400950965908E-2</v>
      </c>
      <c r="F99">
        <f t="shared" si="3"/>
        <v>3.9434649517859823E-3</v>
      </c>
      <c r="G99">
        <f t="shared" si="5"/>
        <v>37</v>
      </c>
      <c r="H99">
        <f t="shared" si="6"/>
        <v>4.7655290350841671E-2</v>
      </c>
      <c r="I99">
        <f t="shared" si="9"/>
        <v>0.11579318111583323</v>
      </c>
      <c r="J99">
        <f t="shared" si="7"/>
        <v>5.5181576667226295E-3</v>
      </c>
    </row>
    <row r="100" spans="1:10" x14ac:dyDescent="0.3">
      <c r="A100">
        <v>98</v>
      </c>
      <c r="B100">
        <v>3029.9144446433038</v>
      </c>
      <c r="C100">
        <f t="shared" si="1"/>
        <v>43</v>
      </c>
      <c r="D100">
        <f t="shared" si="2"/>
        <v>3.3078611690622296E-2</v>
      </c>
      <c r="E100">
        <f t="shared" si="8"/>
        <v>8.162962353864707E-2</v>
      </c>
      <c r="F100">
        <f t="shared" si="3"/>
        <v>2.7001946194865878E-3</v>
      </c>
      <c r="G100">
        <f t="shared" si="5"/>
        <v>38</v>
      </c>
      <c r="H100">
        <f t="shared" si="6"/>
        <v>3.4588686289544396E-2</v>
      </c>
      <c r="I100">
        <f t="shared" si="9"/>
        <v>0.1092388501092766</v>
      </c>
      <c r="J100">
        <f t="shared" si="7"/>
        <v>3.778428317060331E-3</v>
      </c>
    </row>
    <row r="101" spans="1:10" x14ac:dyDescent="0.3">
      <c r="A101">
        <v>99</v>
      </c>
      <c r="B101">
        <v>2143.6947687295838</v>
      </c>
      <c r="C101">
        <f t="shared" si="1"/>
        <v>44</v>
      </c>
      <c r="D101">
        <f t="shared" si="2"/>
        <v>2.3403448557232181E-2</v>
      </c>
      <c r="E101">
        <f t="shared" si="8"/>
        <v>7.7009078810044401E-2</v>
      </c>
      <c r="F101">
        <f t="shared" si="3"/>
        <v>1.802278014370713E-3</v>
      </c>
      <c r="G101">
        <f t="shared" si="5"/>
        <v>39</v>
      </c>
      <c r="H101">
        <f t="shared" si="6"/>
        <v>2.4471841436715554E-2</v>
      </c>
      <c r="I101">
        <f t="shared" si="9"/>
        <v>0.10305551897101564</v>
      </c>
      <c r="J101">
        <f t="shared" si="7"/>
        <v>2.5219583194371264E-3</v>
      </c>
    </row>
    <row r="102" spans="1:10" x14ac:dyDescent="0.3">
      <c r="A102">
        <v>100</v>
      </c>
      <c r="B102">
        <v>1474.5404466706443</v>
      </c>
      <c r="C102">
        <f t="shared" si="1"/>
        <v>45</v>
      </c>
      <c r="D102">
        <f t="shared" si="2"/>
        <v>1.6098062090092156E-2</v>
      </c>
      <c r="E102">
        <f t="shared" si="8"/>
        <v>7.2650074349098481E-2</v>
      </c>
      <c r="F102">
        <f t="shared" si="3"/>
        <v>1.1695254077215987E-3</v>
      </c>
      <c r="G102">
        <f t="shared" si="5"/>
        <v>40</v>
      </c>
      <c r="H102">
        <f t="shared" si="6"/>
        <v>1.6832956132244795E-2</v>
      </c>
      <c r="I102">
        <f t="shared" si="9"/>
        <v>9.7222187708505312E-2</v>
      </c>
      <c r="J102">
        <f t="shared" si="7"/>
        <v>1.6365368207781389E-3</v>
      </c>
    </row>
    <row r="103" spans="1:10" x14ac:dyDescent="0.3">
      <c r="A103">
        <v>101</v>
      </c>
      <c r="B103">
        <v>983.06137039085183</v>
      </c>
      <c r="C103">
        <f t="shared" si="1"/>
        <v>46</v>
      </c>
      <c r="D103">
        <f t="shared" si="2"/>
        <v>1.0732417014843541E-2</v>
      </c>
      <c r="E103">
        <f t="shared" si="8"/>
        <v>6.8537805989715539E-2</v>
      </c>
      <c r="F103">
        <f t="shared" si="3"/>
        <v>7.3557631516406861E-4</v>
      </c>
      <c r="G103">
        <f t="shared" si="5"/>
        <v>41</v>
      </c>
      <c r="H103">
        <f t="shared" si="6"/>
        <v>1.1222363523806282E-2</v>
      </c>
      <c r="I103">
        <f t="shared" si="9"/>
        <v>9.1719045008023872E-2</v>
      </c>
      <c r="J103">
        <f t="shared" si="7"/>
        <v>1.0293044651363938E-3</v>
      </c>
    </row>
    <row r="104" spans="1:10" x14ac:dyDescent="0.3">
      <c r="A104">
        <v>102</v>
      </c>
      <c r="B104">
        <v>637.38750072031655</v>
      </c>
      <c r="C104">
        <f t="shared" si="1"/>
        <v>47</v>
      </c>
      <c r="D104">
        <f t="shared" si="2"/>
        <v>6.9585772199141057E-3</v>
      </c>
      <c r="E104">
        <f t="shared" si="8"/>
        <v>6.4658307537467472E-2</v>
      </c>
      <c r="F104">
        <f t="shared" si="3"/>
        <v>4.4992982590842169E-4</v>
      </c>
      <c r="G104">
        <f t="shared" si="5"/>
        <v>42</v>
      </c>
      <c r="H104">
        <f t="shared" si="6"/>
        <v>7.2762438379302789E-3</v>
      </c>
      <c r="I104">
        <f t="shared" si="9"/>
        <v>8.6527400950965908E-2</v>
      </c>
      <c r="J104">
        <f t="shared" si="7"/>
        <v>6.2959446798158819E-4</v>
      </c>
    </row>
    <row r="105" spans="1:10" x14ac:dyDescent="0.3">
      <c r="A105">
        <v>103</v>
      </c>
      <c r="B105">
        <v>400.71277395284864</v>
      </c>
      <c r="C105">
        <f t="shared" si="1"/>
        <v>48</v>
      </c>
      <c r="D105">
        <f t="shared" si="2"/>
        <v>4.3747183266155997E-3</v>
      </c>
      <c r="E105">
        <f t="shared" si="8"/>
        <v>6.0998403337233463E-2</v>
      </c>
      <c r="F105">
        <f t="shared" si="3"/>
        <v>2.6685083297368537E-4</v>
      </c>
      <c r="G105">
        <f t="shared" si="5"/>
        <v>43</v>
      </c>
      <c r="H105">
        <f t="shared" si="6"/>
        <v>4.5744289760300079E-3</v>
      </c>
      <c r="I105">
        <f t="shared" si="9"/>
        <v>8.162962353864707E-2</v>
      </c>
      <c r="J105">
        <f t="shared" si="7"/>
        <v>3.7340891521760834E-4</v>
      </c>
    </row>
    <row r="106" spans="1:10" x14ac:dyDescent="0.3">
      <c r="A106">
        <v>104</v>
      </c>
      <c r="B106">
        <v>243.43301017635551</v>
      </c>
      <c r="C106">
        <f t="shared" si="1"/>
        <v>49</v>
      </c>
      <c r="D106">
        <f t="shared" si="2"/>
        <v>2.6576413834189768E-3</v>
      </c>
      <c r="E106">
        <f t="shared" si="8"/>
        <v>5.7545663525691938E-2</v>
      </c>
      <c r="F106">
        <f t="shared" si="3"/>
        <v>1.5293573682218287E-4</v>
      </c>
      <c r="G106">
        <f t="shared" si="5"/>
        <v>44</v>
      </c>
      <c r="H106">
        <f t="shared" si="6"/>
        <v>2.7789656029382293E-3</v>
      </c>
      <c r="I106">
        <f t="shared" si="9"/>
        <v>7.7009078810044401E-2</v>
      </c>
      <c r="J106">
        <f t="shared" si="7"/>
        <v>2.1400558112707265E-4</v>
      </c>
    </row>
    <row r="107" spans="1:10" x14ac:dyDescent="0.3">
      <c r="A107">
        <v>105</v>
      </c>
      <c r="B107">
        <v>142.34258404042035</v>
      </c>
      <c r="C107">
        <f t="shared" si="1"/>
        <v>50</v>
      </c>
      <c r="D107">
        <f t="shared" si="2"/>
        <v>1.5540026461265781E-3</v>
      </c>
      <c r="E107">
        <f t="shared" si="8"/>
        <v>5.42883618166905E-2</v>
      </c>
      <c r="F107">
        <f t="shared" si="3"/>
        <v>8.4364257917014115E-5</v>
      </c>
      <c r="G107">
        <f t="shared" si="5"/>
        <v>45</v>
      </c>
      <c r="H107">
        <f t="shared" si="6"/>
        <v>1.6249445570060707E-3</v>
      </c>
      <c r="I107">
        <f t="shared" si="9"/>
        <v>7.2650074349098481E-2</v>
      </c>
      <c r="J107">
        <f t="shared" si="7"/>
        <v>1.1805234287965394E-4</v>
      </c>
    </row>
    <row r="108" spans="1:10" x14ac:dyDescent="0.3">
      <c r="A108">
        <v>106</v>
      </c>
      <c r="B108">
        <v>79.750279560326319</v>
      </c>
      <c r="C108">
        <f t="shared" si="1"/>
        <v>51</v>
      </c>
      <c r="D108">
        <f t="shared" si="2"/>
        <v>8.7066106254533805E-4</v>
      </c>
      <c r="E108">
        <f t="shared" si="8"/>
        <v>5.1215435676123106E-2</v>
      </c>
      <c r="F108">
        <f t="shared" si="3"/>
        <v>4.4591285644495755E-5</v>
      </c>
      <c r="G108">
        <f t="shared" si="5"/>
        <v>46</v>
      </c>
      <c r="H108">
        <f t="shared" si="6"/>
        <v>9.1040768695379139E-4</v>
      </c>
      <c r="I108">
        <f t="shared" si="9"/>
        <v>6.8537805989715539E-2</v>
      </c>
      <c r="J108">
        <f t="shared" si="7"/>
        <v>6.2397345419984627E-5</v>
      </c>
    </row>
    <row r="109" spans="1:10" x14ac:dyDescent="0.3">
      <c r="A109">
        <v>107</v>
      </c>
      <c r="B109">
        <v>42.585054279623051</v>
      </c>
      <c r="C109">
        <f t="shared" si="1"/>
        <v>52</v>
      </c>
      <c r="D109">
        <f t="shared" si="2"/>
        <v>4.6491559417795965E-4</v>
      </c>
      <c r="E109">
        <f t="shared" si="8"/>
        <v>4.8316448751059525E-2</v>
      </c>
      <c r="F109">
        <f t="shared" si="3"/>
        <v>2.2463070479667775E-5</v>
      </c>
      <c r="G109">
        <f t="shared" si="5"/>
        <v>47</v>
      </c>
      <c r="H109">
        <f t="shared" si="6"/>
        <v>4.861394966795856E-4</v>
      </c>
      <c r="I109">
        <f t="shared" si="9"/>
        <v>6.4658307537467472E-2</v>
      </c>
      <c r="J109">
        <f t="shared" si="7"/>
        <v>3.1432957082418296E-5</v>
      </c>
    </row>
    <row r="110" spans="1:10" x14ac:dyDescent="0.3">
      <c r="A110">
        <v>108</v>
      </c>
      <c r="B110">
        <v>21.535687799748175</v>
      </c>
      <c r="C110">
        <f t="shared" si="1"/>
        <v>53</v>
      </c>
      <c r="D110">
        <f t="shared" si="2"/>
        <v>2.3511246513173599E-4</v>
      </c>
      <c r="E110">
        <f t="shared" si="8"/>
        <v>4.5581555425527859E-2</v>
      </c>
      <c r="F110">
        <f t="shared" si="3"/>
        <v>1.071679186063471E-5</v>
      </c>
      <c r="G110">
        <f t="shared" si="5"/>
        <v>48</v>
      </c>
      <c r="H110">
        <f t="shared" si="6"/>
        <v>2.4584560486583322E-4</v>
      </c>
      <c r="I110">
        <f t="shared" si="9"/>
        <v>6.0998403337233463E-2</v>
      </c>
      <c r="J110">
        <f t="shared" si="7"/>
        <v>1.499618936429222E-5</v>
      </c>
    </row>
    <row r="111" spans="1:10" x14ac:dyDescent="0.3">
      <c r="A111">
        <v>109</v>
      </c>
      <c r="B111">
        <v>10.236558481854301</v>
      </c>
      <c r="C111">
        <f t="shared" si="1"/>
        <v>54</v>
      </c>
      <c r="D111">
        <f t="shared" si="2"/>
        <v>1.1175600805106808E-4</v>
      </c>
      <c r="E111">
        <f t="shared" si="8"/>
        <v>4.300146738257344E-2</v>
      </c>
      <c r="F111">
        <f t="shared" si="3"/>
        <v>4.8056723350146186E-6</v>
      </c>
      <c r="G111">
        <f t="shared" si="5"/>
        <v>49</v>
      </c>
      <c r="H111">
        <f t="shared" si="6"/>
        <v>1.1685779136087652E-4</v>
      </c>
      <c r="I111">
        <f t="shared" si="9"/>
        <v>5.7545663525691938E-2</v>
      </c>
      <c r="J111">
        <f t="shared" si="7"/>
        <v>6.7246591420085105E-6</v>
      </c>
    </row>
    <row r="112" spans="1:10" x14ac:dyDescent="0.3">
      <c r="A112">
        <v>110</v>
      </c>
      <c r="B112">
        <v>4.5314173431624436</v>
      </c>
      <c r="C112">
        <f t="shared" si="1"/>
        <v>55</v>
      </c>
      <c r="D112">
        <f t="shared" si="2"/>
        <v>4.947103208396631E-5</v>
      </c>
      <c r="E112">
        <f t="shared" si="8"/>
        <v>4.0567422059031535E-2</v>
      </c>
      <c r="F112">
        <f t="shared" si="3"/>
        <v>2.0069122382461519E-6</v>
      </c>
      <c r="G112">
        <f t="shared" si="5"/>
        <v>50</v>
      </c>
      <c r="H112">
        <f t="shared" si="6"/>
        <v>5.1729438501719214E-5</v>
      </c>
      <c r="I112">
        <f t="shared" si="9"/>
        <v>5.42883618166905E-2</v>
      </c>
      <c r="J112">
        <f t="shared" si="7"/>
        <v>2.808306473955573E-6</v>
      </c>
    </row>
    <row r="113" spans="1:10" x14ac:dyDescent="0.3">
      <c r="A113">
        <v>111</v>
      </c>
      <c r="B113">
        <v>1.8468244523792856</v>
      </c>
      <c r="C113">
        <f t="shared" si="1"/>
        <v>56</v>
      </c>
      <c r="D113">
        <f t="shared" si="2"/>
        <v>2.0162413836141311E-5</v>
      </c>
      <c r="E113">
        <f t="shared" si="8"/>
        <v>3.8271152885878811E-2</v>
      </c>
      <c r="F113">
        <f t="shared" si="3"/>
        <v>7.7163882247132233E-7</v>
      </c>
      <c r="G113">
        <f t="shared" si="5"/>
        <v>51</v>
      </c>
      <c r="H113">
        <f t="shared" si="6"/>
        <v>2.1082849955760683E-5</v>
      </c>
      <c r="I113">
        <f t="shared" si="9"/>
        <v>5.1215435676123106E-2</v>
      </c>
      <c r="J113">
        <f t="shared" si="7"/>
        <v>1.079767345778616E-6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07D4-5449-44FA-ADB1-87217C92C470}">
  <dimension ref="A1:E10"/>
  <sheetViews>
    <sheetView workbookViewId="0">
      <selection activeCell="D1" sqref="D1:E10"/>
    </sheetView>
  </sheetViews>
  <sheetFormatPr defaultRowHeight="14.4" x14ac:dyDescent="0.3"/>
  <cols>
    <col min="1" max="1" width="7.21875" bestFit="1" customWidth="1"/>
    <col min="2" max="2" width="7" bestFit="1" customWidth="1"/>
  </cols>
  <sheetData>
    <row r="1" spans="1:5" ht="43.2" x14ac:dyDescent="0.3">
      <c r="A1" s="12" t="s">
        <v>10</v>
      </c>
      <c r="B1" s="12" t="s">
        <v>42</v>
      </c>
      <c r="D1" s="12" t="s">
        <v>10</v>
      </c>
      <c r="E1" s="12" t="s">
        <v>43</v>
      </c>
    </row>
    <row r="2" spans="1:5" x14ac:dyDescent="0.3">
      <c r="A2" s="2">
        <v>0</v>
      </c>
      <c r="B2" s="2">
        <v>1</v>
      </c>
      <c r="D2" s="2">
        <v>0</v>
      </c>
      <c r="E2" s="2">
        <v>0</v>
      </c>
    </row>
    <row r="3" spans="1:5" x14ac:dyDescent="0.3">
      <c r="A3" s="2">
        <v>1</v>
      </c>
      <c r="B3" s="2">
        <v>2</v>
      </c>
      <c r="D3" s="2">
        <v>3</v>
      </c>
      <c r="E3" s="2">
        <v>2</v>
      </c>
    </row>
    <row r="4" spans="1:5" x14ac:dyDescent="0.3">
      <c r="A4" s="2">
        <v>2</v>
      </c>
      <c r="B4" s="2">
        <v>3</v>
      </c>
      <c r="D4" s="2">
        <v>6</v>
      </c>
      <c r="E4" s="2">
        <v>3</v>
      </c>
    </row>
    <row r="5" spans="1:5" x14ac:dyDescent="0.3">
      <c r="A5" s="2">
        <v>3</v>
      </c>
      <c r="B5" s="2">
        <v>4</v>
      </c>
      <c r="D5" s="2">
        <v>9</v>
      </c>
      <c r="E5" s="2">
        <v>4</v>
      </c>
    </row>
    <row r="6" spans="1:5" x14ac:dyDescent="0.3">
      <c r="A6" s="2">
        <v>4</v>
      </c>
      <c r="B6" s="2">
        <v>5</v>
      </c>
      <c r="D6" s="2">
        <v>12</v>
      </c>
      <c r="E6" s="2">
        <v>5</v>
      </c>
    </row>
    <row r="7" spans="1:5" x14ac:dyDescent="0.3">
      <c r="A7" s="2">
        <v>5</v>
      </c>
      <c r="B7" s="2">
        <v>6</v>
      </c>
      <c r="D7" s="2">
        <v>15</v>
      </c>
      <c r="E7" s="2">
        <v>6</v>
      </c>
    </row>
    <row r="8" spans="1:5" x14ac:dyDescent="0.3">
      <c r="A8" s="2">
        <v>6</v>
      </c>
      <c r="B8" s="2">
        <v>7</v>
      </c>
      <c r="D8" s="2">
        <v>18</v>
      </c>
      <c r="E8" s="2">
        <v>7</v>
      </c>
    </row>
    <row r="9" spans="1:5" x14ac:dyDescent="0.3">
      <c r="A9" s="2">
        <v>7</v>
      </c>
      <c r="B9" s="2">
        <v>8</v>
      </c>
      <c r="D9" s="2">
        <v>21</v>
      </c>
      <c r="E9" s="2">
        <v>8</v>
      </c>
    </row>
    <row r="10" spans="1:5" x14ac:dyDescent="0.3">
      <c r="A10" s="2">
        <v>8</v>
      </c>
      <c r="B10" s="2">
        <v>9</v>
      </c>
      <c r="D10" s="2">
        <v>24</v>
      </c>
      <c r="E10" s="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8B80-2381-44BF-B081-BA50A49CED38}">
  <dimension ref="A1:B22"/>
  <sheetViews>
    <sheetView tabSelected="1" topLeftCell="A10" zoomScale="145" workbookViewId="0">
      <selection activeCell="C17" sqref="C17"/>
    </sheetView>
  </sheetViews>
  <sheetFormatPr defaultRowHeight="14.4" x14ac:dyDescent="0.3"/>
  <cols>
    <col min="1" max="1" width="35.77734375" bestFit="1" customWidth="1"/>
    <col min="2" max="2" width="18.21875" bestFit="1" customWidth="1"/>
  </cols>
  <sheetData>
    <row r="1" spans="1:2" x14ac:dyDescent="0.3">
      <c r="A1" t="s">
        <v>23</v>
      </c>
      <c r="B1" s="7">
        <f>FV(Kenaikan_Gaji, Masa_Kerja, 0, -Gaji_Awal)</f>
        <v>16631425.435290944</v>
      </c>
    </row>
    <row r="2" spans="1:2" x14ac:dyDescent="0.3">
      <c r="A2" t="s">
        <v>24</v>
      </c>
      <c r="B2" s="7">
        <f>'Proyeksi Tahunan'!G17</f>
        <v>173807143.49025011</v>
      </c>
    </row>
    <row r="3" spans="1:2" x14ac:dyDescent="0.3">
      <c r="A3" t="s">
        <v>44</v>
      </c>
      <c r="B3">
        <f>VLOOKUP(Masa_Kerja, Referensi!$A$2:$B$10, 2, TRUE) * 1.75</f>
        <v>15.75</v>
      </c>
    </row>
    <row r="4" spans="1:2" x14ac:dyDescent="0.3">
      <c r="A4" t="s">
        <v>45</v>
      </c>
      <c r="B4">
        <f>VLOOKUP(Masa_Kerja, Referensi!$D$2:$E$11, 2, TRUE)</f>
        <v>6</v>
      </c>
    </row>
    <row r="5" spans="1:2" x14ac:dyDescent="0.3">
      <c r="A5" t="s">
        <v>46</v>
      </c>
      <c r="B5">
        <f>0.15 * (B3 + B4)</f>
        <v>3.2624999999999997</v>
      </c>
    </row>
    <row r="6" spans="1:2" x14ac:dyDescent="0.3">
      <c r="A6" t="s">
        <v>47</v>
      </c>
      <c r="B6">
        <f>SUM(B3:B5)</f>
        <v>25.012499999999999</v>
      </c>
    </row>
    <row r="7" spans="1:2" x14ac:dyDescent="0.3">
      <c r="A7" t="s">
        <v>48</v>
      </c>
      <c r="B7" s="13">
        <f>B6 * B1</f>
        <v>415993528.70021474</v>
      </c>
    </row>
    <row r="8" spans="1:2" x14ac:dyDescent="0.3">
      <c r="A8" t="s">
        <v>25</v>
      </c>
      <c r="B8" s="7">
        <f>B2+B7+B22</f>
        <v>1129813546.4901705</v>
      </c>
    </row>
    <row r="10" spans="1:2" x14ac:dyDescent="0.3">
      <c r="A10" t="s">
        <v>26</v>
      </c>
      <c r="B10" s="9">
        <f>'Tabel Mortalita'!E1</f>
        <v>13.375236131676656</v>
      </c>
    </row>
    <row r="11" spans="1:2" x14ac:dyDescent="0.3">
      <c r="A11" t="s">
        <v>27</v>
      </c>
      <c r="B11" s="7">
        <f>B8/(B10*12)</f>
        <v>7039212.463038478</v>
      </c>
    </row>
    <row r="12" spans="1:2" x14ac:dyDescent="0.3">
      <c r="A12" t="s">
        <v>28</v>
      </c>
      <c r="B12" s="7">
        <f>B1*Target_IRR</f>
        <v>13305140.348232755</v>
      </c>
    </row>
    <row r="13" spans="1:2" x14ac:dyDescent="0.3">
      <c r="A13" t="s">
        <v>29</v>
      </c>
      <c r="B13" s="7">
        <f>B12-B11</f>
        <v>6265927.8851942774</v>
      </c>
    </row>
    <row r="15" spans="1:2" x14ac:dyDescent="0.3">
      <c r="A15" t="s">
        <v>30</v>
      </c>
      <c r="B15" s="7">
        <f>B13*B10*12</f>
        <v>1005699180.5823696</v>
      </c>
    </row>
    <row r="16" spans="1:2" x14ac:dyDescent="0.3">
      <c r="A16" t="s">
        <v>31</v>
      </c>
      <c r="B16" s="11">
        <f>-PMT( (1+Imbal_Hasil)^(1/12)-1, Masa_Kerja*12, 0, B15 )</f>
        <v>3505254.3024673681</v>
      </c>
    </row>
    <row r="18" spans="1:2" x14ac:dyDescent="0.3">
      <c r="A18" s="4" t="s">
        <v>37</v>
      </c>
      <c r="B18">
        <f>Usia_Pensiun_JP</f>
        <v>60</v>
      </c>
    </row>
    <row r="19" spans="1:2" x14ac:dyDescent="0.3">
      <c r="A19" t="s">
        <v>38</v>
      </c>
      <c r="B19">
        <f>(Usia_Pensiun_JP - Usia_Mulai_Iuran_JP) * 12</f>
        <v>420</v>
      </c>
    </row>
    <row r="20" spans="1:2" x14ac:dyDescent="0.3">
      <c r="A20" t="s">
        <v>39</v>
      </c>
      <c r="B20" s="10">
        <f>MIN( (1% * Masa_Iuran_JP * (B1 * 12) / 12), Batas_Atas_Manfaat_JP )</f>
        <v>4792300</v>
      </c>
    </row>
    <row r="21" spans="1:2" x14ac:dyDescent="0.3">
      <c r="A21" t="s">
        <v>40</v>
      </c>
      <c r="B21" s="10">
        <f>Manfaat_JP_Final * 12 * Faktor_Anuitas_60</f>
        <v>722659040.62115991</v>
      </c>
    </row>
    <row r="22" spans="1:2" x14ac:dyDescent="0.3">
      <c r="A22" t="s">
        <v>41</v>
      </c>
      <c r="B22" s="10">
        <f>B21 / (1 + Imbal_Hasil)^(Usia_Pensiun_JP - Usia_Pensiun)</f>
        <v>540012874.29970551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Asumsi</vt:lpstr>
      <vt:lpstr>Proyeksi Tahunan</vt:lpstr>
      <vt:lpstr>Tabel Mortalita</vt:lpstr>
      <vt:lpstr>Referensi</vt:lpstr>
      <vt:lpstr>Hasil &amp; Solusi</vt:lpstr>
      <vt:lpstr>Batas_Atas_Manfaat_JP</vt:lpstr>
      <vt:lpstr>Faktor_Anuitas_60</vt:lpstr>
      <vt:lpstr>Gaji_Awal</vt:lpstr>
      <vt:lpstr>Gender</vt:lpstr>
      <vt:lpstr>Imbal_Hasil</vt:lpstr>
      <vt:lpstr>Kenaikan_Gaji</vt:lpstr>
      <vt:lpstr>Manfaat_JP_Final</vt:lpstr>
      <vt:lpstr>Masa_Iuran_JP</vt:lpstr>
      <vt:lpstr>Masa_Kerja</vt:lpstr>
      <vt:lpstr>Rate_Iuran_JHT</vt:lpstr>
      <vt:lpstr>Target_IRR</vt:lpstr>
      <vt:lpstr>Usia_Awal</vt:lpstr>
      <vt:lpstr>Usia_Mulai_Iuran_JP</vt:lpstr>
      <vt:lpstr>Usia_Pensiun</vt:lpstr>
      <vt:lpstr>Usia_Pensiun_JP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Zaki Zulhamlizar</dc:creator>
  <cp:lastModifiedBy>Muhammad Zaki Zulhamlizar</cp:lastModifiedBy>
  <dcterms:created xsi:type="dcterms:W3CDTF">2025-10-02T09:49:09Z</dcterms:created>
  <dcterms:modified xsi:type="dcterms:W3CDTF">2025-10-03T02:59:26Z</dcterms:modified>
</cp:coreProperties>
</file>