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4643BAD-8CAA-4F2A-B67B-1DB899E876B6}" xr6:coauthVersionLast="47" xr6:coauthVersionMax="47" xr10:uidLastSave="{00000000-0000-0000-0000-000000000000}"/>
  <bookViews>
    <workbookView xWindow="-110" yWindow="-110" windowWidth="19420" windowHeight="10300" activeTab="5" xr2:uid="{DFE2155C-6ADE-4CB9-A59D-4B9ED1F5A8AB}"/>
  </bookViews>
  <sheets>
    <sheet name="Données MSDL" sheetId="3" r:id="rId1"/>
    <sheet name="Données UJDS" sheetId="7" r:id="rId2"/>
    <sheet name="Feuil1" sheetId="4" r:id="rId3"/>
    <sheet name="Feuil2" sheetId="5" r:id="rId4"/>
    <sheet name="Données MSDL (2)" sheetId="8" r:id="rId5"/>
    <sheet name="Données MSDL BON" sheetId="10" r:id="rId6"/>
    <sheet name="VF" sheetId="2" state="hidden" r:id="rId7"/>
  </sheets>
  <definedNames>
    <definedName name="_xlnm._FilterDatabase" localSheetId="0" hidden="1">'Données MSDL'!$D$13:$X$146</definedName>
    <definedName name="_xlnm._FilterDatabase" localSheetId="4" hidden="1">'Données MSDL (2)'!$D$13:$Y$147</definedName>
    <definedName name="_xlnm._FilterDatabase" localSheetId="5" hidden="1">'Données MSDL BON'!$F$13:$AF$148</definedName>
    <definedName name="_xlnm._FilterDatabase" localSheetId="1" hidden="1">'Données UJDS'!$D$13:$X$107</definedName>
    <definedName name="_xlnm._FilterDatabase" localSheetId="2" hidden="1">Feuil1!$B$4:$Q$137</definedName>
    <definedName name="_xlnm._FilterDatabase" localSheetId="6" hidden="1">VF!$B$13:$I$140</definedName>
    <definedName name="_xlnm.Print_Titles" localSheetId="0">'Données MSDL'!$2:$13</definedName>
    <definedName name="_xlnm.Print_Titles" localSheetId="4">'Données MSDL (2)'!$2:$13</definedName>
    <definedName name="_xlnm.Print_Titles" localSheetId="5">'Données MSDL BON'!$2:$13</definedName>
    <definedName name="_xlnm.Print_Titles" localSheetId="1">'Données UJDS'!$2:$13</definedName>
    <definedName name="_xlnm.Print_Titles" localSheetId="2">Feuil1!$1:$4</definedName>
    <definedName name="_xlnm.Print_Titles" localSheetId="6">VF!$2:$13</definedName>
    <definedName name="_xlnm.Print_Area" localSheetId="0">'Données MSDL'!$B$2:$P$148</definedName>
    <definedName name="_xlnm.Print_Area" localSheetId="4">'Données MSDL (2)'!$B$2:$Q$149</definedName>
    <definedName name="_xlnm.Print_Area" localSheetId="5">'Données MSDL BON'!$B$2:$AK$150</definedName>
    <definedName name="_xlnm.Print_Area" localSheetId="1">'Données UJDS'!$B$2:$P$109</definedName>
    <definedName name="_xlnm.Print_Area" localSheetId="2">Feuil1!$B$1:$N$137</definedName>
    <definedName name="_xlnm.Print_Area" localSheetId="6">VF!$B$2:$I$140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5" i="10" l="1"/>
  <c r="R15" i="10"/>
  <c r="R16" i="10"/>
  <c r="R18" i="10"/>
  <c r="R19" i="10"/>
  <c r="R20" i="10"/>
  <c r="R21" i="10"/>
  <c r="R22" i="10"/>
  <c r="R23" i="10"/>
  <c r="R25" i="10"/>
  <c r="R26" i="10"/>
  <c r="R27" i="10"/>
  <c r="R29" i="10"/>
  <c r="R30" i="10"/>
  <c r="R31" i="10"/>
  <c r="R32" i="10"/>
  <c r="R34" i="10"/>
  <c r="R35" i="10"/>
  <c r="R36" i="10"/>
  <c r="R37" i="10"/>
  <c r="R38" i="10"/>
  <c r="R39" i="10"/>
  <c r="R41" i="10"/>
  <c r="R42" i="10"/>
  <c r="R43" i="10"/>
  <c r="R44" i="10"/>
  <c r="R46" i="10"/>
  <c r="R47" i="10"/>
  <c r="R48" i="10"/>
  <c r="R49" i="10"/>
  <c r="R50" i="10"/>
  <c r="R51" i="10"/>
  <c r="R52" i="10"/>
  <c r="R53" i="10"/>
  <c r="R57" i="10"/>
  <c r="R58" i="10"/>
  <c r="R59" i="10"/>
  <c r="R62" i="10"/>
  <c r="R63" i="10"/>
  <c r="R64" i="10"/>
  <c r="R65" i="10"/>
  <c r="R66" i="10"/>
  <c r="R67" i="10"/>
  <c r="R68" i="10"/>
  <c r="R69" i="10"/>
  <c r="R71" i="10"/>
  <c r="R72" i="10"/>
  <c r="R74" i="10"/>
  <c r="R75" i="10"/>
  <c r="R76" i="10"/>
  <c r="R77" i="10"/>
  <c r="R80" i="10"/>
  <c r="R82" i="10"/>
  <c r="R83" i="10"/>
  <c r="R85" i="10"/>
  <c r="R86" i="10"/>
  <c r="R88" i="10"/>
  <c r="R89" i="10"/>
  <c r="R90" i="10"/>
  <c r="R93" i="10"/>
  <c r="R95" i="10"/>
  <c r="R96" i="10"/>
  <c r="R97" i="10"/>
  <c r="R98" i="10"/>
  <c r="R99" i="10"/>
  <c r="R100" i="10"/>
  <c r="R101" i="10"/>
  <c r="R102" i="10"/>
  <c r="R103" i="10"/>
  <c r="R104" i="10"/>
  <c r="R105" i="10"/>
  <c r="R107" i="10"/>
  <c r="R112" i="10"/>
  <c r="R113" i="10"/>
  <c r="R114" i="10"/>
  <c r="R116" i="10"/>
  <c r="R117" i="10"/>
  <c r="R118" i="10"/>
  <c r="R119" i="10"/>
  <c r="R120" i="10"/>
  <c r="R121" i="10"/>
  <c r="R122" i="10"/>
  <c r="R124" i="10"/>
  <c r="R125" i="10"/>
  <c r="R127" i="10"/>
  <c r="R128" i="10"/>
  <c r="R130" i="10"/>
  <c r="R131" i="10"/>
  <c r="R135" i="10"/>
  <c r="R137" i="10"/>
  <c r="R138" i="10"/>
  <c r="R139" i="10"/>
  <c r="R140" i="10"/>
  <c r="M98" i="10"/>
  <c r="M99" i="10"/>
  <c r="M100" i="10"/>
  <c r="M101" i="10"/>
  <c r="M102" i="10"/>
  <c r="M103" i="10"/>
  <c r="M104" i="10"/>
  <c r="M105" i="10"/>
  <c r="M107" i="10"/>
  <c r="M112" i="10"/>
  <c r="M113" i="10"/>
  <c r="M114" i="10"/>
  <c r="M116" i="10"/>
  <c r="M117" i="10"/>
  <c r="M118" i="10"/>
  <c r="M119" i="10"/>
  <c r="M120" i="10"/>
  <c r="M121" i="10"/>
  <c r="M122" i="10"/>
  <c r="M124" i="10"/>
  <c r="M125" i="10"/>
  <c r="M127" i="10"/>
  <c r="M128" i="10"/>
  <c r="M130" i="10"/>
  <c r="M131" i="10"/>
  <c r="M134" i="10"/>
  <c r="M135" i="10"/>
  <c r="M137" i="10"/>
  <c r="M138" i="10"/>
  <c r="M139" i="10"/>
  <c r="M140" i="10"/>
  <c r="M66" i="10"/>
  <c r="M67" i="10"/>
  <c r="M68" i="10"/>
  <c r="M69" i="10"/>
  <c r="M71" i="10"/>
  <c r="M72" i="10"/>
  <c r="M74" i="10"/>
  <c r="M75" i="10"/>
  <c r="M76" i="10"/>
  <c r="M77" i="10"/>
  <c r="M80" i="10"/>
  <c r="M82" i="10"/>
  <c r="M83" i="10"/>
  <c r="M85" i="10"/>
  <c r="M86" i="10"/>
  <c r="M88" i="10"/>
  <c r="M89" i="10"/>
  <c r="M90" i="10"/>
  <c r="M93" i="10"/>
  <c r="M95" i="10"/>
  <c r="M96" i="10"/>
  <c r="M97" i="10"/>
  <c r="M44" i="10"/>
  <c r="M46" i="10"/>
  <c r="M47" i="10"/>
  <c r="M48" i="10"/>
  <c r="M49" i="10"/>
  <c r="M50" i="10"/>
  <c r="M51" i="10"/>
  <c r="M52" i="10"/>
  <c r="M53" i="10"/>
  <c r="M57" i="10"/>
  <c r="M58" i="10"/>
  <c r="M59" i="10"/>
  <c r="M62" i="10"/>
  <c r="M63" i="10"/>
  <c r="M64" i="10"/>
  <c r="M65" i="10"/>
  <c r="M29" i="10"/>
  <c r="M30" i="10"/>
  <c r="M31" i="10"/>
  <c r="M32" i="10"/>
  <c r="M34" i="10"/>
  <c r="M35" i="10"/>
  <c r="M36" i="10"/>
  <c r="M37" i="10"/>
  <c r="M38" i="10"/>
  <c r="M39" i="10"/>
  <c r="M41" i="10"/>
  <c r="M43" i="10"/>
  <c r="M15" i="10"/>
  <c r="M16" i="10"/>
  <c r="M17" i="10"/>
  <c r="R17" i="10" s="1"/>
  <c r="M18" i="10"/>
  <c r="M19" i="10"/>
  <c r="M20" i="10"/>
  <c r="M21" i="10"/>
  <c r="M22" i="10"/>
  <c r="M23" i="10"/>
  <c r="M25" i="10"/>
  <c r="M26" i="10"/>
  <c r="M27" i="10"/>
  <c r="L17" i="10"/>
  <c r="Q16" i="10"/>
  <c r="Q18" i="10"/>
  <c r="Q19" i="10"/>
  <c r="Q21" i="10"/>
  <c r="Q25" i="10"/>
  <c r="Q26" i="10"/>
  <c r="Q30" i="10"/>
  <c r="Q37" i="10"/>
  <c r="Q38" i="10"/>
  <c r="Q43" i="10"/>
  <c r="Q44" i="10"/>
  <c r="Q46" i="10"/>
  <c r="Q50" i="10"/>
  <c r="Q59" i="10"/>
  <c r="Q67" i="10"/>
  <c r="Q71" i="10"/>
  <c r="Q77" i="10"/>
  <c r="Q84" i="10"/>
  <c r="Q85" i="10"/>
  <c r="Q88" i="10"/>
  <c r="Q103" i="10"/>
  <c r="Q105" i="10"/>
  <c r="Q108" i="10"/>
  <c r="Q112" i="10"/>
  <c r="Q116" i="10"/>
  <c r="Q118" i="10"/>
  <c r="Q122" i="10"/>
  <c r="Q128" i="10"/>
  <c r="Q132" i="10"/>
  <c r="Q139" i="10"/>
  <c r="Q141" i="10"/>
  <c r="C68" i="10"/>
  <c r="AQ68" i="10"/>
  <c r="AP68" i="10"/>
  <c r="AO68" i="10"/>
  <c r="AN68" i="10"/>
  <c r="AM68" i="10"/>
  <c r="AL68" i="10"/>
  <c r="AK68" i="10"/>
  <c r="AJ68" i="10"/>
  <c r="AI68" i="10"/>
  <c r="AH68" i="10"/>
  <c r="O134" i="10"/>
  <c r="N150" i="10"/>
  <c r="O61" i="10"/>
  <c r="AQ147" i="10"/>
  <c r="AP147" i="10"/>
  <c r="AO147" i="10"/>
  <c r="AN147" i="10"/>
  <c r="AM147" i="10"/>
  <c r="AL147" i="10"/>
  <c r="AK147" i="10"/>
  <c r="AJ147" i="10"/>
  <c r="AI147" i="10"/>
  <c r="AH147" i="10"/>
  <c r="AQ146" i="10"/>
  <c r="AP146" i="10"/>
  <c r="AO146" i="10"/>
  <c r="AN146" i="10"/>
  <c r="AM146" i="10"/>
  <c r="AL146" i="10"/>
  <c r="AK146" i="10"/>
  <c r="AJ146" i="10"/>
  <c r="AI146" i="10"/>
  <c r="AH146" i="10"/>
  <c r="AQ145" i="10"/>
  <c r="AP145" i="10"/>
  <c r="AO145" i="10"/>
  <c r="AN145" i="10"/>
  <c r="AM145" i="10"/>
  <c r="AL145" i="10"/>
  <c r="AK145" i="10"/>
  <c r="AJ145" i="10"/>
  <c r="AI145" i="10"/>
  <c r="AH145" i="10"/>
  <c r="AQ144" i="10"/>
  <c r="AP144" i="10"/>
  <c r="AO144" i="10"/>
  <c r="AN144" i="10"/>
  <c r="AM144" i="10"/>
  <c r="AL144" i="10"/>
  <c r="AK144" i="10"/>
  <c r="AJ144" i="10"/>
  <c r="AI144" i="10"/>
  <c r="AH144" i="10"/>
  <c r="AQ143" i="10"/>
  <c r="AP143" i="10"/>
  <c r="AO143" i="10"/>
  <c r="AN143" i="10"/>
  <c r="AM143" i="10"/>
  <c r="AL143" i="10"/>
  <c r="AK143" i="10"/>
  <c r="AJ143" i="10"/>
  <c r="AI143" i="10"/>
  <c r="AH143" i="10"/>
  <c r="AQ142" i="10"/>
  <c r="AP142" i="10"/>
  <c r="AO142" i="10"/>
  <c r="AN142" i="10"/>
  <c r="AM142" i="10"/>
  <c r="AL142" i="10"/>
  <c r="AK142" i="10"/>
  <c r="AJ142" i="10"/>
  <c r="AI142" i="10"/>
  <c r="AH142" i="10"/>
  <c r="AQ140" i="10"/>
  <c r="AP140" i="10"/>
  <c r="AO140" i="10"/>
  <c r="AN140" i="10"/>
  <c r="AM140" i="10"/>
  <c r="AL140" i="10"/>
  <c r="AK140" i="10"/>
  <c r="AJ140" i="10"/>
  <c r="AI140" i="10"/>
  <c r="AH140" i="10"/>
  <c r="AQ138" i="10"/>
  <c r="AP138" i="10"/>
  <c r="AO138" i="10"/>
  <c r="AN138" i="10"/>
  <c r="AM138" i="10"/>
  <c r="AL138" i="10"/>
  <c r="AK138" i="10"/>
  <c r="AJ138" i="10"/>
  <c r="AI138" i="10"/>
  <c r="AH138" i="10"/>
  <c r="AQ137" i="10"/>
  <c r="AP137" i="10"/>
  <c r="AO137" i="10"/>
  <c r="AN137" i="10"/>
  <c r="AM137" i="10"/>
  <c r="AL137" i="10"/>
  <c r="AK137" i="10"/>
  <c r="AJ137" i="10"/>
  <c r="AI137" i="10"/>
  <c r="AH137" i="10"/>
  <c r="AQ136" i="10"/>
  <c r="AP136" i="10"/>
  <c r="AO136" i="10"/>
  <c r="AN136" i="10"/>
  <c r="AM136" i="10"/>
  <c r="AL136" i="10"/>
  <c r="AK136" i="10"/>
  <c r="AJ136" i="10"/>
  <c r="AI136" i="10"/>
  <c r="AH136" i="10"/>
  <c r="AQ135" i="10"/>
  <c r="AP135" i="10"/>
  <c r="AO135" i="10"/>
  <c r="AN135" i="10"/>
  <c r="AM135" i="10"/>
  <c r="AL135" i="10"/>
  <c r="AK135" i="10"/>
  <c r="AJ135" i="10"/>
  <c r="AI135" i="10"/>
  <c r="AH135" i="10"/>
  <c r="AQ134" i="10"/>
  <c r="AP134" i="10"/>
  <c r="AO134" i="10"/>
  <c r="AN134" i="10"/>
  <c r="AM134" i="10"/>
  <c r="AL134" i="10"/>
  <c r="AK134" i="10"/>
  <c r="AJ134" i="10"/>
  <c r="AI134" i="10"/>
  <c r="AH134" i="10"/>
  <c r="AQ133" i="10"/>
  <c r="AP133" i="10"/>
  <c r="AO133" i="10"/>
  <c r="AN133" i="10"/>
  <c r="AM133" i="10"/>
  <c r="AL133" i="10"/>
  <c r="AK133" i="10"/>
  <c r="AJ133" i="10"/>
  <c r="AI133" i="10"/>
  <c r="AH133" i="10"/>
  <c r="AQ131" i="10"/>
  <c r="AP131" i="10"/>
  <c r="AO131" i="10"/>
  <c r="AN131" i="10"/>
  <c r="AM131" i="10"/>
  <c r="AL131" i="10"/>
  <c r="AK131" i="10"/>
  <c r="AJ131" i="10"/>
  <c r="AI131" i="10"/>
  <c r="AH131" i="10"/>
  <c r="AQ130" i="10"/>
  <c r="AP130" i="10"/>
  <c r="AO130" i="10"/>
  <c r="AN130" i="10"/>
  <c r="AM130" i="10"/>
  <c r="AL130" i="10"/>
  <c r="AK130" i="10"/>
  <c r="AJ130" i="10"/>
  <c r="AI130" i="10"/>
  <c r="AH130" i="10"/>
  <c r="AQ129" i="10"/>
  <c r="AP129" i="10"/>
  <c r="AO129" i="10"/>
  <c r="AN129" i="10"/>
  <c r="AM129" i="10"/>
  <c r="AL129" i="10"/>
  <c r="AK129" i="10"/>
  <c r="AJ129" i="10"/>
  <c r="AI129" i="10"/>
  <c r="AH129" i="10"/>
  <c r="AQ127" i="10"/>
  <c r="AP127" i="10"/>
  <c r="AO127" i="10"/>
  <c r="AN127" i="10"/>
  <c r="AM127" i="10"/>
  <c r="AL127" i="10"/>
  <c r="AK127" i="10"/>
  <c r="AJ127" i="10"/>
  <c r="AI127" i="10"/>
  <c r="AH127" i="10"/>
  <c r="AQ126" i="10"/>
  <c r="AP126" i="10"/>
  <c r="AO126" i="10"/>
  <c r="AN126" i="10"/>
  <c r="AM126" i="10"/>
  <c r="AL126" i="10"/>
  <c r="AK126" i="10"/>
  <c r="AJ126" i="10"/>
  <c r="AI126" i="10"/>
  <c r="AH126" i="10"/>
  <c r="AQ125" i="10"/>
  <c r="AP125" i="10"/>
  <c r="AO125" i="10"/>
  <c r="AN125" i="10"/>
  <c r="AM125" i="10"/>
  <c r="AL125" i="10"/>
  <c r="AK125" i="10"/>
  <c r="AJ125" i="10"/>
  <c r="AI125" i="10"/>
  <c r="AH125" i="10"/>
  <c r="AQ124" i="10"/>
  <c r="AP124" i="10"/>
  <c r="AO124" i="10"/>
  <c r="AN124" i="10"/>
  <c r="AM124" i="10"/>
  <c r="AL124" i="10"/>
  <c r="AK124" i="10"/>
  <c r="AJ124" i="10"/>
  <c r="AI124" i="10"/>
  <c r="AH124" i="10"/>
  <c r="AQ121" i="10"/>
  <c r="AP121" i="10"/>
  <c r="AO121" i="10"/>
  <c r="AN121" i="10"/>
  <c r="AM121" i="10"/>
  <c r="AL121" i="10"/>
  <c r="AK121" i="10"/>
  <c r="AJ121" i="10"/>
  <c r="AI121" i="10"/>
  <c r="AH121" i="10"/>
  <c r="AQ120" i="10"/>
  <c r="AP120" i="10"/>
  <c r="AO120" i="10"/>
  <c r="AN120" i="10"/>
  <c r="AM120" i="10"/>
  <c r="AL120" i="10"/>
  <c r="AK120" i="10"/>
  <c r="AJ120" i="10"/>
  <c r="AI120" i="10"/>
  <c r="AH120" i="10"/>
  <c r="AQ119" i="10"/>
  <c r="AP119" i="10"/>
  <c r="AO119" i="10"/>
  <c r="AN119" i="10"/>
  <c r="AM119" i="10"/>
  <c r="AL119" i="10"/>
  <c r="AK119" i="10"/>
  <c r="AJ119" i="10"/>
  <c r="AI119" i="10"/>
  <c r="AH119" i="10"/>
  <c r="AQ117" i="10"/>
  <c r="AP117" i="10"/>
  <c r="AO117" i="10"/>
  <c r="AN117" i="10"/>
  <c r="AM117" i="10"/>
  <c r="AL117" i="10"/>
  <c r="AK117" i="10"/>
  <c r="AJ117" i="10"/>
  <c r="AI117" i="10"/>
  <c r="AH117" i="10"/>
  <c r="AQ115" i="10"/>
  <c r="AP115" i="10"/>
  <c r="AO115" i="10"/>
  <c r="AN115" i="10"/>
  <c r="AM115" i="10"/>
  <c r="AL115" i="10"/>
  <c r="AK115" i="10"/>
  <c r="AJ115" i="10"/>
  <c r="AI115" i="10"/>
  <c r="AH115" i="10"/>
  <c r="AQ114" i="10"/>
  <c r="AP114" i="10"/>
  <c r="AO114" i="10"/>
  <c r="AN114" i="10"/>
  <c r="AM114" i="10"/>
  <c r="AL114" i="10"/>
  <c r="AK114" i="10"/>
  <c r="AJ114" i="10"/>
  <c r="AI114" i="10"/>
  <c r="AH114" i="10"/>
  <c r="AQ113" i="10"/>
  <c r="AP113" i="10"/>
  <c r="AO113" i="10"/>
  <c r="AN113" i="10"/>
  <c r="AM113" i="10"/>
  <c r="AL113" i="10"/>
  <c r="AK113" i="10"/>
  <c r="AJ113" i="10"/>
  <c r="AI113" i="10"/>
  <c r="AH113" i="10"/>
  <c r="AQ111" i="10"/>
  <c r="AP111" i="10"/>
  <c r="AO111" i="10"/>
  <c r="AN111" i="10"/>
  <c r="AM111" i="10"/>
  <c r="AL111" i="10"/>
  <c r="AK111" i="10"/>
  <c r="AJ111" i="10"/>
  <c r="AI111" i="10"/>
  <c r="AH111" i="10"/>
  <c r="AQ110" i="10"/>
  <c r="AP110" i="10"/>
  <c r="AO110" i="10"/>
  <c r="AN110" i="10"/>
  <c r="AM110" i="10"/>
  <c r="AL110" i="10"/>
  <c r="AK110" i="10"/>
  <c r="AJ110" i="10"/>
  <c r="AI110" i="10"/>
  <c r="AH110" i="10"/>
  <c r="AQ109" i="10"/>
  <c r="AP109" i="10"/>
  <c r="AO109" i="10"/>
  <c r="AN109" i="10"/>
  <c r="AM109" i="10"/>
  <c r="AL109" i="10"/>
  <c r="AK109" i="10"/>
  <c r="AJ109" i="10"/>
  <c r="AI109" i="10"/>
  <c r="AH109" i="10"/>
  <c r="AQ107" i="10"/>
  <c r="AP107" i="10"/>
  <c r="AO107" i="10"/>
  <c r="AN107" i="10"/>
  <c r="AM107" i="10"/>
  <c r="AL107" i="10"/>
  <c r="AK107" i="10"/>
  <c r="AJ107" i="10"/>
  <c r="AI107" i="10"/>
  <c r="AH107" i="10"/>
  <c r="AQ106" i="10"/>
  <c r="AP106" i="10"/>
  <c r="AO106" i="10"/>
  <c r="AN106" i="10"/>
  <c r="AM106" i="10"/>
  <c r="AL106" i="10"/>
  <c r="AK106" i="10"/>
  <c r="AJ106" i="10"/>
  <c r="AI106" i="10"/>
  <c r="AH106" i="10"/>
  <c r="AQ104" i="10"/>
  <c r="AP104" i="10"/>
  <c r="AO104" i="10"/>
  <c r="AN104" i="10"/>
  <c r="AM104" i="10"/>
  <c r="AL104" i="10"/>
  <c r="AK104" i="10"/>
  <c r="AJ104" i="10"/>
  <c r="AI104" i="10"/>
  <c r="AH104" i="10"/>
  <c r="AQ102" i="10"/>
  <c r="AP102" i="10"/>
  <c r="AO102" i="10"/>
  <c r="AN102" i="10"/>
  <c r="AM102" i="10"/>
  <c r="AL102" i="10"/>
  <c r="AK102" i="10"/>
  <c r="AJ102" i="10"/>
  <c r="AI102" i="10"/>
  <c r="AH102" i="10"/>
  <c r="AQ101" i="10"/>
  <c r="AP101" i="10"/>
  <c r="AO101" i="10"/>
  <c r="AN101" i="10"/>
  <c r="AM101" i="10"/>
  <c r="AL101" i="10"/>
  <c r="AK101" i="10"/>
  <c r="AJ101" i="10"/>
  <c r="AI101" i="10"/>
  <c r="AH101" i="10"/>
  <c r="AQ100" i="10"/>
  <c r="AP100" i="10"/>
  <c r="AO100" i="10"/>
  <c r="AN100" i="10"/>
  <c r="AM100" i="10"/>
  <c r="AL100" i="10"/>
  <c r="AK100" i="10"/>
  <c r="AJ100" i="10"/>
  <c r="AI100" i="10"/>
  <c r="AH100" i="10"/>
  <c r="AQ99" i="10"/>
  <c r="AP99" i="10"/>
  <c r="AO99" i="10"/>
  <c r="AN99" i="10"/>
  <c r="AM99" i="10"/>
  <c r="AL99" i="10"/>
  <c r="AK99" i="10"/>
  <c r="AJ99" i="10"/>
  <c r="AI99" i="10"/>
  <c r="AH99" i="10"/>
  <c r="AQ98" i="10"/>
  <c r="AP98" i="10"/>
  <c r="AO98" i="10"/>
  <c r="AN98" i="10"/>
  <c r="AM98" i="10"/>
  <c r="AL98" i="10"/>
  <c r="AK98" i="10"/>
  <c r="AJ98" i="10"/>
  <c r="AI98" i="10"/>
  <c r="AH98" i="10"/>
  <c r="AQ97" i="10"/>
  <c r="AP97" i="10"/>
  <c r="AO97" i="10"/>
  <c r="AN97" i="10"/>
  <c r="AM97" i="10"/>
  <c r="AL97" i="10"/>
  <c r="AK97" i="10"/>
  <c r="AJ97" i="10"/>
  <c r="AI97" i="10"/>
  <c r="AH97" i="10"/>
  <c r="AQ95" i="10"/>
  <c r="AP95" i="10"/>
  <c r="AO95" i="10"/>
  <c r="AN95" i="10"/>
  <c r="AM95" i="10"/>
  <c r="AL95" i="10"/>
  <c r="AK95" i="10"/>
  <c r="AJ95" i="10"/>
  <c r="AI95" i="10"/>
  <c r="AH95" i="10"/>
  <c r="AQ94" i="10"/>
  <c r="AP94" i="10"/>
  <c r="AO94" i="10"/>
  <c r="AN94" i="10"/>
  <c r="AM94" i="10"/>
  <c r="AL94" i="10"/>
  <c r="AK94" i="10"/>
  <c r="AJ94" i="10"/>
  <c r="AI94" i="10"/>
  <c r="AH94" i="10"/>
  <c r="AQ93" i="10"/>
  <c r="AP93" i="10"/>
  <c r="AO93" i="10"/>
  <c r="AN93" i="10"/>
  <c r="AM93" i="10"/>
  <c r="AL93" i="10"/>
  <c r="AK93" i="10"/>
  <c r="AJ93" i="10"/>
  <c r="AI93" i="10"/>
  <c r="AH93" i="10"/>
  <c r="AQ92" i="10"/>
  <c r="AP92" i="10"/>
  <c r="AO92" i="10"/>
  <c r="AN92" i="10"/>
  <c r="AM92" i="10"/>
  <c r="AL92" i="10"/>
  <c r="AK92" i="10"/>
  <c r="AJ92" i="10"/>
  <c r="AI92" i="10"/>
  <c r="AH92" i="10"/>
  <c r="AQ91" i="10"/>
  <c r="AP91" i="10"/>
  <c r="AO91" i="10"/>
  <c r="AN91" i="10"/>
  <c r="AM91" i="10"/>
  <c r="AL91" i="10"/>
  <c r="AK91" i="10"/>
  <c r="AJ91" i="10"/>
  <c r="AI91" i="10"/>
  <c r="AH91" i="10"/>
  <c r="AQ90" i="10"/>
  <c r="AP90" i="10"/>
  <c r="AO90" i="10"/>
  <c r="AN90" i="10"/>
  <c r="AM90" i="10"/>
  <c r="AL90" i="10"/>
  <c r="AK90" i="10"/>
  <c r="AJ90" i="10"/>
  <c r="AI90" i="10"/>
  <c r="AH90" i="10"/>
  <c r="AQ89" i="10"/>
  <c r="AP89" i="10"/>
  <c r="AO89" i="10"/>
  <c r="AN89" i="10"/>
  <c r="AM89" i="10"/>
  <c r="AL89" i="10"/>
  <c r="AK89" i="10"/>
  <c r="AJ89" i="10"/>
  <c r="AI89" i="10"/>
  <c r="AH89" i="10"/>
  <c r="AQ87" i="10"/>
  <c r="AP87" i="10"/>
  <c r="AO87" i="10"/>
  <c r="AN87" i="10"/>
  <c r="AM87" i="10"/>
  <c r="AL87" i="10"/>
  <c r="AK87" i="10"/>
  <c r="AJ87" i="10"/>
  <c r="AI87" i="10"/>
  <c r="AH87" i="10"/>
  <c r="AQ86" i="10"/>
  <c r="AP86" i="10"/>
  <c r="AO86" i="10"/>
  <c r="AN86" i="10"/>
  <c r="AM86" i="10"/>
  <c r="AL86" i="10"/>
  <c r="AK86" i="10"/>
  <c r="AJ86" i="10"/>
  <c r="AI86" i="10"/>
  <c r="AH86" i="10"/>
  <c r="AQ83" i="10"/>
  <c r="AP83" i="10"/>
  <c r="AO83" i="10"/>
  <c r="AN83" i="10"/>
  <c r="AM83" i="10"/>
  <c r="AL83" i="10"/>
  <c r="AK83" i="10"/>
  <c r="AJ83" i="10"/>
  <c r="AI83" i="10"/>
  <c r="AH83" i="10"/>
  <c r="AQ82" i="10"/>
  <c r="AP82" i="10"/>
  <c r="AO82" i="10"/>
  <c r="AN82" i="10"/>
  <c r="AM82" i="10"/>
  <c r="AL82" i="10"/>
  <c r="AK82" i="10"/>
  <c r="AJ82" i="10"/>
  <c r="AI82" i="10"/>
  <c r="AH82" i="10"/>
  <c r="AQ81" i="10"/>
  <c r="AP81" i="10"/>
  <c r="AO81" i="10"/>
  <c r="AN81" i="10"/>
  <c r="AM81" i="10"/>
  <c r="AL81" i="10"/>
  <c r="AK81" i="10"/>
  <c r="AJ81" i="10"/>
  <c r="AI81" i="10"/>
  <c r="AH81" i="10"/>
  <c r="AQ80" i="10"/>
  <c r="AP80" i="10"/>
  <c r="AO80" i="10"/>
  <c r="AN80" i="10"/>
  <c r="AM80" i="10"/>
  <c r="AL80" i="10"/>
  <c r="AK80" i="10"/>
  <c r="AJ80" i="10"/>
  <c r="AI80" i="10"/>
  <c r="AH80" i="10"/>
  <c r="AQ79" i="10"/>
  <c r="AP79" i="10"/>
  <c r="AO79" i="10"/>
  <c r="AN79" i="10"/>
  <c r="AM79" i="10"/>
  <c r="AL79" i="10"/>
  <c r="AK79" i="10"/>
  <c r="AJ79" i="10"/>
  <c r="AI79" i="10"/>
  <c r="AH79" i="10"/>
  <c r="AQ78" i="10"/>
  <c r="AP78" i="10"/>
  <c r="AO78" i="10"/>
  <c r="AN78" i="10"/>
  <c r="AM78" i="10"/>
  <c r="AL78" i="10"/>
  <c r="AK78" i="10"/>
  <c r="AJ78" i="10"/>
  <c r="AI78" i="10"/>
  <c r="AH78" i="10"/>
  <c r="AQ76" i="10"/>
  <c r="AP76" i="10"/>
  <c r="AO76" i="10"/>
  <c r="AN76" i="10"/>
  <c r="AM76" i="10"/>
  <c r="AL76" i="10"/>
  <c r="AK76" i="10"/>
  <c r="AJ76" i="10"/>
  <c r="AI76" i="10"/>
  <c r="AH76" i="10"/>
  <c r="AQ75" i="10"/>
  <c r="AP75" i="10"/>
  <c r="AO75" i="10"/>
  <c r="AN75" i="10"/>
  <c r="AM75" i="10"/>
  <c r="AL75" i="10"/>
  <c r="AK75" i="10"/>
  <c r="AJ75" i="10"/>
  <c r="AI75" i="10"/>
  <c r="AH75" i="10"/>
  <c r="AQ74" i="10"/>
  <c r="AP74" i="10"/>
  <c r="AO74" i="10"/>
  <c r="AN74" i="10"/>
  <c r="AM74" i="10"/>
  <c r="AL74" i="10"/>
  <c r="AK74" i="10"/>
  <c r="AJ74" i="10"/>
  <c r="AI74" i="10"/>
  <c r="AH74" i="10"/>
  <c r="AQ73" i="10"/>
  <c r="AP73" i="10"/>
  <c r="AO73" i="10"/>
  <c r="AN73" i="10"/>
  <c r="AM73" i="10"/>
  <c r="AL73" i="10"/>
  <c r="AK73" i="10"/>
  <c r="AJ73" i="10"/>
  <c r="AI73" i="10"/>
  <c r="AH73" i="10"/>
  <c r="AQ72" i="10"/>
  <c r="AP72" i="10"/>
  <c r="AO72" i="10"/>
  <c r="AN72" i="10"/>
  <c r="AM72" i="10"/>
  <c r="AL72" i="10"/>
  <c r="AK72" i="10"/>
  <c r="AJ72" i="10"/>
  <c r="AI72" i="10"/>
  <c r="AH72" i="10"/>
  <c r="AQ70" i="10"/>
  <c r="AP70" i="10"/>
  <c r="AO70" i="10"/>
  <c r="AN70" i="10"/>
  <c r="AM70" i="10"/>
  <c r="AL70" i="10"/>
  <c r="AK70" i="10"/>
  <c r="AJ70" i="10"/>
  <c r="AI70" i="10"/>
  <c r="AH70" i="10"/>
  <c r="AQ69" i="10"/>
  <c r="AP69" i="10"/>
  <c r="AO69" i="10"/>
  <c r="AN69" i="10"/>
  <c r="AM69" i="10"/>
  <c r="AL69" i="10"/>
  <c r="AK69" i="10"/>
  <c r="AJ69" i="10"/>
  <c r="AI69" i="10"/>
  <c r="AH69" i="10"/>
  <c r="AQ66" i="10"/>
  <c r="AP66" i="10"/>
  <c r="AO66" i="10"/>
  <c r="AN66" i="10"/>
  <c r="AM66" i="10"/>
  <c r="AL66" i="10"/>
  <c r="AK66" i="10"/>
  <c r="AJ66" i="10"/>
  <c r="AI66" i="10"/>
  <c r="AH66" i="10"/>
  <c r="AQ65" i="10"/>
  <c r="AP65" i="10"/>
  <c r="AO65" i="10"/>
  <c r="AN65" i="10"/>
  <c r="AM65" i="10"/>
  <c r="AL65" i="10"/>
  <c r="AK65" i="10"/>
  <c r="AJ65" i="10"/>
  <c r="AI65" i="10"/>
  <c r="AH65" i="10"/>
  <c r="AQ64" i="10"/>
  <c r="AP64" i="10"/>
  <c r="AO64" i="10"/>
  <c r="AN64" i="10"/>
  <c r="AM64" i="10"/>
  <c r="AL64" i="10"/>
  <c r="AK64" i="10"/>
  <c r="AJ64" i="10"/>
  <c r="AI64" i="10"/>
  <c r="AH64" i="10"/>
  <c r="AQ63" i="10"/>
  <c r="AP63" i="10"/>
  <c r="AO63" i="10"/>
  <c r="AN63" i="10"/>
  <c r="AM63" i="10"/>
  <c r="AL63" i="10"/>
  <c r="AK63" i="10"/>
  <c r="AJ63" i="10"/>
  <c r="AI63" i="10"/>
  <c r="AH63" i="10"/>
  <c r="AQ62" i="10"/>
  <c r="AP62" i="10"/>
  <c r="AO62" i="10"/>
  <c r="AN62" i="10"/>
  <c r="AM62" i="10"/>
  <c r="AL62" i="10"/>
  <c r="AK62" i="10"/>
  <c r="AJ62" i="10"/>
  <c r="AI62" i="10"/>
  <c r="AH62" i="10"/>
  <c r="AQ61" i="10"/>
  <c r="AP61" i="10"/>
  <c r="AO61" i="10"/>
  <c r="AN61" i="10"/>
  <c r="AM61" i="10"/>
  <c r="AL61" i="10"/>
  <c r="AK61" i="10"/>
  <c r="AJ61" i="10"/>
  <c r="AI61" i="10"/>
  <c r="AH61" i="10"/>
  <c r="AQ60" i="10"/>
  <c r="AP60" i="10"/>
  <c r="AO60" i="10"/>
  <c r="AN60" i="10"/>
  <c r="AM60" i="10"/>
  <c r="AL60" i="10"/>
  <c r="AK60" i="10"/>
  <c r="AJ60" i="10"/>
  <c r="AI60" i="10"/>
  <c r="AH60" i="10"/>
  <c r="AQ58" i="10"/>
  <c r="AP58" i="10"/>
  <c r="AO58" i="10"/>
  <c r="AN58" i="10"/>
  <c r="AM58" i="10"/>
  <c r="AL58" i="10"/>
  <c r="AK58" i="10"/>
  <c r="AJ58" i="10"/>
  <c r="AI58" i="10"/>
  <c r="AH58" i="10"/>
  <c r="AQ57" i="10"/>
  <c r="AP57" i="10"/>
  <c r="AO57" i="10"/>
  <c r="AN57" i="10"/>
  <c r="AM57" i="10"/>
  <c r="AL57" i="10"/>
  <c r="AK57" i="10"/>
  <c r="AJ57" i="10"/>
  <c r="AI57" i="10"/>
  <c r="AH57" i="10"/>
  <c r="AQ56" i="10"/>
  <c r="AP56" i="10"/>
  <c r="AO56" i="10"/>
  <c r="AN56" i="10"/>
  <c r="AM56" i="10"/>
  <c r="AL56" i="10"/>
  <c r="AK56" i="10"/>
  <c r="AJ56" i="10"/>
  <c r="AI56" i="10"/>
  <c r="AH56" i="10"/>
  <c r="AQ55" i="10"/>
  <c r="AP55" i="10"/>
  <c r="AO55" i="10"/>
  <c r="AN55" i="10"/>
  <c r="AM55" i="10"/>
  <c r="AL55" i="10"/>
  <c r="AK55" i="10"/>
  <c r="AJ55" i="10"/>
  <c r="AI55" i="10"/>
  <c r="AH55" i="10"/>
  <c r="AQ54" i="10"/>
  <c r="AP54" i="10"/>
  <c r="AO54" i="10"/>
  <c r="AN54" i="10"/>
  <c r="AM54" i="10"/>
  <c r="AL54" i="10"/>
  <c r="AK54" i="10"/>
  <c r="AJ54" i="10"/>
  <c r="AI54" i="10"/>
  <c r="AH54" i="10"/>
  <c r="AQ53" i="10"/>
  <c r="AP53" i="10"/>
  <c r="AO53" i="10"/>
  <c r="AN53" i="10"/>
  <c r="AM53" i="10"/>
  <c r="AL53" i="10"/>
  <c r="AK53" i="10"/>
  <c r="AJ53" i="10"/>
  <c r="AI53" i="10"/>
  <c r="AH53" i="10"/>
  <c r="AQ52" i="10"/>
  <c r="AP52" i="10"/>
  <c r="AO52" i="10"/>
  <c r="AN52" i="10"/>
  <c r="AM52" i="10"/>
  <c r="AL52" i="10"/>
  <c r="AK52" i="10"/>
  <c r="AJ52" i="10"/>
  <c r="AI52" i="10"/>
  <c r="AH52" i="10"/>
  <c r="AQ51" i="10"/>
  <c r="AP51" i="10"/>
  <c r="AO51" i="10"/>
  <c r="AN51" i="10"/>
  <c r="AM51" i="10"/>
  <c r="AL51" i="10"/>
  <c r="AK51" i="10"/>
  <c r="AJ51" i="10"/>
  <c r="AI51" i="10"/>
  <c r="AH51" i="10"/>
  <c r="AQ49" i="10"/>
  <c r="AP49" i="10"/>
  <c r="AO49" i="10"/>
  <c r="AN49" i="10"/>
  <c r="AM49" i="10"/>
  <c r="AL49" i="10"/>
  <c r="AK49" i="10"/>
  <c r="AJ49" i="10"/>
  <c r="AI49" i="10"/>
  <c r="AH49" i="10"/>
  <c r="AQ48" i="10"/>
  <c r="AP48" i="10"/>
  <c r="AO48" i="10"/>
  <c r="AN48" i="10"/>
  <c r="AM48" i="10"/>
  <c r="AL48" i="10"/>
  <c r="AK48" i="10"/>
  <c r="AJ48" i="10"/>
  <c r="AI48" i="10"/>
  <c r="AH48" i="10"/>
  <c r="AQ47" i="10"/>
  <c r="AP47" i="10"/>
  <c r="AO47" i="10"/>
  <c r="AN47" i="10"/>
  <c r="AM47" i="10"/>
  <c r="AL47" i="10"/>
  <c r="AK47" i="10"/>
  <c r="AJ47" i="10"/>
  <c r="AI47" i="10"/>
  <c r="AH47" i="10"/>
  <c r="AQ45" i="10"/>
  <c r="AP45" i="10"/>
  <c r="AO45" i="10"/>
  <c r="AN45" i="10"/>
  <c r="AM45" i="10"/>
  <c r="AL45" i="10"/>
  <c r="AK45" i="10"/>
  <c r="AJ45" i="10"/>
  <c r="AI45" i="10"/>
  <c r="AH45" i="10"/>
  <c r="AQ42" i="10"/>
  <c r="AP42" i="10"/>
  <c r="AO42" i="10"/>
  <c r="AN42" i="10"/>
  <c r="AM42" i="10"/>
  <c r="AL42" i="10"/>
  <c r="AK42" i="10"/>
  <c r="AJ42" i="10"/>
  <c r="AI42" i="10"/>
  <c r="AH42" i="10"/>
  <c r="AQ40" i="10"/>
  <c r="AP40" i="10"/>
  <c r="AO40" i="10"/>
  <c r="AN40" i="10"/>
  <c r="AM40" i="10"/>
  <c r="AL40" i="10"/>
  <c r="AK40" i="10"/>
  <c r="AJ40" i="10"/>
  <c r="AI40" i="10"/>
  <c r="AH40" i="10"/>
  <c r="AQ39" i="10"/>
  <c r="AP39" i="10"/>
  <c r="AO39" i="10"/>
  <c r="AN39" i="10"/>
  <c r="AM39" i="10"/>
  <c r="AL39" i="10"/>
  <c r="AK39" i="10"/>
  <c r="AJ39" i="10"/>
  <c r="AI39" i="10"/>
  <c r="AH39" i="10"/>
  <c r="AQ36" i="10"/>
  <c r="AP36" i="10"/>
  <c r="AO36" i="10"/>
  <c r="AN36" i="10"/>
  <c r="AM36" i="10"/>
  <c r="AL36" i="10"/>
  <c r="AK36" i="10"/>
  <c r="AJ36" i="10"/>
  <c r="AI36" i="10"/>
  <c r="AH36" i="10"/>
  <c r="AQ34" i="10"/>
  <c r="AP34" i="10"/>
  <c r="AO34" i="10"/>
  <c r="AN34" i="10"/>
  <c r="AM34" i="10"/>
  <c r="AL34" i="10"/>
  <c r="AK34" i="10"/>
  <c r="AJ34" i="10"/>
  <c r="AI34" i="10"/>
  <c r="AH34" i="10"/>
  <c r="AQ33" i="10"/>
  <c r="AP33" i="10"/>
  <c r="AO33" i="10"/>
  <c r="AN33" i="10"/>
  <c r="AM33" i="10"/>
  <c r="AL33" i="10"/>
  <c r="AK33" i="10"/>
  <c r="AJ33" i="10"/>
  <c r="AI33" i="10"/>
  <c r="AH33" i="10"/>
  <c r="AQ32" i="10"/>
  <c r="AP32" i="10"/>
  <c r="AO32" i="10"/>
  <c r="AN32" i="10"/>
  <c r="AM32" i="10"/>
  <c r="AL32" i="10"/>
  <c r="AK32" i="10"/>
  <c r="AJ32" i="10"/>
  <c r="AI32" i="10"/>
  <c r="AH32" i="10"/>
  <c r="AQ31" i="10"/>
  <c r="AP31" i="10"/>
  <c r="AO31" i="10"/>
  <c r="AN31" i="10"/>
  <c r="AM31" i="10"/>
  <c r="AL31" i="10"/>
  <c r="AK31" i="10"/>
  <c r="AJ31" i="10"/>
  <c r="AI31" i="10"/>
  <c r="AH31" i="10"/>
  <c r="AQ28" i="10"/>
  <c r="AP28" i="10"/>
  <c r="AO28" i="10"/>
  <c r="AN28" i="10"/>
  <c r="AM28" i="10"/>
  <c r="AL28" i="10"/>
  <c r="AK28" i="10"/>
  <c r="AJ28" i="10"/>
  <c r="AI28" i="10"/>
  <c r="AH28" i="10"/>
  <c r="AQ27" i="10"/>
  <c r="AP27" i="10"/>
  <c r="AO27" i="10"/>
  <c r="AN27" i="10"/>
  <c r="AM27" i="10"/>
  <c r="AL27" i="10"/>
  <c r="AK27" i="10"/>
  <c r="AJ27" i="10"/>
  <c r="AI27" i="10"/>
  <c r="AH27" i="10"/>
  <c r="AQ24" i="10"/>
  <c r="AP24" i="10"/>
  <c r="AO24" i="10"/>
  <c r="AN24" i="10"/>
  <c r="AM24" i="10"/>
  <c r="AL24" i="10"/>
  <c r="AK24" i="10"/>
  <c r="AJ24" i="10"/>
  <c r="AI24" i="10"/>
  <c r="AH24" i="10"/>
  <c r="AQ23" i="10"/>
  <c r="AP23" i="10"/>
  <c r="AO23" i="10"/>
  <c r="AN23" i="10"/>
  <c r="AM23" i="10"/>
  <c r="AL23" i="10"/>
  <c r="AK23" i="10"/>
  <c r="AJ23" i="10"/>
  <c r="AI23" i="10"/>
  <c r="AH23" i="10"/>
  <c r="AQ22" i="10"/>
  <c r="AP22" i="10"/>
  <c r="AO22" i="10"/>
  <c r="AN22" i="10"/>
  <c r="AM22" i="10"/>
  <c r="AL22" i="10"/>
  <c r="AK22" i="10"/>
  <c r="AJ22" i="10"/>
  <c r="AI22" i="10"/>
  <c r="AH22" i="10"/>
  <c r="AQ20" i="10"/>
  <c r="AP20" i="10"/>
  <c r="AO20" i="10"/>
  <c r="AN20" i="10"/>
  <c r="AM20" i="10"/>
  <c r="AL20" i="10"/>
  <c r="AK20" i="10"/>
  <c r="AJ20" i="10"/>
  <c r="AI20" i="10"/>
  <c r="AH20" i="10"/>
  <c r="AQ17" i="10"/>
  <c r="AP17" i="10"/>
  <c r="AO17" i="10"/>
  <c r="AN17" i="10"/>
  <c r="AM17" i="10"/>
  <c r="AL17" i="10"/>
  <c r="AK17" i="10"/>
  <c r="AJ17" i="10"/>
  <c r="AI17" i="10"/>
  <c r="AH17" i="10"/>
  <c r="AQ15" i="10"/>
  <c r="AP15" i="10"/>
  <c r="AO15" i="10"/>
  <c r="AN15" i="10"/>
  <c r="AM15" i="10"/>
  <c r="AL15" i="10"/>
  <c r="AK15" i="10"/>
  <c r="AJ15" i="10"/>
  <c r="AI15" i="10"/>
  <c r="AH15" i="10"/>
  <c r="P150" i="10"/>
  <c r="AH14" i="10"/>
  <c r="AI14" i="10"/>
  <c r="AJ14" i="10"/>
  <c r="AK14" i="10"/>
  <c r="AL14" i="10"/>
  <c r="AM14" i="10"/>
  <c r="AN14" i="10"/>
  <c r="AO14" i="10"/>
  <c r="AP14" i="10"/>
  <c r="AQ14" i="10"/>
  <c r="AH29" i="10"/>
  <c r="AI29" i="10"/>
  <c r="AJ29" i="10"/>
  <c r="AK29" i="10"/>
  <c r="AL29" i="10"/>
  <c r="AM29" i="10"/>
  <c r="AN29" i="10"/>
  <c r="AO29" i="10"/>
  <c r="AP29" i="10"/>
  <c r="AQ29" i="10"/>
  <c r="AH35" i="10"/>
  <c r="AI35" i="10"/>
  <c r="AJ35" i="10"/>
  <c r="AK35" i="10"/>
  <c r="AL35" i="10"/>
  <c r="AM35" i="10"/>
  <c r="AN35" i="10"/>
  <c r="AO35" i="10"/>
  <c r="AP35" i="10"/>
  <c r="AQ35" i="10"/>
  <c r="AH41" i="10"/>
  <c r="AI41" i="10"/>
  <c r="AJ41" i="10"/>
  <c r="AK41" i="10"/>
  <c r="AL41" i="10"/>
  <c r="AM41" i="10"/>
  <c r="AN41" i="10"/>
  <c r="AO41" i="10"/>
  <c r="AP41" i="10"/>
  <c r="AQ41" i="10"/>
  <c r="AH96" i="10"/>
  <c r="AI96" i="10"/>
  <c r="AJ96" i="10"/>
  <c r="AK96" i="10"/>
  <c r="AL96" i="10"/>
  <c r="AM96" i="10"/>
  <c r="AN96" i="10"/>
  <c r="AO96" i="10"/>
  <c r="AP96" i="10"/>
  <c r="AQ96" i="10"/>
  <c r="AH123" i="10"/>
  <c r="AI123" i="10"/>
  <c r="AJ123" i="10"/>
  <c r="AK123" i="10"/>
  <c r="AL123" i="10"/>
  <c r="AM123" i="10"/>
  <c r="AN123" i="10"/>
  <c r="AO123" i="10"/>
  <c r="AP123" i="10"/>
  <c r="AQ123" i="10"/>
  <c r="O123" i="10"/>
  <c r="O29" i="10"/>
  <c r="O41" i="10"/>
  <c r="O96" i="10"/>
  <c r="C147" i="10"/>
  <c r="C146" i="10"/>
  <c r="C145" i="10"/>
  <c r="C144" i="10"/>
  <c r="C143" i="10"/>
  <c r="C142" i="10"/>
  <c r="C141" i="10"/>
  <c r="O140" i="10"/>
  <c r="C140" i="10"/>
  <c r="C139" i="10"/>
  <c r="O138" i="10"/>
  <c r="C138" i="10"/>
  <c r="O137" i="10"/>
  <c r="C137" i="10"/>
  <c r="C136" i="10"/>
  <c r="O135" i="10"/>
  <c r="C135" i="10"/>
  <c r="C134" i="10"/>
  <c r="C133" i="10"/>
  <c r="C132" i="10"/>
  <c r="O131" i="10"/>
  <c r="C131" i="10"/>
  <c r="O130" i="10"/>
  <c r="C130" i="10"/>
  <c r="C129" i="10"/>
  <c r="C128" i="10"/>
  <c r="C127" i="10"/>
  <c r="C126" i="10"/>
  <c r="O125" i="10"/>
  <c r="C125" i="10"/>
  <c r="C124" i="10"/>
  <c r="C123" i="10"/>
  <c r="C122" i="10"/>
  <c r="O121" i="10"/>
  <c r="C121" i="10"/>
  <c r="C120" i="10"/>
  <c r="O119" i="10"/>
  <c r="C119" i="10"/>
  <c r="C118" i="10"/>
  <c r="O117" i="10"/>
  <c r="C117" i="10"/>
  <c r="C116" i="10"/>
  <c r="C115" i="10"/>
  <c r="O114" i="10"/>
  <c r="C114" i="10"/>
  <c r="O113" i="10"/>
  <c r="C113" i="10"/>
  <c r="C112" i="10"/>
  <c r="L111" i="10"/>
  <c r="R111" i="10" s="1"/>
  <c r="C111" i="10"/>
  <c r="C110" i="10"/>
  <c r="C109" i="10"/>
  <c r="L108" i="10"/>
  <c r="M108" i="10" s="1"/>
  <c r="C108" i="10"/>
  <c r="O107" i="10"/>
  <c r="C107" i="10"/>
  <c r="C106" i="10"/>
  <c r="C105" i="10"/>
  <c r="L104" i="10"/>
  <c r="C104" i="10"/>
  <c r="O103" i="10"/>
  <c r="C103" i="10"/>
  <c r="O102" i="10"/>
  <c r="C102" i="10"/>
  <c r="O101" i="10"/>
  <c r="C101" i="10"/>
  <c r="O100" i="10"/>
  <c r="C100" i="10"/>
  <c r="O99" i="10"/>
  <c r="C99" i="10"/>
  <c r="O98" i="10"/>
  <c r="C98" i="10"/>
  <c r="O97" i="10"/>
  <c r="C97" i="10"/>
  <c r="C96" i="10"/>
  <c r="O95" i="10"/>
  <c r="C95" i="10"/>
  <c r="C94" i="10"/>
  <c r="O93" i="10"/>
  <c r="C93" i="10"/>
  <c r="C92" i="10"/>
  <c r="C91" i="10"/>
  <c r="O90" i="10"/>
  <c r="C90" i="10"/>
  <c r="O89" i="10"/>
  <c r="C89" i="10"/>
  <c r="C88" i="10"/>
  <c r="C87" i="10"/>
  <c r="O86" i="10"/>
  <c r="C86" i="10"/>
  <c r="C85" i="10"/>
  <c r="C84" i="10"/>
  <c r="C83" i="10"/>
  <c r="O82" i="10"/>
  <c r="C82" i="10"/>
  <c r="C81" i="10"/>
  <c r="O80" i="10"/>
  <c r="C80" i="10"/>
  <c r="C79" i="10"/>
  <c r="C78" i="10"/>
  <c r="C77" i="10"/>
  <c r="O76" i="10"/>
  <c r="C76" i="10"/>
  <c r="O75" i="10"/>
  <c r="C75" i="10"/>
  <c r="O74" i="10"/>
  <c r="C74" i="10"/>
  <c r="C73" i="10"/>
  <c r="O72" i="10"/>
  <c r="C72" i="10"/>
  <c r="C71" i="10"/>
  <c r="C70" i="10"/>
  <c r="C69" i="10"/>
  <c r="C67" i="10"/>
  <c r="O66" i="10"/>
  <c r="C66" i="10"/>
  <c r="O65" i="10"/>
  <c r="C65" i="10"/>
  <c r="O64" i="10"/>
  <c r="C64" i="10"/>
  <c r="O63" i="10"/>
  <c r="C63" i="10"/>
  <c r="O62" i="10"/>
  <c r="C62" i="10"/>
  <c r="C61" i="10"/>
  <c r="C60" i="10"/>
  <c r="O59" i="10"/>
  <c r="C59" i="10"/>
  <c r="O58" i="10"/>
  <c r="C58" i="10"/>
  <c r="O57" i="10"/>
  <c r="C57" i="10"/>
  <c r="C56" i="10"/>
  <c r="C55" i="10"/>
  <c r="C54" i="10"/>
  <c r="O53" i="10"/>
  <c r="C53" i="10"/>
  <c r="O52" i="10"/>
  <c r="C52" i="10"/>
  <c r="O51" i="10"/>
  <c r="C51" i="10"/>
  <c r="C50" i="10"/>
  <c r="O49" i="10"/>
  <c r="C49" i="10"/>
  <c r="O48" i="10"/>
  <c r="C48" i="10"/>
  <c r="O47" i="10"/>
  <c r="C47" i="10"/>
  <c r="C46" i="10"/>
  <c r="C45" i="10"/>
  <c r="C44" i="10"/>
  <c r="C43" i="10"/>
  <c r="L42" i="10"/>
  <c r="M42" i="10" s="1"/>
  <c r="C42" i="10"/>
  <c r="C41" i="10"/>
  <c r="C40" i="10"/>
  <c r="O39" i="10"/>
  <c r="C39" i="10"/>
  <c r="O38" i="10"/>
  <c r="C38" i="10"/>
  <c r="C37" i="10"/>
  <c r="O36" i="10"/>
  <c r="C36" i="10"/>
  <c r="O35" i="10"/>
  <c r="C35" i="10"/>
  <c r="C34" i="10"/>
  <c r="C33" i="10"/>
  <c r="O32" i="10"/>
  <c r="C32" i="10"/>
  <c r="O31" i="10"/>
  <c r="C31" i="10"/>
  <c r="C30" i="10"/>
  <c r="U29" i="10"/>
  <c r="C29" i="10"/>
  <c r="C28" i="10"/>
  <c r="O27" i="10"/>
  <c r="C27" i="10"/>
  <c r="C26" i="10"/>
  <c r="C25" i="10"/>
  <c r="C24" i="10"/>
  <c r="O23" i="10"/>
  <c r="C23" i="10"/>
  <c r="O22" i="10"/>
  <c r="C22" i="10"/>
  <c r="C21" i="10"/>
  <c r="O20" i="10"/>
  <c r="C20" i="10"/>
  <c r="O19" i="10"/>
  <c r="C19" i="10"/>
  <c r="O18" i="10"/>
  <c r="C18" i="10"/>
  <c r="C17" i="10"/>
  <c r="C16" i="10"/>
  <c r="O15" i="10"/>
  <c r="C15" i="10"/>
  <c r="C14" i="10"/>
  <c r="G8" i="10"/>
  <c r="S29" i="8"/>
  <c r="O29" i="8"/>
  <c r="L17" i="8"/>
  <c r="O17" i="8" s="1"/>
  <c r="L24" i="8"/>
  <c r="P24" i="8" s="1"/>
  <c r="L28" i="8"/>
  <c r="P28" i="8" s="1"/>
  <c r="L33" i="8"/>
  <c r="N33" i="8" s="1"/>
  <c r="L40" i="8"/>
  <c r="O40" i="8" s="1"/>
  <c r="L42" i="8"/>
  <c r="L54" i="8"/>
  <c r="P54" i="8" s="1"/>
  <c r="L55" i="8"/>
  <c r="P55" i="8" s="1"/>
  <c r="L56" i="8"/>
  <c r="P56" i="8" s="1"/>
  <c r="L60" i="8"/>
  <c r="P60" i="8" s="1"/>
  <c r="L61" i="8"/>
  <c r="N61" i="8" s="1"/>
  <c r="L68" i="8"/>
  <c r="P68" i="8" s="1"/>
  <c r="L70" i="8"/>
  <c r="P70" i="8" s="1"/>
  <c r="L78" i="8"/>
  <c r="N78" i="8" s="1"/>
  <c r="L79" i="8"/>
  <c r="P79" i="8" s="1"/>
  <c r="L81" i="8"/>
  <c r="P81" i="8" s="1"/>
  <c r="L84" i="8"/>
  <c r="M84" i="8" s="1"/>
  <c r="L87" i="8"/>
  <c r="P87" i="8" s="1"/>
  <c r="L91" i="8"/>
  <c r="P91" i="8" s="1"/>
  <c r="L92" i="8"/>
  <c r="P92" i="8" s="1"/>
  <c r="L94" i="8"/>
  <c r="P94" i="8" s="1"/>
  <c r="L104" i="8"/>
  <c r="O104" i="8" s="1"/>
  <c r="L106" i="8"/>
  <c r="P106" i="8" s="1"/>
  <c r="L108" i="8"/>
  <c r="N108" i="8" s="1"/>
  <c r="L109" i="8"/>
  <c r="M109" i="8" s="1"/>
  <c r="L110" i="8"/>
  <c r="P110" i="8" s="1"/>
  <c r="L115" i="8"/>
  <c r="P115" i="8" s="1"/>
  <c r="L123" i="8"/>
  <c r="P123" i="8" s="1"/>
  <c r="L126" i="8"/>
  <c r="P126" i="8" s="1"/>
  <c r="L129" i="8"/>
  <c r="P129" i="8" s="1"/>
  <c r="L132" i="8"/>
  <c r="P132" i="8" s="1"/>
  <c r="L133" i="8"/>
  <c r="P133" i="8" s="1"/>
  <c r="L134" i="8"/>
  <c r="P134" i="8" s="1"/>
  <c r="L136" i="8"/>
  <c r="P136" i="8" s="1"/>
  <c r="L141" i="8"/>
  <c r="O141" i="8" s="1"/>
  <c r="L142" i="8"/>
  <c r="P142" i="8" s="1"/>
  <c r="L143" i="8"/>
  <c r="P143" i="8" s="1"/>
  <c r="L144" i="8"/>
  <c r="N144" i="8" s="1"/>
  <c r="L145" i="8"/>
  <c r="N145" i="8" s="1"/>
  <c r="L146" i="8"/>
  <c r="M146" i="8" s="1"/>
  <c r="L147" i="8"/>
  <c r="O147" i="8" s="1"/>
  <c r="P147" i="8" s="1"/>
  <c r="P31" i="8"/>
  <c r="M32" i="8"/>
  <c r="P34" i="8"/>
  <c r="P35" i="8"/>
  <c r="P36" i="8"/>
  <c r="P37" i="8"/>
  <c r="O38" i="8"/>
  <c r="N41" i="8"/>
  <c r="N42" i="8"/>
  <c r="N43" i="8"/>
  <c r="N44" i="8"/>
  <c r="O45" i="8"/>
  <c r="N46" i="8"/>
  <c r="P47" i="8"/>
  <c r="P48" i="8"/>
  <c r="P49" i="8"/>
  <c r="N50" i="8"/>
  <c r="N53" i="8"/>
  <c r="P57" i="8"/>
  <c r="N58" i="8"/>
  <c r="N59" i="8"/>
  <c r="O62" i="8"/>
  <c r="N67" i="8"/>
  <c r="N69" i="8"/>
  <c r="P71" i="8"/>
  <c r="P72" i="8"/>
  <c r="N73" i="8"/>
  <c r="M74" i="8"/>
  <c r="M80" i="8"/>
  <c r="N82" i="8"/>
  <c r="N83" i="8"/>
  <c r="P85" i="8"/>
  <c r="N86" i="8"/>
  <c r="M90" i="8"/>
  <c r="P93" i="8"/>
  <c r="M95" i="8"/>
  <c r="O96" i="8"/>
  <c r="P97" i="8"/>
  <c r="N98" i="8"/>
  <c r="O102" i="8"/>
  <c r="P103" i="8"/>
  <c r="M107" i="8"/>
  <c r="N113" i="8"/>
  <c r="O114" i="8"/>
  <c r="M116" i="8"/>
  <c r="P117" i="8"/>
  <c r="N118" i="8"/>
  <c r="N119" i="8"/>
  <c r="P120" i="8"/>
  <c r="P121" i="8"/>
  <c r="P122" i="8"/>
  <c r="N125" i="8"/>
  <c r="N127" i="8"/>
  <c r="N128" i="8"/>
  <c r="N130" i="8"/>
  <c r="N131" i="8"/>
  <c r="P140" i="8"/>
  <c r="P19" i="8"/>
  <c r="M20" i="8"/>
  <c r="P22" i="8"/>
  <c r="P23" i="8"/>
  <c r="P25" i="8"/>
  <c r="N26" i="8"/>
  <c r="L14" i="8"/>
  <c r="M14" i="8" s="1"/>
  <c r="N15" i="8"/>
  <c r="N16" i="8"/>
  <c r="N18" i="8"/>
  <c r="N19" i="8"/>
  <c r="N20" i="8"/>
  <c r="N21" i="8"/>
  <c r="N22" i="8"/>
  <c r="N23" i="8"/>
  <c r="N25" i="8"/>
  <c r="N27" i="8"/>
  <c r="N29" i="8"/>
  <c r="N30" i="8"/>
  <c r="N31" i="8"/>
  <c r="N32" i="8"/>
  <c r="N34" i="8"/>
  <c r="N35" i="8"/>
  <c r="N36" i="8"/>
  <c r="N37" i="8"/>
  <c r="N38" i="8"/>
  <c r="N39" i="8"/>
  <c r="N51" i="8"/>
  <c r="N52" i="8"/>
  <c r="N63" i="8"/>
  <c r="N64" i="8"/>
  <c r="N65" i="8"/>
  <c r="N66" i="8"/>
  <c r="N75" i="8"/>
  <c r="N76" i="8"/>
  <c r="N77" i="8"/>
  <c r="N80" i="8"/>
  <c r="N88" i="8"/>
  <c r="N89" i="8"/>
  <c r="N90" i="8"/>
  <c r="N93" i="8"/>
  <c r="N95" i="8"/>
  <c r="N96" i="8"/>
  <c r="N97" i="8"/>
  <c r="N99" i="8"/>
  <c r="N100" i="8"/>
  <c r="N101" i="8"/>
  <c r="N102" i="8"/>
  <c r="N103" i="8"/>
  <c r="N104" i="8"/>
  <c r="N105" i="8"/>
  <c r="N107" i="8"/>
  <c r="N111" i="8"/>
  <c r="N112" i="8"/>
  <c r="N124" i="8"/>
  <c r="N135" i="8"/>
  <c r="N137" i="8"/>
  <c r="N138" i="8"/>
  <c r="N139" i="8"/>
  <c r="N140" i="8"/>
  <c r="O150" i="8"/>
  <c r="O124" i="8"/>
  <c r="O32" i="8"/>
  <c r="O34" i="8"/>
  <c r="O35" i="8"/>
  <c r="O36" i="8"/>
  <c r="O39" i="8"/>
  <c r="O15" i="8"/>
  <c r="O18" i="8"/>
  <c r="O19" i="8"/>
  <c r="O20" i="8"/>
  <c r="O22" i="8"/>
  <c r="O27" i="8"/>
  <c r="O31" i="8"/>
  <c r="O42" i="8"/>
  <c r="O41" i="8"/>
  <c r="O53" i="8"/>
  <c r="O52" i="8"/>
  <c r="O51" i="8"/>
  <c r="O58" i="8"/>
  <c r="O57" i="8"/>
  <c r="O65" i="8"/>
  <c r="O64" i="8"/>
  <c r="O63" i="8"/>
  <c r="O76" i="8"/>
  <c r="O75" i="8"/>
  <c r="O80" i="8"/>
  <c r="O90" i="8"/>
  <c r="O89" i="8"/>
  <c r="O93" i="8"/>
  <c r="O95" i="8"/>
  <c r="O101" i="8"/>
  <c r="O100" i="8"/>
  <c r="O99" i="8"/>
  <c r="O108" i="8"/>
  <c r="O107" i="8"/>
  <c r="O111" i="8"/>
  <c r="O113" i="8"/>
  <c r="O125" i="8"/>
  <c r="O127" i="8"/>
  <c r="P135" i="8"/>
  <c r="P137" i="8"/>
  <c r="P138" i="8"/>
  <c r="P130" i="8"/>
  <c r="P131" i="8"/>
  <c r="C147" i="8"/>
  <c r="C146" i="8"/>
  <c r="C145" i="8"/>
  <c r="C144" i="8"/>
  <c r="C143" i="8"/>
  <c r="C142" i="8"/>
  <c r="C141" i="8"/>
  <c r="C140" i="8"/>
  <c r="P139" i="8"/>
  <c r="M139" i="8"/>
  <c r="C139" i="8"/>
  <c r="C138" i="8"/>
  <c r="C137" i="8"/>
  <c r="C136" i="8"/>
  <c r="C135" i="8"/>
  <c r="C134" i="8"/>
  <c r="C133" i="8"/>
  <c r="C132" i="8"/>
  <c r="C131" i="8"/>
  <c r="C130" i="8"/>
  <c r="C129" i="8"/>
  <c r="P128" i="8"/>
  <c r="M128" i="8"/>
  <c r="C128" i="8"/>
  <c r="P127" i="8"/>
  <c r="C127" i="8"/>
  <c r="C126" i="8"/>
  <c r="P125" i="8"/>
  <c r="M125" i="8"/>
  <c r="C125" i="8"/>
  <c r="P124" i="8"/>
  <c r="C124" i="8"/>
  <c r="C123" i="8"/>
  <c r="C122" i="8"/>
  <c r="C121" i="8"/>
  <c r="C120" i="8"/>
  <c r="C119" i="8"/>
  <c r="P118" i="8"/>
  <c r="M118" i="8"/>
  <c r="C118" i="8"/>
  <c r="C117" i="8"/>
  <c r="C116" i="8"/>
  <c r="C115" i="8"/>
  <c r="P114" i="8"/>
  <c r="M114" i="8"/>
  <c r="C114" i="8"/>
  <c r="P113" i="8"/>
  <c r="M113" i="8"/>
  <c r="C113" i="8"/>
  <c r="P112" i="8"/>
  <c r="M112" i="8"/>
  <c r="C112" i="8"/>
  <c r="P111" i="8"/>
  <c r="M111" i="8"/>
  <c r="C111" i="8"/>
  <c r="C110" i="8"/>
  <c r="C109" i="8"/>
  <c r="C108" i="8"/>
  <c r="C107" i="8"/>
  <c r="C106" i="8"/>
  <c r="P105" i="8"/>
  <c r="M105" i="8"/>
  <c r="C105" i="8"/>
  <c r="P104" i="8"/>
  <c r="C104" i="8"/>
  <c r="C103" i="8"/>
  <c r="P102" i="8"/>
  <c r="M102" i="8"/>
  <c r="C102" i="8"/>
  <c r="P101" i="8"/>
  <c r="M101" i="8"/>
  <c r="C101" i="8"/>
  <c r="P100" i="8"/>
  <c r="M100" i="8"/>
  <c r="C100" i="8"/>
  <c r="P99" i="8"/>
  <c r="M99" i="8"/>
  <c r="C99" i="8"/>
  <c r="C98" i="8"/>
  <c r="C97" i="8"/>
  <c r="P96" i="8"/>
  <c r="C96" i="8"/>
  <c r="P95" i="8"/>
  <c r="C95" i="8"/>
  <c r="C94" i="8"/>
  <c r="C93" i="8"/>
  <c r="C92" i="8"/>
  <c r="C91" i="8"/>
  <c r="P90" i="8"/>
  <c r="C90" i="8"/>
  <c r="P89" i="8"/>
  <c r="M89" i="8"/>
  <c r="C89" i="8"/>
  <c r="P88" i="8"/>
  <c r="M88" i="8"/>
  <c r="C88" i="8"/>
  <c r="C87" i="8"/>
  <c r="M86" i="8"/>
  <c r="C86" i="8"/>
  <c r="C85" i="8"/>
  <c r="C84" i="8"/>
  <c r="C83" i="8"/>
  <c r="P82" i="8"/>
  <c r="M82" i="8"/>
  <c r="C82" i="8"/>
  <c r="C81" i="8"/>
  <c r="C80" i="8"/>
  <c r="C79" i="8"/>
  <c r="C78" i="8"/>
  <c r="P77" i="8"/>
  <c r="M77" i="8"/>
  <c r="C77" i="8"/>
  <c r="P76" i="8"/>
  <c r="M76" i="8"/>
  <c r="C76" i="8"/>
  <c r="P75" i="8"/>
  <c r="M75" i="8"/>
  <c r="C75" i="8"/>
  <c r="C74" i="8"/>
  <c r="M73" i="8"/>
  <c r="C73" i="8"/>
  <c r="C72" i="8"/>
  <c r="C71" i="8"/>
  <c r="C70" i="8"/>
  <c r="P69" i="8"/>
  <c r="M69" i="8"/>
  <c r="C69" i="8"/>
  <c r="C68" i="8"/>
  <c r="C67" i="8"/>
  <c r="P66" i="8"/>
  <c r="C66" i="8"/>
  <c r="P65" i="8"/>
  <c r="M65" i="8"/>
  <c r="C65" i="8"/>
  <c r="P64" i="8"/>
  <c r="M64" i="8"/>
  <c r="C64" i="8"/>
  <c r="P63" i="8"/>
  <c r="M63" i="8"/>
  <c r="C63" i="8"/>
  <c r="C62" i="8"/>
  <c r="C61" i="8"/>
  <c r="C60" i="8"/>
  <c r="P59" i="8"/>
  <c r="M59" i="8"/>
  <c r="C59" i="8"/>
  <c r="C58" i="8"/>
  <c r="C57" i="8"/>
  <c r="C56" i="8"/>
  <c r="C55" i="8"/>
  <c r="C54" i="8"/>
  <c r="P53" i="8"/>
  <c r="M53" i="8"/>
  <c r="C53" i="8"/>
  <c r="P52" i="8"/>
  <c r="M52" i="8"/>
  <c r="C52" i="8"/>
  <c r="P51" i="8"/>
  <c r="M51" i="8"/>
  <c r="C51" i="8"/>
  <c r="M50" i="8"/>
  <c r="C50" i="8"/>
  <c r="C49" i="8"/>
  <c r="C48" i="8"/>
  <c r="C47" i="8"/>
  <c r="P46" i="8"/>
  <c r="M46" i="8"/>
  <c r="C46" i="8"/>
  <c r="C45" i="8"/>
  <c r="C44" i="8"/>
  <c r="P43" i="8"/>
  <c r="M43" i="8"/>
  <c r="C43" i="8"/>
  <c r="M42" i="8"/>
  <c r="C42" i="8"/>
  <c r="P41" i="8"/>
  <c r="M41" i="8"/>
  <c r="C41" i="8"/>
  <c r="C40" i="8"/>
  <c r="P39" i="8"/>
  <c r="M39" i="8"/>
  <c r="C39" i="8"/>
  <c r="C38" i="8"/>
  <c r="M37" i="8"/>
  <c r="C37" i="8"/>
  <c r="C36" i="8"/>
  <c r="C35" i="8"/>
  <c r="M34" i="8"/>
  <c r="C34" i="8"/>
  <c r="C33" i="8"/>
  <c r="P32" i="8"/>
  <c r="C32" i="8"/>
  <c r="C31" i="8"/>
  <c r="P30" i="8"/>
  <c r="M30" i="8"/>
  <c r="C30" i="8"/>
  <c r="P29" i="8"/>
  <c r="M29" i="8"/>
  <c r="C29" i="8"/>
  <c r="C28" i="8"/>
  <c r="P27" i="8"/>
  <c r="M27" i="8"/>
  <c r="C27" i="8"/>
  <c r="C26" i="8"/>
  <c r="M25" i="8"/>
  <c r="C25" i="8"/>
  <c r="C24" i="8"/>
  <c r="C23" i="8"/>
  <c r="C22" i="8"/>
  <c r="P21" i="8"/>
  <c r="M21" i="8"/>
  <c r="C21" i="8"/>
  <c r="P20" i="8"/>
  <c r="C20" i="8"/>
  <c r="C19" i="8"/>
  <c r="P18" i="8"/>
  <c r="M18" i="8"/>
  <c r="C18" i="8"/>
  <c r="C17" i="8"/>
  <c r="P16" i="8"/>
  <c r="M16" i="8"/>
  <c r="C16" i="8"/>
  <c r="P15" i="8"/>
  <c r="M15" i="8"/>
  <c r="C15" i="8"/>
  <c r="C14" i="8"/>
  <c r="G8" i="8"/>
  <c r="L132" i="3"/>
  <c r="O132" i="3" s="1"/>
  <c r="L133" i="3"/>
  <c r="N133" i="3" s="1"/>
  <c r="O15" i="3"/>
  <c r="O16" i="3"/>
  <c r="O18" i="3"/>
  <c r="O19" i="3"/>
  <c r="O20" i="3"/>
  <c r="O21" i="3"/>
  <c r="O22" i="3"/>
  <c r="O23" i="3"/>
  <c r="O25" i="3"/>
  <c r="O26" i="3"/>
  <c r="O27" i="3"/>
  <c r="O29" i="3"/>
  <c r="O30" i="3"/>
  <c r="O31" i="3"/>
  <c r="O32" i="3"/>
  <c r="O34" i="3"/>
  <c r="O35" i="3"/>
  <c r="O36" i="3"/>
  <c r="O37" i="3"/>
  <c r="O38" i="3"/>
  <c r="O39" i="3"/>
  <c r="O41" i="3"/>
  <c r="O43" i="3"/>
  <c r="O44" i="3"/>
  <c r="O46" i="3"/>
  <c r="O47" i="3"/>
  <c r="O48" i="3"/>
  <c r="O50" i="3"/>
  <c r="O51" i="3"/>
  <c r="O52" i="3"/>
  <c r="O53" i="3"/>
  <c r="O57" i="3"/>
  <c r="O58" i="3"/>
  <c r="O59" i="3"/>
  <c r="O62" i="3"/>
  <c r="O63" i="3"/>
  <c r="O64" i="3"/>
  <c r="O65" i="3"/>
  <c r="O67" i="3"/>
  <c r="O69" i="3"/>
  <c r="O71" i="3"/>
  <c r="O72" i="3"/>
  <c r="O73" i="3"/>
  <c r="O74" i="3"/>
  <c r="O75" i="3"/>
  <c r="O76" i="3"/>
  <c r="O77" i="3"/>
  <c r="O80" i="3"/>
  <c r="O82" i="3"/>
  <c r="O83" i="3"/>
  <c r="O85" i="3"/>
  <c r="O86" i="3"/>
  <c r="O88" i="3"/>
  <c r="O89" i="3"/>
  <c r="O90" i="3"/>
  <c r="O93" i="3"/>
  <c r="O95" i="3"/>
  <c r="O97" i="3"/>
  <c r="O98" i="3"/>
  <c r="O99" i="3"/>
  <c r="O100" i="3"/>
  <c r="O101" i="3"/>
  <c r="O102" i="3"/>
  <c r="O103" i="3"/>
  <c r="O105" i="3"/>
  <c r="O107" i="3"/>
  <c r="O112" i="3"/>
  <c r="O113" i="3"/>
  <c r="O114" i="3"/>
  <c r="O116" i="3"/>
  <c r="O117" i="3"/>
  <c r="O118" i="3"/>
  <c r="O119" i="3"/>
  <c r="O120" i="3"/>
  <c r="O121" i="3"/>
  <c r="O122" i="3"/>
  <c r="O123" i="3"/>
  <c r="O125" i="3"/>
  <c r="O128" i="3"/>
  <c r="O130" i="3"/>
  <c r="O131" i="3"/>
  <c r="O135" i="3"/>
  <c r="O137" i="3"/>
  <c r="O138" i="3"/>
  <c r="O139" i="3"/>
  <c r="O140" i="3"/>
  <c r="O141" i="3"/>
  <c r="O144" i="3"/>
  <c r="O146" i="3"/>
  <c r="O107" i="7"/>
  <c r="M107" i="7"/>
  <c r="C107" i="7"/>
  <c r="L106" i="7"/>
  <c r="M106" i="7" s="1"/>
  <c r="C106" i="7"/>
  <c r="L105" i="7"/>
  <c r="O105" i="7" s="1"/>
  <c r="C105" i="7"/>
  <c r="O104" i="7"/>
  <c r="M104" i="7"/>
  <c r="C104" i="7"/>
  <c r="O103" i="7"/>
  <c r="M103" i="7"/>
  <c r="C103" i="7"/>
  <c r="O102" i="7"/>
  <c r="M102" i="7"/>
  <c r="C102" i="7"/>
  <c r="O101" i="7"/>
  <c r="M101" i="7"/>
  <c r="C101" i="7"/>
  <c r="L100" i="7"/>
  <c r="O100" i="7" s="1"/>
  <c r="C100" i="7"/>
  <c r="O99" i="7"/>
  <c r="M99" i="7"/>
  <c r="C99" i="7"/>
  <c r="L98" i="7"/>
  <c r="O98" i="7" s="1"/>
  <c r="C98" i="7"/>
  <c r="O97" i="7"/>
  <c r="M97" i="7"/>
  <c r="C97" i="7"/>
  <c r="O96" i="7"/>
  <c r="M96" i="7"/>
  <c r="C96" i="7"/>
  <c r="L95" i="7"/>
  <c r="M95" i="7" s="1"/>
  <c r="C95" i="7"/>
  <c r="L94" i="7"/>
  <c r="O94" i="7" s="1"/>
  <c r="C94" i="7"/>
  <c r="L93" i="7"/>
  <c r="O93" i="7" s="1"/>
  <c r="C93" i="7"/>
  <c r="O92" i="7"/>
  <c r="M92" i="7"/>
  <c r="C92" i="7"/>
  <c r="L91" i="7"/>
  <c r="M91" i="7" s="1"/>
  <c r="C91" i="7"/>
  <c r="O90" i="7"/>
  <c r="M90" i="7"/>
  <c r="C90" i="7"/>
  <c r="O89" i="7"/>
  <c r="M89" i="7"/>
  <c r="C89" i="7"/>
  <c r="O88" i="7"/>
  <c r="M88" i="7"/>
  <c r="C88" i="7"/>
  <c r="L87" i="7"/>
  <c r="O87" i="7" s="1"/>
  <c r="C87" i="7"/>
  <c r="O86" i="7"/>
  <c r="M86" i="7"/>
  <c r="C86" i="7"/>
  <c r="O85" i="7"/>
  <c r="M85" i="7"/>
  <c r="C85" i="7"/>
  <c r="L84" i="7"/>
  <c r="O84" i="7" s="1"/>
  <c r="C84" i="7"/>
  <c r="L83" i="7"/>
  <c r="O83" i="7" s="1"/>
  <c r="C83" i="7"/>
  <c r="L82" i="7"/>
  <c r="O82" i="7" s="1"/>
  <c r="C82" i="7"/>
  <c r="L81" i="7"/>
  <c r="O81" i="7" s="1"/>
  <c r="C81" i="7"/>
  <c r="L80" i="7"/>
  <c r="O80" i="7" s="1"/>
  <c r="C80" i="7"/>
  <c r="O79" i="7"/>
  <c r="M79" i="7"/>
  <c r="C79" i="7"/>
  <c r="O78" i="7"/>
  <c r="M78" i="7"/>
  <c r="C78" i="7"/>
  <c r="O77" i="7"/>
  <c r="M77" i="7"/>
  <c r="C77" i="7"/>
  <c r="O76" i="7"/>
  <c r="M76" i="7"/>
  <c r="C76" i="7"/>
  <c r="L75" i="7"/>
  <c r="O75" i="7" s="1"/>
  <c r="C75" i="7"/>
  <c r="O74" i="7"/>
  <c r="M74" i="7"/>
  <c r="C74" i="7"/>
  <c r="L73" i="7"/>
  <c r="O73" i="7" s="1"/>
  <c r="C73" i="7"/>
  <c r="O72" i="7"/>
  <c r="M72" i="7"/>
  <c r="C72" i="7"/>
  <c r="L71" i="7"/>
  <c r="O71" i="7" s="1"/>
  <c r="C71" i="7"/>
  <c r="O70" i="7"/>
  <c r="M70" i="7"/>
  <c r="C70" i="7"/>
  <c r="O69" i="7"/>
  <c r="M69" i="7"/>
  <c r="C69" i="7"/>
  <c r="L68" i="7"/>
  <c r="O68" i="7" s="1"/>
  <c r="C68" i="7"/>
  <c r="O67" i="7"/>
  <c r="M67" i="7"/>
  <c r="C67" i="7"/>
  <c r="L66" i="7"/>
  <c r="O66" i="7" s="1"/>
  <c r="C66" i="7"/>
  <c r="O65" i="7"/>
  <c r="M65" i="7"/>
  <c r="C65" i="7"/>
  <c r="L64" i="7"/>
  <c r="O64" i="7" s="1"/>
  <c r="C64" i="7"/>
  <c r="O63" i="7"/>
  <c r="M63" i="7"/>
  <c r="C63" i="7"/>
  <c r="L62" i="7"/>
  <c r="M62" i="7" s="1"/>
  <c r="C62" i="7"/>
  <c r="L61" i="7"/>
  <c r="M61" i="7" s="1"/>
  <c r="C61" i="7"/>
  <c r="O60" i="7"/>
  <c r="M60" i="7"/>
  <c r="C60" i="7"/>
  <c r="O59" i="7"/>
  <c r="M59" i="7"/>
  <c r="C59" i="7"/>
  <c r="O58" i="7"/>
  <c r="M58" i="7"/>
  <c r="C58" i="7"/>
  <c r="O57" i="7"/>
  <c r="M57" i="7"/>
  <c r="C57" i="7"/>
  <c r="O56" i="7"/>
  <c r="M56" i="7"/>
  <c r="C56" i="7"/>
  <c r="O55" i="7"/>
  <c r="M55" i="7"/>
  <c r="C55" i="7"/>
  <c r="L54" i="7"/>
  <c r="O54" i="7" s="1"/>
  <c r="C54" i="7"/>
  <c r="L53" i="7"/>
  <c r="O53" i="7" s="1"/>
  <c r="C53" i="7"/>
  <c r="O52" i="7"/>
  <c r="M52" i="7"/>
  <c r="C52" i="7"/>
  <c r="L51" i="7"/>
  <c r="O51" i="7" s="1"/>
  <c r="C51" i="7"/>
  <c r="O50" i="7"/>
  <c r="M50" i="7"/>
  <c r="C50" i="7"/>
  <c r="O49" i="7"/>
  <c r="M49" i="7"/>
  <c r="C49" i="7"/>
  <c r="O48" i="7"/>
  <c r="M48" i="7"/>
  <c r="C48" i="7"/>
  <c r="O47" i="7"/>
  <c r="M47" i="7"/>
  <c r="C47" i="7"/>
  <c r="O46" i="7"/>
  <c r="M46" i="7"/>
  <c r="C46" i="7"/>
  <c r="O45" i="7"/>
  <c r="M45" i="7"/>
  <c r="C45" i="7"/>
  <c r="O44" i="7"/>
  <c r="M44" i="7"/>
  <c r="C44" i="7"/>
  <c r="O43" i="7"/>
  <c r="M43" i="7"/>
  <c r="C43" i="7"/>
  <c r="O42" i="7"/>
  <c r="M42" i="7"/>
  <c r="C42" i="7"/>
  <c r="O41" i="7"/>
  <c r="M41" i="7"/>
  <c r="C41" i="7"/>
  <c r="L40" i="7"/>
  <c r="O40" i="7" s="1"/>
  <c r="C40" i="7"/>
  <c r="O39" i="7"/>
  <c r="M39" i="7"/>
  <c r="C39" i="7"/>
  <c r="O38" i="7"/>
  <c r="M38" i="7"/>
  <c r="C38" i="7"/>
  <c r="O37" i="7"/>
  <c r="M37" i="7"/>
  <c r="C37" i="7"/>
  <c r="L36" i="7"/>
  <c r="M36" i="7" s="1"/>
  <c r="C36" i="7"/>
  <c r="O35" i="7"/>
  <c r="M35" i="7"/>
  <c r="C35" i="7"/>
  <c r="L34" i="7"/>
  <c r="O34" i="7" s="1"/>
  <c r="C34" i="7"/>
  <c r="O33" i="7"/>
  <c r="N33" i="7"/>
  <c r="M33" i="7"/>
  <c r="C33" i="7"/>
  <c r="L32" i="7"/>
  <c r="M32" i="7" s="1"/>
  <c r="C32" i="7"/>
  <c r="O31" i="7"/>
  <c r="M31" i="7"/>
  <c r="C31" i="7"/>
  <c r="O30" i="7"/>
  <c r="M30" i="7"/>
  <c r="C30" i="7"/>
  <c r="O29" i="7"/>
  <c r="M29" i="7"/>
  <c r="C29" i="7"/>
  <c r="O28" i="7"/>
  <c r="M28" i="7"/>
  <c r="C28" i="7"/>
  <c r="O27" i="7"/>
  <c r="M27" i="7"/>
  <c r="C27" i="7"/>
  <c r="L26" i="7"/>
  <c r="O26" i="7" s="1"/>
  <c r="C26" i="7"/>
  <c r="O25" i="7"/>
  <c r="M25" i="7"/>
  <c r="C25" i="7"/>
  <c r="O24" i="7"/>
  <c r="M24" i="7"/>
  <c r="C24" i="7"/>
  <c r="O23" i="7"/>
  <c r="M23" i="7"/>
  <c r="C23" i="7"/>
  <c r="O22" i="7"/>
  <c r="M22" i="7"/>
  <c r="C22" i="7"/>
  <c r="L21" i="7"/>
  <c r="O21" i="7" s="1"/>
  <c r="C21" i="7"/>
  <c r="O20" i="7"/>
  <c r="M20" i="7"/>
  <c r="C20" i="7"/>
  <c r="O19" i="7"/>
  <c r="M19" i="7"/>
  <c r="C19" i="7"/>
  <c r="O18" i="7"/>
  <c r="M18" i="7"/>
  <c r="C18" i="7"/>
  <c r="O17" i="7"/>
  <c r="M17" i="7"/>
  <c r="C17" i="7"/>
  <c r="O16" i="7"/>
  <c r="M16" i="7"/>
  <c r="C16" i="7"/>
  <c r="O15" i="7"/>
  <c r="M15" i="7"/>
  <c r="C15" i="7"/>
  <c r="O14" i="7"/>
  <c r="M14" i="7"/>
  <c r="C14" i="7"/>
  <c r="G8" i="7"/>
  <c r="M123" i="3"/>
  <c r="N41" i="3"/>
  <c r="L145" i="3"/>
  <c r="O145" i="3" s="1"/>
  <c r="L143" i="3"/>
  <c r="O143" i="3" s="1"/>
  <c r="L142" i="3"/>
  <c r="O142" i="3" s="1"/>
  <c r="L136" i="3"/>
  <c r="O136" i="3" s="1"/>
  <c r="L134" i="3"/>
  <c r="O134" i="3" s="1"/>
  <c r="L129" i="3"/>
  <c r="O129" i="3" s="1"/>
  <c r="L126" i="3"/>
  <c r="O126" i="3" s="1"/>
  <c r="L115" i="3"/>
  <c r="O115" i="3" s="1"/>
  <c r="L110" i="3"/>
  <c r="O110" i="3" s="1"/>
  <c r="L109" i="3"/>
  <c r="O109" i="3" s="1"/>
  <c r="L106" i="3"/>
  <c r="O106" i="3" s="1"/>
  <c r="L94" i="3"/>
  <c r="O94" i="3" s="1"/>
  <c r="L92" i="3"/>
  <c r="O92" i="3" s="1"/>
  <c r="L91" i="3"/>
  <c r="O91" i="3" s="1"/>
  <c r="L87" i="3"/>
  <c r="O87" i="3" s="1"/>
  <c r="L84" i="3"/>
  <c r="O84" i="3" s="1"/>
  <c r="L81" i="3"/>
  <c r="O81" i="3" s="1"/>
  <c r="L79" i="3"/>
  <c r="O79" i="3" s="1"/>
  <c r="L78" i="3"/>
  <c r="O78" i="3" s="1"/>
  <c r="L70" i="3"/>
  <c r="O70" i="3" s="1"/>
  <c r="L68" i="3"/>
  <c r="O68" i="3" s="1"/>
  <c r="L66" i="3"/>
  <c r="O66" i="3" s="1"/>
  <c r="L61" i="3"/>
  <c r="O61" i="3" s="1"/>
  <c r="L60" i="3"/>
  <c r="O60" i="3" s="1"/>
  <c r="L56" i="3"/>
  <c r="O56" i="3" s="1"/>
  <c r="L55" i="3"/>
  <c r="O55" i="3" s="1"/>
  <c r="L54" i="3"/>
  <c r="O54" i="3" s="1"/>
  <c r="L49" i="3"/>
  <c r="O49" i="3" s="1"/>
  <c r="L40" i="3"/>
  <c r="O40" i="3" s="1"/>
  <c r="L33" i="3"/>
  <c r="O33" i="3" s="1"/>
  <c r="L28" i="3"/>
  <c r="O28" i="3" s="1"/>
  <c r="L24" i="3"/>
  <c r="O24" i="3" s="1"/>
  <c r="L17" i="3"/>
  <c r="O17" i="3" s="1"/>
  <c r="L14" i="3"/>
  <c r="M14" i="3" s="1"/>
  <c r="L127" i="3"/>
  <c r="O127" i="3" s="1"/>
  <c r="L111" i="3"/>
  <c r="N111" i="3" s="1"/>
  <c r="L104" i="3"/>
  <c r="O104" i="3" s="1"/>
  <c r="L96" i="3"/>
  <c r="N96" i="3" s="1"/>
  <c r="L45" i="3"/>
  <c r="N45" i="3" s="1"/>
  <c r="L42" i="3"/>
  <c r="O42" i="3" s="1"/>
  <c r="L124" i="3"/>
  <c r="O124" i="3" s="1"/>
  <c r="L108" i="3"/>
  <c r="O108" i="3" s="1"/>
  <c r="G8" i="3"/>
  <c r="L40" i="10" l="1"/>
  <c r="O45" i="10"/>
  <c r="M45" i="10"/>
  <c r="R134" i="10"/>
  <c r="R108" i="10"/>
  <c r="M111" i="10"/>
  <c r="Q14" i="10"/>
  <c r="Q22" i="10"/>
  <c r="Q34" i="10"/>
  <c r="Q73" i="10"/>
  <c r="Q95" i="10"/>
  <c r="Q120" i="10"/>
  <c r="Q144" i="10"/>
  <c r="Q20" i="10"/>
  <c r="Q69" i="10"/>
  <c r="Q72" i="10"/>
  <c r="Q119" i="10"/>
  <c r="Q143" i="10"/>
  <c r="Q29" i="10"/>
  <c r="Q31" i="10"/>
  <c r="Q39" i="10"/>
  <c r="Q51" i="10"/>
  <c r="Q58" i="10"/>
  <c r="Q80" i="10"/>
  <c r="Q89" i="10"/>
  <c r="Q102" i="10"/>
  <c r="Q68" i="10"/>
  <c r="Q54" i="10"/>
  <c r="Q17" i="10"/>
  <c r="Q28" i="10"/>
  <c r="Q33" i="10"/>
  <c r="Q40" i="10"/>
  <c r="Q48" i="10"/>
  <c r="Q57" i="10"/>
  <c r="Q63" i="10"/>
  <c r="Q64" i="10"/>
  <c r="Q78" i="10"/>
  <c r="Q82" i="10"/>
  <c r="Q93" i="10"/>
  <c r="Q100" i="10"/>
  <c r="Q106" i="10"/>
  <c r="Q117" i="10"/>
  <c r="Q129" i="10"/>
  <c r="Q137" i="10"/>
  <c r="Q24" i="10"/>
  <c r="Q61" i="10"/>
  <c r="Q92" i="10"/>
  <c r="Q107" i="10"/>
  <c r="Q140" i="10"/>
  <c r="Q41" i="10"/>
  <c r="Q60" i="10"/>
  <c r="Q75" i="10"/>
  <c r="Q15" i="10"/>
  <c r="Q36" i="10"/>
  <c r="Q42" i="10"/>
  <c r="Q55" i="10"/>
  <c r="Q62" i="10"/>
  <c r="Q65" i="10"/>
  <c r="Q79" i="10"/>
  <c r="Q86" i="10"/>
  <c r="Q90" i="10"/>
  <c r="Q94" i="10"/>
  <c r="Q101" i="10"/>
  <c r="Q109" i="10"/>
  <c r="Q111" i="10"/>
  <c r="Q127" i="10"/>
  <c r="Q134" i="10"/>
  <c r="Q136" i="10"/>
  <c r="Q47" i="10"/>
  <c r="Q76" i="10"/>
  <c r="Q115" i="10"/>
  <c r="Q133" i="10"/>
  <c r="Q23" i="10"/>
  <c r="Q114" i="10"/>
  <c r="Q131" i="10"/>
  <c r="Q138" i="10"/>
  <c r="Q96" i="10"/>
  <c r="Q52" i="10"/>
  <c r="Q74" i="10"/>
  <c r="Q97" i="10"/>
  <c r="Q121" i="10"/>
  <c r="Q145" i="10"/>
  <c r="Q27" i="10"/>
  <c r="Q32" i="10"/>
  <c r="Q45" i="10"/>
  <c r="Q49" i="10"/>
  <c r="Q56" i="10"/>
  <c r="Q70" i="10"/>
  <c r="Q81" i="10"/>
  <c r="Q87" i="10"/>
  <c r="Q91" i="10"/>
  <c r="Q104" i="10"/>
  <c r="Q110" i="10"/>
  <c r="Q113" i="10"/>
  <c r="Q126" i="10"/>
  <c r="Q130" i="10"/>
  <c r="Q135" i="10"/>
  <c r="Q142" i="10"/>
  <c r="Q35" i="10"/>
  <c r="Q83" i="10"/>
  <c r="Q99" i="10"/>
  <c r="Q125" i="10"/>
  <c r="Q53" i="10"/>
  <c r="Q66" i="10"/>
  <c r="Q98" i="10"/>
  <c r="Q124" i="10"/>
  <c r="Q146" i="10"/>
  <c r="Q123" i="10"/>
  <c r="AO150" i="10"/>
  <c r="AL150" i="10"/>
  <c r="AK150" i="10"/>
  <c r="AJ150" i="10"/>
  <c r="AH150" i="10"/>
  <c r="AI150" i="10"/>
  <c r="AN150" i="10"/>
  <c r="AM150" i="10"/>
  <c r="AP150" i="10"/>
  <c r="AQ150" i="10"/>
  <c r="L126" i="10"/>
  <c r="Q147" i="10"/>
  <c r="L24" i="10"/>
  <c r="L92" i="10"/>
  <c r="L144" i="10"/>
  <c r="L146" i="10"/>
  <c r="L129" i="10"/>
  <c r="L28" i="10"/>
  <c r="L143" i="10"/>
  <c r="L106" i="10"/>
  <c r="L91" i="10"/>
  <c r="L84" i="10"/>
  <c r="L70" i="10"/>
  <c r="L55" i="10"/>
  <c r="L132" i="10"/>
  <c r="L61" i="10"/>
  <c r="L78" i="10"/>
  <c r="L56" i="10"/>
  <c r="L141" i="10"/>
  <c r="L136" i="10"/>
  <c r="L123" i="10"/>
  <c r="L81" i="10"/>
  <c r="L142" i="10"/>
  <c r="L115" i="10"/>
  <c r="L109" i="10"/>
  <c r="L87" i="10"/>
  <c r="L79" i="10"/>
  <c r="L73" i="10"/>
  <c r="L60" i="10"/>
  <c r="L94" i="10"/>
  <c r="L33" i="10"/>
  <c r="L110" i="10"/>
  <c r="L145" i="10"/>
  <c r="L133" i="10"/>
  <c r="L147" i="10"/>
  <c r="L54" i="10"/>
  <c r="L14" i="10"/>
  <c r="M78" i="8"/>
  <c r="N17" i="8"/>
  <c r="N106" i="8"/>
  <c r="O108" i="10"/>
  <c r="O42" i="10"/>
  <c r="O104" i="10"/>
  <c r="N115" i="8"/>
  <c r="N92" i="8"/>
  <c r="N129" i="8"/>
  <c r="N14" i="8"/>
  <c r="O33" i="8"/>
  <c r="P144" i="8"/>
  <c r="N24" i="8"/>
  <c r="P108" i="8"/>
  <c r="M141" i="8"/>
  <c r="P50" i="8"/>
  <c r="P86" i="8"/>
  <c r="M122" i="8"/>
  <c r="N122" i="8"/>
  <c r="N120" i="8"/>
  <c r="N48" i="8"/>
  <c r="M83" i="8"/>
  <c r="M97" i="8"/>
  <c r="O86" i="8"/>
  <c r="N47" i="8"/>
  <c r="P74" i="8"/>
  <c r="P119" i="8"/>
  <c r="O59" i="8"/>
  <c r="N133" i="8"/>
  <c r="N74" i="8"/>
  <c r="M93" i="8"/>
  <c r="N117" i="8"/>
  <c r="N60" i="8"/>
  <c r="M35" i="8"/>
  <c r="M98" i="8"/>
  <c r="M120" i="8"/>
  <c r="O121" i="8"/>
  <c r="O74" i="8"/>
  <c r="N116" i="8"/>
  <c r="M31" i="8"/>
  <c r="M44" i="8"/>
  <c r="P116" i="8"/>
  <c r="O119" i="8"/>
  <c r="N71" i="8"/>
  <c r="P44" i="8"/>
  <c r="M58" i="8"/>
  <c r="M67" i="8"/>
  <c r="P80" i="8"/>
  <c r="M85" i="8"/>
  <c r="P107" i="8"/>
  <c r="O117" i="8"/>
  <c r="O47" i="8"/>
  <c r="N114" i="8"/>
  <c r="N85" i="8"/>
  <c r="N70" i="8"/>
  <c r="N57" i="8"/>
  <c r="P73" i="8"/>
  <c r="N121" i="8"/>
  <c r="N49" i="8"/>
  <c r="M38" i="8"/>
  <c r="M47" i="8"/>
  <c r="M119" i="8"/>
  <c r="O97" i="8"/>
  <c r="N62" i="8"/>
  <c r="P38" i="8"/>
  <c r="P61" i="8"/>
  <c r="P83" i="8"/>
  <c r="O98" i="8"/>
  <c r="O82" i="8"/>
  <c r="M57" i="8"/>
  <c r="N45" i="8"/>
  <c r="M71" i="8"/>
  <c r="N72" i="8"/>
  <c r="P62" i="8"/>
  <c r="M36" i="8"/>
  <c r="P58" i="8"/>
  <c r="P67" i="8"/>
  <c r="M72" i="8"/>
  <c r="M103" i="8"/>
  <c r="M117" i="8"/>
  <c r="M121" i="8"/>
  <c r="O103" i="8"/>
  <c r="O72" i="8"/>
  <c r="O48" i="8"/>
  <c r="M48" i="8"/>
  <c r="M62" i="8"/>
  <c r="P98" i="8"/>
  <c r="M45" i="8"/>
  <c r="M26" i="8"/>
  <c r="M22" i="8"/>
  <c r="P26" i="8"/>
  <c r="O23" i="8"/>
  <c r="M19" i="8"/>
  <c r="M23" i="8"/>
  <c r="N132" i="8"/>
  <c r="N109" i="8"/>
  <c r="N56" i="8"/>
  <c r="N84" i="8"/>
  <c r="N79" i="8"/>
  <c r="N143" i="8"/>
  <c r="N94" i="8"/>
  <c r="N141" i="8"/>
  <c r="N81" i="8"/>
  <c r="N68" i="8"/>
  <c r="N55" i="8"/>
  <c r="N126" i="8"/>
  <c r="M123" i="8"/>
  <c r="N40" i="8"/>
  <c r="N147" i="8"/>
  <c r="N123" i="8"/>
  <c r="N87" i="8"/>
  <c r="P141" i="8"/>
  <c r="N142" i="8"/>
  <c r="N91" i="8"/>
  <c r="N54" i="8"/>
  <c r="O68" i="8"/>
  <c r="N136" i="8"/>
  <c r="N28" i="8"/>
  <c r="N146" i="8"/>
  <c r="N134" i="8"/>
  <c r="N110" i="8"/>
  <c r="P146" i="8"/>
  <c r="O138" i="8"/>
  <c r="O14" i="8"/>
  <c r="O131" i="8"/>
  <c r="O137" i="8"/>
  <c r="O130" i="8"/>
  <c r="O110" i="8"/>
  <c r="M147" i="8"/>
  <c r="O135" i="8"/>
  <c r="P33" i="8"/>
  <c r="P40" i="8"/>
  <c r="P17" i="8"/>
  <c r="M140" i="8"/>
  <c r="O132" i="8"/>
  <c r="O133" i="8"/>
  <c r="O49" i="8"/>
  <c r="O146" i="8"/>
  <c r="O144" i="8"/>
  <c r="O84" i="8"/>
  <c r="O66" i="8"/>
  <c r="O140" i="8"/>
  <c r="M138" i="8"/>
  <c r="P145" i="8"/>
  <c r="M130" i="8"/>
  <c r="M131" i="8"/>
  <c r="M135" i="8"/>
  <c r="M137" i="8"/>
  <c r="M144" i="8"/>
  <c r="M108" i="8"/>
  <c r="M129" i="8"/>
  <c r="M143" i="8"/>
  <c r="M126" i="8"/>
  <c r="M33" i="8"/>
  <c r="M94" i="8"/>
  <c r="M87" i="8"/>
  <c r="P84" i="8"/>
  <c r="P109" i="8"/>
  <c r="M24" i="8"/>
  <c r="P78" i="8"/>
  <c r="M110" i="8"/>
  <c r="M17" i="8"/>
  <c r="M55" i="8"/>
  <c r="M91" i="8"/>
  <c r="M133" i="8"/>
  <c r="M66" i="8"/>
  <c r="M70" i="8"/>
  <c r="M81" i="8"/>
  <c r="M106" i="8"/>
  <c r="M127" i="8"/>
  <c r="P45" i="8"/>
  <c r="M49" i="8"/>
  <c r="M56" i="8"/>
  <c r="M92" i="8"/>
  <c r="M124" i="8"/>
  <c r="P42" i="8"/>
  <c r="M60" i="8"/>
  <c r="M134" i="8"/>
  <c r="M28" i="8"/>
  <c r="M96" i="8"/>
  <c r="M145" i="8"/>
  <c r="M142" i="8"/>
  <c r="M40" i="8"/>
  <c r="M54" i="8"/>
  <c r="M68" i="8"/>
  <c r="M79" i="8"/>
  <c r="M104" i="8"/>
  <c r="M132" i="8"/>
  <c r="M61" i="8"/>
  <c r="M115" i="8"/>
  <c r="M136" i="8"/>
  <c r="O32" i="7"/>
  <c r="N36" i="7"/>
  <c r="O36" i="7"/>
  <c r="O133" i="3"/>
  <c r="O45" i="3"/>
  <c r="O111" i="3"/>
  <c r="O96" i="3"/>
  <c r="M26" i="7"/>
  <c r="M54" i="7"/>
  <c r="M93" i="7"/>
  <c r="M87" i="7"/>
  <c r="O62" i="7"/>
  <c r="M64" i="7"/>
  <c r="O95" i="7"/>
  <c r="M34" i="7"/>
  <c r="M80" i="7"/>
  <c r="M51" i="7"/>
  <c r="O61" i="7"/>
  <c r="M81" i="7"/>
  <c r="N84" i="7"/>
  <c r="O91" i="7"/>
  <c r="M71" i="7"/>
  <c r="O106" i="7"/>
  <c r="M68" i="7"/>
  <c r="M73" i="7"/>
  <c r="M98" i="7"/>
  <c r="M53" i="7"/>
  <c r="M75" i="7"/>
  <c r="M105" i="7"/>
  <c r="N75" i="7"/>
  <c r="M83" i="7"/>
  <c r="M21" i="7"/>
  <c r="M40" i="7"/>
  <c r="M66" i="7"/>
  <c r="M94" i="7"/>
  <c r="M100" i="7"/>
  <c r="M84" i="7"/>
  <c r="M82" i="7"/>
  <c r="O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4" i="3"/>
  <c r="M125" i="3"/>
  <c r="M127" i="3"/>
  <c r="M128" i="3"/>
  <c r="M129" i="3"/>
  <c r="M130" i="3"/>
  <c r="M131" i="3"/>
  <c r="M132" i="3"/>
  <c r="M133" i="3"/>
  <c r="M135" i="3"/>
  <c r="M136" i="3"/>
  <c r="M137" i="3"/>
  <c r="M138" i="3"/>
  <c r="M139" i="3"/>
  <c r="M140" i="3"/>
  <c r="M141" i="3"/>
  <c r="M142" i="3"/>
  <c r="M144" i="3"/>
  <c r="M145" i="3"/>
  <c r="M146" i="3"/>
  <c r="M143" i="3"/>
  <c r="C143" i="3"/>
  <c r="M60" i="10" l="1"/>
  <c r="R60" i="10" s="1"/>
  <c r="O146" i="10"/>
  <c r="M146" i="10"/>
  <c r="R146" i="10"/>
  <c r="M73" i="10"/>
  <c r="R73" i="10" s="1"/>
  <c r="O144" i="10"/>
  <c r="M144" i="10"/>
  <c r="R144" i="10"/>
  <c r="M79" i="10"/>
  <c r="R79" i="10" s="1"/>
  <c r="M92" i="10"/>
  <c r="R92" i="10" s="1"/>
  <c r="M87" i="10"/>
  <c r="R87" i="10" s="1"/>
  <c r="M24" i="10"/>
  <c r="R24" i="10" s="1"/>
  <c r="R115" i="10"/>
  <c r="M115" i="10"/>
  <c r="M126" i="10"/>
  <c r="R126" i="10" s="1"/>
  <c r="M133" i="10"/>
  <c r="R133" i="10"/>
  <c r="M123" i="10"/>
  <c r="R123" i="10"/>
  <c r="M33" i="10"/>
  <c r="R33" i="10"/>
  <c r="R28" i="10"/>
  <c r="M28" i="10"/>
  <c r="M56" i="10"/>
  <c r="R56" i="10"/>
  <c r="R78" i="10"/>
  <c r="M78" i="10"/>
  <c r="M61" i="10"/>
  <c r="R61" i="10"/>
  <c r="M132" i="10"/>
  <c r="R132" i="10"/>
  <c r="O14" i="10"/>
  <c r="M109" i="10"/>
  <c r="R109" i="10"/>
  <c r="M55" i="10"/>
  <c r="R55" i="10" s="1"/>
  <c r="M54" i="10"/>
  <c r="R54" i="10" s="1"/>
  <c r="R70" i="10"/>
  <c r="M70" i="10"/>
  <c r="M147" i="10"/>
  <c r="M142" i="10"/>
  <c r="R142" i="10" s="1"/>
  <c r="R84" i="10"/>
  <c r="M84" i="10"/>
  <c r="R81" i="10"/>
  <c r="M81" i="10"/>
  <c r="M91" i="10"/>
  <c r="R91" i="10" s="1"/>
  <c r="M145" i="10"/>
  <c r="R145" i="10" s="1"/>
  <c r="M106" i="10"/>
  <c r="R106" i="10" s="1"/>
  <c r="R110" i="10"/>
  <c r="M110" i="10"/>
  <c r="M136" i="10"/>
  <c r="R136" i="10" s="1"/>
  <c r="M143" i="10"/>
  <c r="R143" i="10" s="1"/>
  <c r="R141" i="10"/>
  <c r="M141" i="10"/>
  <c r="M94" i="10"/>
  <c r="R94" i="10" s="1"/>
  <c r="M40" i="10"/>
  <c r="M129" i="10"/>
  <c r="R129" i="10"/>
  <c r="Q150" i="10"/>
  <c r="O132" i="10"/>
  <c r="O133" i="10"/>
  <c r="O84" i="10"/>
  <c r="M14" i="10"/>
  <c r="O40" i="10"/>
  <c r="O147" i="10"/>
  <c r="R147" i="10" s="1"/>
  <c r="O110" i="10"/>
  <c r="O141" i="10"/>
  <c r="P14" i="8"/>
  <c r="O12" i="8"/>
  <c r="C145" i="3"/>
  <c r="C146" i="3"/>
  <c r="C15" i="3"/>
  <c r="C16" i="3"/>
  <c r="C17" i="3"/>
  <c r="C18" i="3"/>
  <c r="C19" i="3"/>
  <c r="C20" i="3"/>
  <c r="C21" i="3"/>
  <c r="C22" i="3"/>
  <c r="C14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4" i="3"/>
  <c r="C113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J12" i="2"/>
  <c r="I12" i="2"/>
  <c r="H12" i="2"/>
  <c r="R14" i="10" l="1"/>
  <c r="R40" i="10"/>
  <c r="O150" i="10"/>
  <c r="M6" i="4"/>
  <c r="M18" i="4"/>
  <c r="M30" i="4"/>
  <c r="M42" i="4"/>
  <c r="M54" i="4"/>
  <c r="M66" i="4"/>
  <c r="M78" i="4"/>
  <c r="M90" i="4"/>
  <c r="M102" i="4"/>
  <c r="M114" i="4"/>
  <c r="M126" i="4"/>
  <c r="M5" i="4"/>
  <c r="N17" i="4"/>
  <c r="N29" i="4"/>
  <c r="N41" i="4"/>
  <c r="N53" i="4"/>
  <c r="N65" i="4"/>
  <c r="N77" i="4"/>
  <c r="N89" i="4"/>
  <c r="N101" i="4"/>
  <c r="N113" i="4"/>
  <c r="N125" i="4"/>
  <c r="N137" i="4"/>
  <c r="M20" i="4"/>
  <c r="M7" i="4"/>
  <c r="M19" i="4"/>
  <c r="M31" i="4"/>
  <c r="M43" i="4"/>
  <c r="M55" i="4"/>
  <c r="M67" i="4"/>
  <c r="M79" i="4"/>
  <c r="M91" i="4"/>
  <c r="M103" i="4"/>
  <c r="M115" i="4"/>
  <c r="M127" i="4"/>
  <c r="N6" i="4"/>
  <c r="N18" i="4"/>
  <c r="N30" i="4"/>
  <c r="N42" i="4"/>
  <c r="N54" i="4"/>
  <c r="N66" i="4"/>
  <c r="N78" i="4"/>
  <c r="N90" i="4"/>
  <c r="N102" i="4"/>
  <c r="N114" i="4"/>
  <c r="N126" i="4"/>
  <c r="N5" i="4"/>
  <c r="M8" i="4"/>
  <c r="N19" i="4"/>
  <c r="M9" i="4"/>
  <c r="M21" i="4"/>
  <c r="M33" i="4"/>
  <c r="M45" i="4"/>
  <c r="M57" i="4"/>
  <c r="M69" i="4"/>
  <c r="M81" i="4"/>
  <c r="M93" i="4"/>
  <c r="M105" i="4"/>
  <c r="M117" i="4"/>
  <c r="M129" i="4"/>
  <c r="N8" i="4"/>
  <c r="N20" i="4"/>
  <c r="N32" i="4"/>
  <c r="N44" i="4"/>
  <c r="N56" i="4"/>
  <c r="N68" i="4"/>
  <c r="N80" i="4"/>
  <c r="N92" i="4"/>
  <c r="N104" i="4"/>
  <c r="N116" i="4"/>
  <c r="N128" i="4"/>
  <c r="N83" i="4"/>
  <c r="M89" i="4"/>
  <c r="M80" i="4"/>
  <c r="N7" i="4"/>
  <c r="N79" i="4"/>
  <c r="M10" i="4"/>
  <c r="M22" i="4"/>
  <c r="M34" i="4"/>
  <c r="M46" i="4"/>
  <c r="M58" i="4"/>
  <c r="M70" i="4"/>
  <c r="M82" i="4"/>
  <c r="M94" i="4"/>
  <c r="M106" i="4"/>
  <c r="M118" i="4"/>
  <c r="M130" i="4"/>
  <c r="N9" i="4"/>
  <c r="N21" i="4"/>
  <c r="N33" i="4"/>
  <c r="N45" i="4"/>
  <c r="N57" i="4"/>
  <c r="N69" i="4"/>
  <c r="N81" i="4"/>
  <c r="N93" i="4"/>
  <c r="N105" i="4"/>
  <c r="N117" i="4"/>
  <c r="N129" i="4"/>
  <c r="M36" i="4"/>
  <c r="M84" i="4"/>
  <c r="M108" i="4"/>
  <c r="M132" i="4"/>
  <c r="N23" i="4"/>
  <c r="N47" i="4"/>
  <c r="N71" i="4"/>
  <c r="N107" i="4"/>
  <c r="N131" i="4"/>
  <c r="M77" i="4"/>
  <c r="M68" i="4"/>
  <c r="M128" i="4"/>
  <c r="N67" i="4"/>
  <c r="N103" i="4"/>
  <c r="M11" i="4"/>
  <c r="M23" i="4"/>
  <c r="M35" i="4"/>
  <c r="M47" i="4"/>
  <c r="M59" i="4"/>
  <c r="M71" i="4"/>
  <c r="M83" i="4"/>
  <c r="M95" i="4"/>
  <c r="M107" i="4"/>
  <c r="M119" i="4"/>
  <c r="M131" i="4"/>
  <c r="N10" i="4"/>
  <c r="N22" i="4"/>
  <c r="N34" i="4"/>
  <c r="N46" i="4"/>
  <c r="N58" i="4"/>
  <c r="N70" i="4"/>
  <c r="N82" i="4"/>
  <c r="N94" i="4"/>
  <c r="N106" i="4"/>
  <c r="N118" i="4"/>
  <c r="N130" i="4"/>
  <c r="M24" i="4"/>
  <c r="M48" i="4"/>
  <c r="M60" i="4"/>
  <c r="M72" i="4"/>
  <c r="M96" i="4"/>
  <c r="M120" i="4"/>
  <c r="N11" i="4"/>
  <c r="N35" i="4"/>
  <c r="N59" i="4"/>
  <c r="N95" i="4"/>
  <c r="N119" i="4"/>
  <c r="M101" i="4"/>
  <c r="N64" i="4"/>
  <c r="N124" i="4"/>
  <c r="M44" i="4"/>
  <c r="M104" i="4"/>
  <c r="N31" i="4"/>
  <c r="N91" i="4"/>
  <c r="N127" i="4"/>
  <c r="M12" i="4"/>
  <c r="M13" i="4"/>
  <c r="M25" i="4"/>
  <c r="M37" i="4"/>
  <c r="M49" i="4"/>
  <c r="M61" i="4"/>
  <c r="M73" i="4"/>
  <c r="M85" i="4"/>
  <c r="M97" i="4"/>
  <c r="M109" i="4"/>
  <c r="M121" i="4"/>
  <c r="M133" i="4"/>
  <c r="N12" i="4"/>
  <c r="N24" i="4"/>
  <c r="N36" i="4"/>
  <c r="N48" i="4"/>
  <c r="N60" i="4"/>
  <c r="N72" i="4"/>
  <c r="N84" i="4"/>
  <c r="N96" i="4"/>
  <c r="N108" i="4"/>
  <c r="N120" i="4"/>
  <c r="N132" i="4"/>
  <c r="M40" i="4"/>
  <c r="M124" i="4"/>
  <c r="N15" i="4"/>
  <c r="N39" i="4"/>
  <c r="N63" i="4"/>
  <c r="N123" i="4"/>
  <c r="M53" i="4"/>
  <c r="M65" i="4"/>
  <c r="M113" i="4"/>
  <c r="M125" i="4"/>
  <c r="N28" i="4"/>
  <c r="N40" i="4"/>
  <c r="N88" i="4"/>
  <c r="N136" i="4"/>
  <c r="M14" i="4"/>
  <c r="M26" i="4"/>
  <c r="M38" i="4"/>
  <c r="M50" i="4"/>
  <c r="M62" i="4"/>
  <c r="M74" i="4"/>
  <c r="M86" i="4"/>
  <c r="M98" i="4"/>
  <c r="M110" i="4"/>
  <c r="M122" i="4"/>
  <c r="M134" i="4"/>
  <c r="N13" i="4"/>
  <c r="N25" i="4"/>
  <c r="N37" i="4"/>
  <c r="N49" i="4"/>
  <c r="N61" i="4"/>
  <c r="N73" i="4"/>
  <c r="N85" i="4"/>
  <c r="N97" i="4"/>
  <c r="N109" i="4"/>
  <c r="N121" i="4"/>
  <c r="N133" i="4"/>
  <c r="M52" i="4"/>
  <c r="N75" i="4"/>
  <c r="N135" i="4"/>
  <c r="M29" i="4"/>
  <c r="N16" i="4"/>
  <c r="N76" i="4"/>
  <c r="N112" i="4"/>
  <c r="M32" i="4"/>
  <c r="M92" i="4"/>
  <c r="N43" i="4"/>
  <c r="N115" i="4"/>
  <c r="M15" i="4"/>
  <c r="M27" i="4"/>
  <c r="M39" i="4"/>
  <c r="M51" i="4"/>
  <c r="M63" i="4"/>
  <c r="M75" i="4"/>
  <c r="M87" i="4"/>
  <c r="M99" i="4"/>
  <c r="M111" i="4"/>
  <c r="M123" i="4"/>
  <c r="M135" i="4"/>
  <c r="N14" i="4"/>
  <c r="N26" i="4"/>
  <c r="N38" i="4"/>
  <c r="N50" i="4"/>
  <c r="N62" i="4"/>
  <c r="N74" i="4"/>
  <c r="N86" i="4"/>
  <c r="N98" i="4"/>
  <c r="N110" i="4"/>
  <c r="N122" i="4"/>
  <c r="N134" i="4"/>
  <c r="M28" i="4"/>
  <c r="M64" i="4"/>
  <c r="M76" i="4"/>
  <c r="M88" i="4"/>
  <c r="M100" i="4"/>
  <c r="M112" i="4"/>
  <c r="M136" i="4"/>
  <c r="N27" i="4"/>
  <c r="N51" i="4"/>
  <c r="N87" i="4"/>
  <c r="N111" i="4"/>
  <c r="M41" i="4"/>
  <c r="M137" i="4"/>
  <c r="N52" i="4"/>
  <c r="N100" i="4"/>
  <c r="M56" i="4"/>
  <c r="M116" i="4"/>
  <c r="N55" i="4"/>
  <c r="M16" i="4"/>
  <c r="M17" i="4"/>
  <c r="D7" i="4"/>
  <c r="F8" i="4"/>
  <c r="H9" i="4"/>
  <c r="J10" i="4"/>
  <c r="L11" i="4"/>
  <c r="D13" i="4"/>
  <c r="F14" i="4"/>
  <c r="H15" i="4"/>
  <c r="J16" i="4"/>
  <c r="L17" i="4"/>
  <c r="D19" i="4"/>
  <c r="F20" i="4"/>
  <c r="H21" i="4"/>
  <c r="J22" i="4"/>
  <c r="L23" i="4"/>
  <c r="D25" i="4"/>
  <c r="F26" i="4"/>
  <c r="H27" i="4"/>
  <c r="J28" i="4"/>
  <c r="L29" i="4"/>
  <c r="D31" i="4"/>
  <c r="F32" i="4"/>
  <c r="H33" i="4"/>
  <c r="J34" i="4"/>
  <c r="L35" i="4"/>
  <c r="D37" i="4"/>
  <c r="F38" i="4"/>
  <c r="H39" i="4"/>
  <c r="J40" i="4"/>
  <c r="L41" i="4"/>
  <c r="D43" i="4"/>
  <c r="F44" i="4"/>
  <c r="H45" i="4"/>
  <c r="J46" i="4"/>
  <c r="L47" i="4"/>
  <c r="D49" i="4"/>
  <c r="F50" i="4"/>
  <c r="H51" i="4"/>
  <c r="J52" i="4"/>
  <c r="L53" i="4"/>
  <c r="D55" i="4"/>
  <c r="F56" i="4"/>
  <c r="H57" i="4"/>
  <c r="J58" i="4"/>
  <c r="L59" i="4"/>
  <c r="D61" i="4"/>
  <c r="F62" i="4"/>
  <c r="H63" i="4"/>
  <c r="J64" i="4"/>
  <c r="L65" i="4"/>
  <c r="D67" i="4"/>
  <c r="F68" i="4"/>
  <c r="H69" i="4"/>
  <c r="J70" i="4"/>
  <c r="L71" i="4"/>
  <c r="D73" i="4"/>
  <c r="F74" i="4"/>
  <c r="H75" i="4"/>
  <c r="J76" i="4"/>
  <c r="L77" i="4"/>
  <c r="D79" i="4"/>
  <c r="F80" i="4"/>
  <c r="H81" i="4"/>
  <c r="J82" i="4"/>
  <c r="L83" i="4"/>
  <c r="D85" i="4"/>
  <c r="F86" i="4"/>
  <c r="H87" i="4"/>
  <c r="J88" i="4"/>
  <c r="L89" i="4"/>
  <c r="D91" i="4"/>
  <c r="F92" i="4"/>
  <c r="H93" i="4"/>
  <c r="J94" i="4"/>
  <c r="L95" i="4"/>
  <c r="D97" i="4"/>
  <c r="F98" i="4"/>
  <c r="H99" i="4"/>
  <c r="J100" i="4"/>
  <c r="L101" i="4"/>
  <c r="D103" i="4"/>
  <c r="F104" i="4"/>
  <c r="H105" i="4"/>
  <c r="J106" i="4"/>
  <c r="L107" i="4"/>
  <c r="F6" i="4"/>
  <c r="H7" i="4"/>
  <c r="J8" i="4"/>
  <c r="L9" i="4"/>
  <c r="D11" i="4"/>
  <c r="F12" i="4"/>
  <c r="H13" i="4"/>
  <c r="J14" i="4"/>
  <c r="L15" i="4"/>
  <c r="D17" i="4"/>
  <c r="F18" i="4"/>
  <c r="H19" i="4"/>
  <c r="J20" i="4"/>
  <c r="L21" i="4"/>
  <c r="D23" i="4"/>
  <c r="F24" i="4"/>
  <c r="H25" i="4"/>
  <c r="J26" i="4"/>
  <c r="L27" i="4"/>
  <c r="D29" i="4"/>
  <c r="F30" i="4"/>
  <c r="H31" i="4"/>
  <c r="J32" i="4"/>
  <c r="L33" i="4"/>
  <c r="D35" i="4"/>
  <c r="F36" i="4"/>
  <c r="H37" i="4"/>
  <c r="J38" i="4"/>
  <c r="L39" i="4"/>
  <c r="D41" i="4"/>
  <c r="F42" i="4"/>
  <c r="H43" i="4"/>
  <c r="J44" i="4"/>
  <c r="L45" i="4"/>
  <c r="D47" i="4"/>
  <c r="F48" i="4"/>
  <c r="H49" i="4"/>
  <c r="J50" i="4"/>
  <c r="L51" i="4"/>
  <c r="D53" i="4"/>
  <c r="F54" i="4"/>
  <c r="H55" i="4"/>
  <c r="J56" i="4"/>
  <c r="L57" i="4"/>
  <c r="D59" i="4"/>
  <c r="F60" i="4"/>
  <c r="H61" i="4"/>
  <c r="J62" i="4"/>
  <c r="L63" i="4"/>
  <c r="D65" i="4"/>
  <c r="F66" i="4"/>
  <c r="H67" i="4"/>
  <c r="J68" i="4"/>
  <c r="L69" i="4"/>
  <c r="D71" i="4"/>
  <c r="F72" i="4"/>
  <c r="H73" i="4"/>
  <c r="J74" i="4"/>
  <c r="L75" i="4"/>
  <c r="D77" i="4"/>
  <c r="F78" i="4"/>
  <c r="H79" i="4"/>
  <c r="J80" i="4"/>
  <c r="L81" i="4"/>
  <c r="D83" i="4"/>
  <c r="F84" i="4"/>
  <c r="H85" i="4"/>
  <c r="J86" i="4"/>
  <c r="L87" i="4"/>
  <c r="D89" i="4"/>
  <c r="F90" i="4"/>
  <c r="F7" i="4"/>
  <c r="K8" i="4"/>
  <c r="E10" i="4"/>
  <c r="I11" i="4"/>
  <c r="H14" i="4"/>
  <c r="G17" i="4"/>
  <c r="K18" i="4"/>
  <c r="E20" i="4"/>
  <c r="J21" i="4"/>
  <c r="E23" i="4"/>
  <c r="I24" i="4"/>
  <c r="G27" i="4"/>
  <c r="L28" i="4"/>
  <c r="G30" i="4"/>
  <c r="K31" i="4"/>
  <c r="E33" i="4"/>
  <c r="I34" i="4"/>
  <c r="D36" i="4"/>
  <c r="I37" i="4"/>
  <c r="G40" i="4"/>
  <c r="K41" i="4"/>
  <c r="F43" i="4"/>
  <c r="K44" i="4"/>
  <c r="E46" i="4"/>
  <c r="I47" i="4"/>
  <c r="H50" i="4"/>
  <c r="G53" i="4"/>
  <c r="K54" i="4"/>
  <c r="E56" i="4"/>
  <c r="J57" i="4"/>
  <c r="E59" i="4"/>
  <c r="I60" i="4"/>
  <c r="G63" i="4"/>
  <c r="L64" i="4"/>
  <c r="G66" i="4"/>
  <c r="K67" i="4"/>
  <c r="E69" i="4"/>
  <c r="I70" i="4"/>
  <c r="D72" i="4"/>
  <c r="I73" i="4"/>
  <c r="G76" i="4"/>
  <c r="K77" i="4"/>
  <c r="F79" i="4"/>
  <c r="K80" i="4"/>
  <c r="E82" i="4"/>
  <c r="I83" i="4"/>
  <c r="H86" i="4"/>
  <c r="G89" i="4"/>
  <c r="K90" i="4"/>
  <c r="D92" i="4"/>
  <c r="G93" i="4"/>
  <c r="K94" i="4"/>
  <c r="D96" i="4"/>
  <c r="G97" i="4"/>
  <c r="J98" i="4"/>
  <c r="F101" i="4"/>
  <c r="I102" i="4"/>
  <c r="L103" i="4"/>
  <c r="E105" i="4"/>
  <c r="H106" i="4"/>
  <c r="K107" i="4"/>
  <c r="D109" i="4"/>
  <c r="F110" i="4"/>
  <c r="H111" i="4"/>
  <c r="J112" i="4"/>
  <c r="L113" i="4"/>
  <c r="D115" i="4"/>
  <c r="F116" i="4"/>
  <c r="H117" i="4"/>
  <c r="J118" i="4"/>
  <c r="L119" i="4"/>
  <c r="D121" i="4"/>
  <c r="F122" i="4"/>
  <c r="H123" i="4"/>
  <c r="J124" i="4"/>
  <c r="D127" i="4"/>
  <c r="F128" i="4"/>
  <c r="H129" i="4"/>
  <c r="J130" i="4"/>
  <c r="L131" i="4"/>
  <c r="D133" i="4"/>
  <c r="F134" i="4"/>
  <c r="H135" i="4"/>
  <c r="J136" i="4"/>
  <c r="L137" i="4"/>
  <c r="G7" i="4"/>
  <c r="L8" i="4"/>
  <c r="F10" i="4"/>
  <c r="J11" i="4"/>
  <c r="E13" i="4"/>
  <c r="I14" i="4"/>
  <c r="D16" i="4"/>
  <c r="H17" i="4"/>
  <c r="L18" i="4"/>
  <c r="G20" i="4"/>
  <c r="K21" i="4"/>
  <c r="F23" i="4"/>
  <c r="J24" i="4"/>
  <c r="D26" i="4"/>
  <c r="I27" i="4"/>
  <c r="H30" i="4"/>
  <c r="L31" i="4"/>
  <c r="F33" i="4"/>
  <c r="K34" i="4"/>
  <c r="E36" i="4"/>
  <c r="J37" i="4"/>
  <c r="D39" i="4"/>
  <c r="H40" i="4"/>
  <c r="G43" i="4"/>
  <c r="L44" i="4"/>
  <c r="F46" i="4"/>
  <c r="J47" i="4"/>
  <c r="E49" i="4"/>
  <c r="I50" i="4"/>
  <c r="D52" i="4"/>
  <c r="H53" i="4"/>
  <c r="L54" i="4"/>
  <c r="G56" i="4"/>
  <c r="K57" i="4"/>
  <c r="F59" i="4"/>
  <c r="J60" i="4"/>
  <c r="D62" i="4"/>
  <c r="I63" i="4"/>
  <c r="H66" i="4"/>
  <c r="L67" i="4"/>
  <c r="F69" i="4"/>
  <c r="K70" i="4"/>
  <c r="E72" i="4"/>
  <c r="J73" i="4"/>
  <c r="D75" i="4"/>
  <c r="H76" i="4"/>
  <c r="G79" i="4"/>
  <c r="L80" i="4"/>
  <c r="F82" i="4"/>
  <c r="J83" i="4"/>
  <c r="E85" i="4"/>
  <c r="I86" i="4"/>
  <c r="D88" i="4"/>
  <c r="H89" i="4"/>
  <c r="L90" i="4"/>
  <c r="E92" i="4"/>
  <c r="I93" i="4"/>
  <c r="L94" i="4"/>
  <c r="E96" i="4"/>
  <c r="H97" i="4"/>
  <c r="K98" i="4"/>
  <c r="D100" i="4"/>
  <c r="G101" i="4"/>
  <c r="J102" i="4"/>
  <c r="F105" i="4"/>
  <c r="I106" i="4"/>
  <c r="E109" i="4"/>
  <c r="G110" i="4"/>
  <c r="I111" i="4"/>
  <c r="K112" i="4"/>
  <c r="D6" i="4"/>
  <c r="I7" i="4"/>
  <c r="G10" i="4"/>
  <c r="K11" i="4"/>
  <c r="F13" i="4"/>
  <c r="K14" i="4"/>
  <c r="E16" i="4"/>
  <c r="I17" i="4"/>
  <c r="H20" i="4"/>
  <c r="G23" i="4"/>
  <c r="K24" i="4"/>
  <c r="E26" i="4"/>
  <c r="J27" i="4"/>
  <c r="E29" i="4"/>
  <c r="I30" i="4"/>
  <c r="G33" i="4"/>
  <c r="L34" i="4"/>
  <c r="G36" i="4"/>
  <c r="E6" i="4"/>
  <c r="J7" i="4"/>
  <c r="D9" i="4"/>
  <c r="H10" i="4"/>
  <c r="G13" i="4"/>
  <c r="L14" i="4"/>
  <c r="F16" i="4"/>
  <c r="J17" i="4"/>
  <c r="E19" i="4"/>
  <c r="I20" i="4"/>
  <c r="D22" i="4"/>
  <c r="H23" i="4"/>
  <c r="L24" i="4"/>
  <c r="G26" i="4"/>
  <c r="K27" i="4"/>
  <c r="F29" i="4"/>
  <c r="J30" i="4"/>
  <c r="D32" i="4"/>
  <c r="I33" i="4"/>
  <c r="H36" i="4"/>
  <c r="L37" i="4"/>
  <c r="F39" i="4"/>
  <c r="K40" i="4"/>
  <c r="E42" i="4"/>
  <c r="J43" i="4"/>
  <c r="D45" i="4"/>
  <c r="H46" i="4"/>
  <c r="G49" i="4"/>
  <c r="L50" i="4"/>
  <c r="F52" i="4"/>
  <c r="J53" i="4"/>
  <c r="E55" i="4"/>
  <c r="I56" i="4"/>
  <c r="D58" i="4"/>
  <c r="H59" i="4"/>
  <c r="L60" i="4"/>
  <c r="G62" i="4"/>
  <c r="K63" i="4"/>
  <c r="F65" i="4"/>
  <c r="J66" i="4"/>
  <c r="D68" i="4"/>
  <c r="I69" i="4"/>
  <c r="H72" i="4"/>
  <c r="L73" i="4"/>
  <c r="F75" i="4"/>
  <c r="K76" i="4"/>
  <c r="E78" i="4"/>
  <c r="J79" i="4"/>
  <c r="D81" i="4"/>
  <c r="H82" i="4"/>
  <c r="G85" i="4"/>
  <c r="L86" i="4"/>
  <c r="F88" i="4"/>
  <c r="J89" i="4"/>
  <c r="E91" i="4"/>
  <c r="H92" i="4"/>
  <c r="K93" i="4"/>
  <c r="D95" i="4"/>
  <c r="G96" i="4"/>
  <c r="J97" i="4"/>
  <c r="F100" i="4"/>
  <c r="I101" i="4"/>
  <c r="L102" i="4"/>
  <c r="E104" i="4"/>
  <c r="I105" i="4"/>
  <c r="L106" i="4"/>
  <c r="E108" i="4"/>
  <c r="G109" i="4"/>
  <c r="I110" i="4"/>
  <c r="K111" i="4"/>
  <c r="E114" i="4"/>
  <c r="G115" i="4"/>
  <c r="I116" i="4"/>
  <c r="K117" i="4"/>
  <c r="E120" i="4"/>
  <c r="G121" i="4"/>
  <c r="I122" i="4"/>
  <c r="G12" i="4"/>
  <c r="E14" i="4"/>
  <c r="I16" i="4"/>
  <c r="I18" i="4"/>
  <c r="L22" i="4"/>
  <c r="F25" i="4"/>
  <c r="E27" i="4"/>
  <c r="I29" i="4"/>
  <c r="I31" i="4"/>
  <c r="K35" i="4"/>
  <c r="D38" i="4"/>
  <c r="J41" i="4"/>
  <c r="L43" i="4"/>
  <c r="J45" i="4"/>
  <c r="H47" i="4"/>
  <c r="J49" i="4"/>
  <c r="G51" i="4"/>
  <c r="F53" i="4"/>
  <c r="G55" i="4"/>
  <c r="E57" i="4"/>
  <c r="E61" i="4"/>
  <c r="K64" i="4"/>
  <c r="L66" i="4"/>
  <c r="K68" i="4"/>
  <c r="H70" i="4"/>
  <c r="J72" i="4"/>
  <c r="H74" i="4"/>
  <c r="F76" i="4"/>
  <c r="H78" i="4"/>
  <c r="E80" i="4"/>
  <c r="D82" i="4"/>
  <c r="E84" i="4"/>
  <c r="K87" i="4"/>
  <c r="J91" i="4"/>
  <c r="F93" i="4"/>
  <c r="F95" i="4"/>
  <c r="L96" i="4"/>
  <c r="I98" i="4"/>
  <c r="H100" i="4"/>
  <c r="E102" i="4"/>
  <c r="K103" i="4"/>
  <c r="K105" i="4"/>
  <c r="G107" i="4"/>
  <c r="K110" i="4"/>
  <c r="F112" i="4"/>
  <c r="K113" i="4"/>
  <c r="F115" i="4"/>
  <c r="K116" i="4"/>
  <c r="E118" i="4"/>
  <c r="I119" i="4"/>
  <c r="H122" i="4"/>
  <c r="L123" i="4"/>
  <c r="E125" i="4"/>
  <c r="H126" i="4"/>
  <c r="K127" i="4"/>
  <c r="D129" i="4"/>
  <c r="G130" i="4"/>
  <c r="J131" i="4"/>
  <c r="G134" i="4"/>
  <c r="J135" i="4"/>
  <c r="D8" i="4"/>
  <c r="D10" i="4"/>
  <c r="H12" i="4"/>
  <c r="G14" i="4"/>
  <c r="K16" i="4"/>
  <c r="J18" i="4"/>
  <c r="D21" i="4"/>
  <c r="G25" i="4"/>
  <c r="F27" i="4"/>
  <c r="J29" i="4"/>
  <c r="J31" i="4"/>
  <c r="D34" i="4"/>
  <c r="E38" i="4"/>
  <c r="D40" i="4"/>
  <c r="D42" i="4"/>
  <c r="K45" i="4"/>
  <c r="K47" i="4"/>
  <c r="K49" i="4"/>
  <c r="I51" i="4"/>
  <c r="I53" i="4"/>
  <c r="I55" i="4"/>
  <c r="F57" i="4"/>
  <c r="G59" i="4"/>
  <c r="F61" i="4"/>
  <c r="D63" i="4"/>
  <c r="E65" i="4"/>
  <c r="L68" i="4"/>
  <c r="L70" i="4"/>
  <c r="K72" i="4"/>
  <c r="I74" i="4"/>
  <c r="I76" i="4"/>
  <c r="I78" i="4"/>
  <c r="G80" i="4"/>
  <c r="G82" i="4"/>
  <c r="G84" i="4"/>
  <c r="D86" i="4"/>
  <c r="E88" i="4"/>
  <c r="D90" i="4"/>
  <c r="K91" i="4"/>
  <c r="J93" i="4"/>
  <c r="G95" i="4"/>
  <c r="L98" i="4"/>
  <c r="I100" i="4"/>
  <c r="F102" i="4"/>
  <c r="D104" i="4"/>
  <c r="L105" i="4"/>
  <c r="H107" i="4"/>
  <c r="F109" i="4"/>
  <c r="L110" i="4"/>
  <c r="G112" i="4"/>
  <c r="H115" i="4"/>
  <c r="L116" i="4"/>
  <c r="F118" i="4"/>
  <c r="J119" i="4"/>
  <c r="E121" i="4"/>
  <c r="J122" i="4"/>
  <c r="F125" i="4"/>
  <c r="I126" i="4"/>
  <c r="L127" i="4"/>
  <c r="E129" i="4"/>
  <c r="H130" i="4"/>
  <c r="K131" i="4"/>
  <c r="E133" i="4"/>
  <c r="H134" i="4"/>
  <c r="K135" i="4"/>
  <c r="D137" i="4"/>
  <c r="G6" i="4"/>
  <c r="E8" i="4"/>
  <c r="I10" i="4"/>
  <c r="I12" i="4"/>
  <c r="L16" i="4"/>
  <c r="F19" i="4"/>
  <c r="E21" i="4"/>
  <c r="I23" i="4"/>
  <c r="I25" i="4"/>
  <c r="K29" i="4"/>
  <c r="E32" i="4"/>
  <c r="E34" i="4"/>
  <c r="I36" i="4"/>
  <c r="G38" i="4"/>
  <c r="E40" i="4"/>
  <c r="G42" i="4"/>
  <c r="D44" i="4"/>
  <c r="D48" i="4"/>
  <c r="L49" i="4"/>
  <c r="J51" i="4"/>
  <c r="K53" i="4"/>
  <c r="J55" i="4"/>
  <c r="G57" i="4"/>
  <c r="I59" i="4"/>
  <c r="G61" i="4"/>
  <c r="E63" i="4"/>
  <c r="G65" i="4"/>
  <c r="E67" i="4"/>
  <c r="E71" i="4"/>
  <c r="L72" i="4"/>
  <c r="K74" i="4"/>
  <c r="L76" i="4"/>
  <c r="J78" i="4"/>
  <c r="H80" i="4"/>
  <c r="I82" i="4"/>
  <c r="H84" i="4"/>
  <c r="E86" i="4"/>
  <c r="G88" i="4"/>
  <c r="E90" i="4"/>
  <c r="L91" i="4"/>
  <c r="L93" i="4"/>
  <c r="H95" i="4"/>
  <c r="E97" i="4"/>
  <c r="D99" i="4"/>
  <c r="K100" i="4"/>
  <c r="G102" i="4"/>
  <c r="G104" i="4"/>
  <c r="I107" i="4"/>
  <c r="H109" i="4"/>
  <c r="H112" i="4"/>
  <c r="D114" i="4"/>
  <c r="I115" i="4"/>
  <c r="G118" i="4"/>
  <c r="K119" i="4"/>
  <c r="F121" i="4"/>
  <c r="K122" i="4"/>
  <c r="D124" i="4"/>
  <c r="G125" i="4"/>
  <c r="J126" i="4"/>
  <c r="F129" i="4"/>
  <c r="I130" i="4"/>
  <c r="F133" i="4"/>
  <c r="I134" i="4"/>
  <c r="L135" i="4"/>
  <c r="E137" i="4"/>
  <c r="H6" i="4"/>
  <c r="G8" i="4"/>
  <c r="J12" i="4"/>
  <c r="D15" i="4"/>
  <c r="G19" i="4"/>
  <c r="J23" i="4"/>
  <c r="J25" i="4"/>
  <c r="D28" i="4"/>
  <c r="G32" i="4"/>
  <c r="G9" i="4"/>
  <c r="G11" i="4"/>
  <c r="K13" i="4"/>
  <c r="J15" i="4"/>
  <c r="D18" i="4"/>
  <c r="G22" i="4"/>
  <c r="G24" i="4"/>
  <c r="K26" i="4"/>
  <c r="I28" i="4"/>
  <c r="G35" i="4"/>
  <c r="F37" i="4"/>
  <c r="G39" i="4"/>
  <c r="F41" i="4"/>
  <c r="E45" i="4"/>
  <c r="K48" i="4"/>
  <c r="K52" i="4"/>
  <c r="I54" i="4"/>
  <c r="K56" i="4"/>
  <c r="H58" i="4"/>
  <c r="G60" i="4"/>
  <c r="H62" i="4"/>
  <c r="F64" i="4"/>
  <c r="D66" i="4"/>
  <c r="E68" i="4"/>
  <c r="D70" i="4"/>
  <c r="K71" i="4"/>
  <c r="K75" i="4"/>
  <c r="I77" i="4"/>
  <c r="K79" i="4"/>
  <c r="I81" i="4"/>
  <c r="G83" i="4"/>
  <c r="I85" i="4"/>
  <c r="F87" i="4"/>
  <c r="E89" i="4"/>
  <c r="F91" i="4"/>
  <c r="L92" i="4"/>
  <c r="H94" i="4"/>
  <c r="H96" i="4"/>
  <c r="D98" i="4"/>
  <c r="K99" i="4"/>
  <c r="J101" i="4"/>
  <c r="G103" i="4"/>
  <c r="I108" i="4"/>
  <c r="D110" i="4"/>
  <c r="L111" i="4"/>
  <c r="G113" i="4"/>
  <c r="K114" i="4"/>
  <c r="E116" i="4"/>
  <c r="J117" i="4"/>
  <c r="E119" i="4"/>
  <c r="I120" i="4"/>
  <c r="G123" i="4"/>
  <c r="K124" i="4"/>
  <c r="D126" i="4"/>
  <c r="G127" i="4"/>
  <c r="J128" i="4"/>
  <c r="F131" i="4"/>
  <c r="I132" i="4"/>
  <c r="L133" i="4"/>
  <c r="E135" i="4"/>
  <c r="H136" i="4"/>
  <c r="K137" i="4"/>
  <c r="F9" i="4"/>
  <c r="K12" i="4"/>
  <c r="G16" i="4"/>
  <c r="L19" i="4"/>
  <c r="K23" i="4"/>
  <c r="L30" i="4"/>
  <c r="G34" i="4"/>
  <c r="G37" i="4"/>
  <c r="I40" i="4"/>
  <c r="E43" i="4"/>
  <c r="G46" i="4"/>
  <c r="L48" i="4"/>
  <c r="E52" i="4"/>
  <c r="J54" i="4"/>
  <c r="H60" i="4"/>
  <c r="J63" i="4"/>
  <c r="E66" i="4"/>
  <c r="G69" i="4"/>
  <c r="E75" i="4"/>
  <c r="J77" i="4"/>
  <c r="H83" i="4"/>
  <c r="K86" i="4"/>
  <c r="F89" i="4"/>
  <c r="G92" i="4"/>
  <c r="I94" i="4"/>
  <c r="I97" i="4"/>
  <c r="K102" i="4"/>
  <c r="D105" i="4"/>
  <c r="D108" i="4"/>
  <c r="E110" i="4"/>
  <c r="L112" i="4"/>
  <c r="L114" i="4"/>
  <c r="E117" i="4"/>
  <c r="F119" i="4"/>
  <c r="I121" i="4"/>
  <c r="I123" i="4"/>
  <c r="I125" i="4"/>
  <c r="H127" i="4"/>
  <c r="I129" i="4"/>
  <c r="G131" i="4"/>
  <c r="H133" i="4"/>
  <c r="F135" i="4"/>
  <c r="G137" i="4"/>
  <c r="I9" i="4"/>
  <c r="L12" i="4"/>
  <c r="H16" i="4"/>
  <c r="D20" i="4"/>
  <c r="D27" i="4"/>
  <c r="E31" i="4"/>
  <c r="H34" i="4"/>
  <c r="K37" i="4"/>
  <c r="L40" i="4"/>
  <c r="I43" i="4"/>
  <c r="I46" i="4"/>
  <c r="F49" i="4"/>
  <c r="G52" i="4"/>
  <c r="E58" i="4"/>
  <c r="K60" i="4"/>
  <c r="I66" i="4"/>
  <c r="J69" i="4"/>
  <c r="G72" i="4"/>
  <c r="G75" i="4"/>
  <c r="D78" i="4"/>
  <c r="E81" i="4"/>
  <c r="K83" i="4"/>
  <c r="I89" i="4"/>
  <c r="I92" i="4"/>
  <c r="K97" i="4"/>
  <c r="E100" i="4"/>
  <c r="G105" i="4"/>
  <c r="F108" i="4"/>
  <c r="H110" i="4"/>
  <c r="D113" i="4"/>
  <c r="F117" i="4"/>
  <c r="G119" i="4"/>
  <c r="J121" i="4"/>
  <c r="J123" i="4"/>
  <c r="J125" i="4"/>
  <c r="I127" i="4"/>
  <c r="J129" i="4"/>
  <c r="H131" i="4"/>
  <c r="I133" i="4"/>
  <c r="G135" i="4"/>
  <c r="H137" i="4"/>
  <c r="I6" i="4"/>
  <c r="J9" i="4"/>
  <c r="I13" i="4"/>
  <c r="E17" i="4"/>
  <c r="K20" i="4"/>
  <c r="D24" i="4"/>
  <c r="E28" i="4"/>
  <c r="E35" i="4"/>
  <c r="K43" i="4"/>
  <c r="K46" i="4"/>
  <c r="I49" i="4"/>
  <c r="H52" i="4"/>
  <c r="J6" i="4"/>
  <c r="K9" i="4"/>
  <c r="J13" i="4"/>
  <c r="F17" i="4"/>
  <c r="L20" i="4"/>
  <c r="E24" i="4"/>
  <c r="F28" i="4"/>
  <c r="G31" i="4"/>
  <c r="F35" i="4"/>
  <c r="H38" i="4"/>
  <c r="E41" i="4"/>
  <c r="E44" i="4"/>
  <c r="L46" i="4"/>
  <c r="I52" i="4"/>
  <c r="K55" i="4"/>
  <c r="G58" i="4"/>
  <c r="I61" i="4"/>
  <c r="E64" i="4"/>
  <c r="F67" i="4"/>
  <c r="J75" i="4"/>
  <c r="K78" i="4"/>
  <c r="G81" i="4"/>
  <c r="I84" i="4"/>
  <c r="E87" i="4"/>
  <c r="G90" i="4"/>
  <c r="K92" i="4"/>
  <c r="I95" i="4"/>
  <c r="L100" i="4"/>
  <c r="F103" i="4"/>
  <c r="D106" i="4"/>
  <c r="H108" i="4"/>
  <c r="D111" i="4"/>
  <c r="F113" i="4"/>
  <c r="J115" i="4"/>
  <c r="I117" i="4"/>
  <c r="L121" i="4"/>
  <c r="E124" i="4"/>
  <c r="D128" i="4"/>
  <c r="L129" i="4"/>
  <c r="D132" i="4"/>
  <c r="K133" i="4"/>
  <c r="J137" i="4"/>
  <c r="L6" i="4"/>
  <c r="G21" i="4"/>
  <c r="I32" i="4"/>
  <c r="K38" i="4"/>
  <c r="H44" i="4"/>
  <c r="E50" i="4"/>
  <c r="K61" i="4"/>
  <c r="I67" i="4"/>
  <c r="F73" i="4"/>
  <c r="I87" i="4"/>
  <c r="I90" i="4"/>
  <c r="D93" i="4"/>
  <c r="K95" i="4"/>
  <c r="G98" i="4"/>
  <c r="D101" i="4"/>
  <c r="I103" i="4"/>
  <c r="F106" i="4"/>
  <c r="K108" i="4"/>
  <c r="F111" i="4"/>
  <c r="I113" i="4"/>
  <c r="L115" i="4"/>
  <c r="F120" i="4"/>
  <c r="E122" i="4"/>
  <c r="G124" i="4"/>
  <c r="F126" i="4"/>
  <c r="E130" i="4"/>
  <c r="F132" i="4"/>
  <c r="D134" i="4"/>
  <c r="E7" i="4"/>
  <c r="D14" i="4"/>
  <c r="I21" i="4"/>
  <c r="K28" i="4"/>
  <c r="L38" i="4"/>
  <c r="I44" i="4"/>
  <c r="G50" i="4"/>
  <c r="D56" i="4"/>
  <c r="L61" i="4"/>
  <c r="J67" i="4"/>
  <c r="E76" i="4"/>
  <c r="J90" i="4"/>
  <c r="E101" i="4"/>
  <c r="G106" i="4"/>
  <c r="G111" i="4"/>
  <c r="K6" i="4"/>
  <c r="K10" i="4"/>
  <c r="L13" i="4"/>
  <c r="K17" i="4"/>
  <c r="F21" i="4"/>
  <c r="H24" i="4"/>
  <c r="G28" i="4"/>
  <c r="H32" i="4"/>
  <c r="H35" i="4"/>
  <c r="I38" i="4"/>
  <c r="G41" i="4"/>
  <c r="G44" i="4"/>
  <c r="E47" i="4"/>
  <c r="D50" i="4"/>
  <c r="L52" i="4"/>
  <c r="L55" i="4"/>
  <c r="I58" i="4"/>
  <c r="J61" i="4"/>
  <c r="G64" i="4"/>
  <c r="G67" i="4"/>
  <c r="E70" i="4"/>
  <c r="E73" i="4"/>
  <c r="L78" i="4"/>
  <c r="J81" i="4"/>
  <c r="J84" i="4"/>
  <c r="G87" i="4"/>
  <c r="H90" i="4"/>
  <c r="J95" i="4"/>
  <c r="E98" i="4"/>
  <c r="H103" i="4"/>
  <c r="E106" i="4"/>
  <c r="J108" i="4"/>
  <c r="E111" i="4"/>
  <c r="H113" i="4"/>
  <c r="K115" i="4"/>
  <c r="D120" i="4"/>
  <c r="D122" i="4"/>
  <c r="F124" i="4"/>
  <c r="E126" i="4"/>
  <c r="E128" i="4"/>
  <c r="D130" i="4"/>
  <c r="E132" i="4"/>
  <c r="D136" i="4"/>
  <c r="L10" i="4"/>
  <c r="H28" i="4"/>
  <c r="I35" i="4"/>
  <c r="H41" i="4"/>
  <c r="F47" i="4"/>
  <c r="K58" i="4"/>
  <c r="H64" i="4"/>
  <c r="F70" i="4"/>
  <c r="D76" i="4"/>
  <c r="K81" i="4"/>
  <c r="K84" i="4"/>
  <c r="G128" i="4"/>
  <c r="E136" i="4"/>
  <c r="E18" i="4"/>
  <c r="E25" i="4"/>
  <c r="K32" i="4"/>
  <c r="J35" i="4"/>
  <c r="I41" i="4"/>
  <c r="G47" i="4"/>
  <c r="E53" i="4"/>
  <c r="L58" i="4"/>
  <c r="I64" i="4"/>
  <c r="G70" i="4"/>
  <c r="G73" i="4"/>
  <c r="E79" i="4"/>
  <c r="L84" i="4"/>
  <c r="J87" i="4"/>
  <c r="E93" i="4"/>
  <c r="H98" i="4"/>
  <c r="J103" i="4"/>
  <c r="L108" i="4"/>
  <c r="J113" i="4"/>
  <c r="E15" i="4"/>
  <c r="H22" i="4"/>
  <c r="K30" i="4"/>
  <c r="E39" i="4"/>
  <c r="G45" i="4"/>
  <c r="K51" i="4"/>
  <c r="F58" i="4"/>
  <c r="D64" i="4"/>
  <c r="K69" i="4"/>
  <c r="I75" i="4"/>
  <c r="F81" i="4"/>
  <c r="D87" i="4"/>
  <c r="J92" i="4"/>
  <c r="L97" i="4"/>
  <c r="E103" i="4"/>
  <c r="G108" i="4"/>
  <c r="E113" i="4"/>
  <c r="G117" i="4"/>
  <c r="L120" i="4"/>
  <c r="L124" i="4"/>
  <c r="H128" i="4"/>
  <c r="E131" i="4"/>
  <c r="L134" i="4"/>
  <c r="H29" i="4"/>
  <c r="H116" i="4"/>
  <c r="L130" i="4"/>
  <c r="D30" i="4"/>
  <c r="F15" i="4"/>
  <c r="I22" i="4"/>
  <c r="F31" i="4"/>
  <c r="I39" i="4"/>
  <c r="I45" i="4"/>
  <c r="J59" i="4"/>
  <c r="H65" i="4"/>
  <c r="F71" i="4"/>
  <c r="K82" i="4"/>
  <c r="H88" i="4"/>
  <c r="E99" i="4"/>
  <c r="H104" i="4"/>
  <c r="I109" i="4"/>
  <c r="F114" i="4"/>
  <c r="D118" i="4"/>
  <c r="H121" i="4"/>
  <c r="I128" i="4"/>
  <c r="I131" i="4"/>
  <c r="K7" i="4"/>
  <c r="G15" i="4"/>
  <c r="K22" i="4"/>
  <c r="L32" i="4"/>
  <c r="J39" i="4"/>
  <c r="D46" i="4"/>
  <c r="D54" i="4"/>
  <c r="K59" i="4"/>
  <c r="I65" i="4"/>
  <c r="G71" i="4"/>
  <c r="E77" i="4"/>
  <c r="L82" i="4"/>
  <c r="I88" i="4"/>
  <c r="D94" i="4"/>
  <c r="F99" i="4"/>
  <c r="I104" i="4"/>
  <c r="J109" i="4"/>
  <c r="G114" i="4"/>
  <c r="H118" i="4"/>
  <c r="K121" i="4"/>
  <c r="D125" i="4"/>
  <c r="K128" i="4"/>
  <c r="G132" i="4"/>
  <c r="D135" i="4"/>
  <c r="E9" i="4"/>
  <c r="I42" i="4"/>
  <c r="F55" i="4"/>
  <c r="K66" i="4"/>
  <c r="G78" i="4"/>
  <c r="K89" i="4"/>
  <c r="G100" i="4"/>
  <c r="J110" i="4"/>
  <c r="D119" i="4"/>
  <c r="K126" i="4"/>
  <c r="I136" i="4"/>
  <c r="I19" i="4"/>
  <c r="H56" i="4"/>
  <c r="I79" i="4"/>
  <c r="K106" i="4"/>
  <c r="D116" i="4"/>
  <c r="E123" i="4"/>
  <c r="F130" i="4"/>
  <c r="K136" i="4"/>
  <c r="J19" i="4"/>
  <c r="L56" i="4"/>
  <c r="D74" i="4"/>
  <c r="J85" i="4"/>
  <c r="K101" i="4"/>
  <c r="G120" i="4"/>
  <c r="J133" i="4"/>
  <c r="K19" i="4"/>
  <c r="E74" i="4"/>
  <c r="J96" i="4"/>
  <c r="D112" i="4"/>
  <c r="K123" i="4"/>
  <c r="F137" i="4"/>
  <c r="E22" i="4"/>
  <c r="E51" i="4"/>
  <c r="L7" i="4"/>
  <c r="I15" i="4"/>
  <c r="K25" i="4"/>
  <c r="D33" i="4"/>
  <c r="K39" i="4"/>
  <c r="E48" i="4"/>
  <c r="E54" i="4"/>
  <c r="J65" i="4"/>
  <c r="H71" i="4"/>
  <c r="F77" i="4"/>
  <c r="K88" i="4"/>
  <c r="E94" i="4"/>
  <c r="G99" i="4"/>
  <c r="J104" i="4"/>
  <c r="K109" i="4"/>
  <c r="H114" i="4"/>
  <c r="I118" i="4"/>
  <c r="G122" i="4"/>
  <c r="H125" i="4"/>
  <c r="L128" i="4"/>
  <c r="H132" i="4"/>
  <c r="I135" i="4"/>
  <c r="H8" i="4"/>
  <c r="K15" i="4"/>
  <c r="L25" i="4"/>
  <c r="J33" i="4"/>
  <c r="F40" i="4"/>
  <c r="G48" i="4"/>
  <c r="G54" i="4"/>
  <c r="D60" i="4"/>
  <c r="K65" i="4"/>
  <c r="I71" i="4"/>
  <c r="G77" i="4"/>
  <c r="E83" i="4"/>
  <c r="L88" i="4"/>
  <c r="F94" i="4"/>
  <c r="I99" i="4"/>
  <c r="K104" i="4"/>
  <c r="L109" i="4"/>
  <c r="I114" i="4"/>
  <c r="K118" i="4"/>
  <c r="L122" i="4"/>
  <c r="K125" i="4"/>
  <c r="J132" i="4"/>
  <c r="F136" i="4"/>
  <c r="I8" i="4"/>
  <c r="G18" i="4"/>
  <c r="H26" i="4"/>
  <c r="K33" i="4"/>
  <c r="H42" i="4"/>
  <c r="H48" i="4"/>
  <c r="H54" i="4"/>
  <c r="E60" i="4"/>
  <c r="J71" i="4"/>
  <c r="H77" i="4"/>
  <c r="F83" i="4"/>
  <c r="G94" i="4"/>
  <c r="J99" i="4"/>
  <c r="L104" i="4"/>
  <c r="J114" i="4"/>
  <c r="L118" i="4"/>
  <c r="G126" i="4"/>
  <c r="G129" i="4"/>
  <c r="K132" i="4"/>
  <c r="G136" i="4"/>
  <c r="H18" i="4"/>
  <c r="I26" i="4"/>
  <c r="F34" i="4"/>
  <c r="I48" i="4"/>
  <c r="I72" i="4"/>
  <c r="D84" i="4"/>
  <c r="E95" i="4"/>
  <c r="J105" i="4"/>
  <c r="E115" i="4"/>
  <c r="D123" i="4"/>
  <c r="K129" i="4"/>
  <c r="L132" i="4"/>
  <c r="E11" i="4"/>
  <c r="L26" i="4"/>
  <c r="J36" i="4"/>
  <c r="J42" i="4"/>
  <c r="J48" i="4"/>
  <c r="E62" i="4"/>
  <c r="K73" i="4"/>
  <c r="F85" i="4"/>
  <c r="F96" i="4"/>
  <c r="H101" i="4"/>
  <c r="J111" i="4"/>
  <c r="H119" i="4"/>
  <c r="L126" i="4"/>
  <c r="G133" i="4"/>
  <c r="F11" i="4"/>
  <c r="G29" i="4"/>
  <c r="K36" i="4"/>
  <c r="K42" i="4"/>
  <c r="K50" i="4"/>
  <c r="I62" i="4"/>
  <c r="G68" i="4"/>
  <c r="L79" i="4"/>
  <c r="G91" i="4"/>
  <c r="I96" i="4"/>
  <c r="D107" i="4"/>
  <c r="G116" i="4"/>
  <c r="F123" i="4"/>
  <c r="K130" i="4"/>
  <c r="L136" i="4"/>
  <c r="H11" i="4"/>
  <c r="L36" i="4"/>
  <c r="L42" i="4"/>
  <c r="D51" i="4"/>
  <c r="K62" i="4"/>
  <c r="H68" i="4"/>
  <c r="K85" i="4"/>
  <c r="H91" i="4"/>
  <c r="E107" i="4"/>
  <c r="H120" i="4"/>
  <c r="E127" i="4"/>
  <c r="E134" i="4"/>
  <c r="D12" i="4"/>
  <c r="D57" i="4"/>
  <c r="D69" i="4"/>
  <c r="H102" i="4"/>
  <c r="J127" i="4"/>
  <c r="G74" i="4"/>
  <c r="F107" i="4"/>
  <c r="E12" i="4"/>
  <c r="L74" i="4"/>
  <c r="J107" i="4"/>
  <c r="D131" i="4"/>
  <c r="K96" i="4"/>
  <c r="F97" i="4"/>
  <c r="I68" i="4"/>
  <c r="D102" i="4"/>
  <c r="F127" i="4"/>
  <c r="F22" i="4"/>
  <c r="D80" i="4"/>
  <c r="E112" i="4"/>
  <c r="J134" i="4"/>
  <c r="E30" i="4"/>
  <c r="I80" i="4"/>
  <c r="I112" i="4"/>
  <c r="E37" i="4"/>
  <c r="L85" i="4"/>
  <c r="J116" i="4"/>
  <c r="I137" i="4"/>
  <c r="F45" i="4"/>
  <c r="D117" i="4"/>
  <c r="F51" i="4"/>
  <c r="J120" i="4"/>
  <c r="I57" i="4"/>
  <c r="K120" i="4"/>
  <c r="L62" i="4"/>
  <c r="H124" i="4"/>
  <c r="F63" i="4"/>
  <c r="I124" i="4"/>
  <c r="K134" i="4"/>
  <c r="G86" i="4"/>
  <c r="I91" i="4"/>
  <c r="L5" i="4"/>
  <c r="J5" i="4"/>
  <c r="D5" i="4"/>
  <c r="E5" i="4"/>
  <c r="K5" i="4"/>
  <c r="I5" i="4"/>
  <c r="H5" i="4"/>
  <c r="G5" i="4"/>
  <c r="F5" i="4"/>
  <c r="M126" i="3"/>
  <c r="L117" i="4" s="1"/>
  <c r="M108" i="3"/>
  <c r="L99" i="4" s="1"/>
  <c r="N99" i="4"/>
  <c r="M134" i="3"/>
  <c r="L12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tc={6A159C88-D4BE-473B-92C8-0EE2A4314DFF}</author>
    <author>tc={E22DA6BB-4C7B-4850-89FE-387D7D186CE1}</author>
  </authors>
  <commentList>
    <comment ref="D34" authorId="0" shapeId="0" xr:uid="{6A159C88-D4BE-473B-92C8-0EE2A4314DFF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Numéro alousseynou</t>
        </r>
      </text>
    </comment>
    <comment ref="I34" authorId="1" shapeId="0" xr:uid="{E22DA6BB-4C7B-4850-89FE-387D7D186CE1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Numéro alousseynou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tc={E6938AB9-5028-43DF-A650-7D841A6FE43B}</author>
    <author>tc={2779E4DB-02ED-491A-AB2F-C4AD3E7B16FE}</author>
  </authors>
  <commentList>
    <comment ref="D27" authorId="0" shapeId="0" xr:uid="{E6938AB9-5028-43DF-A650-7D841A6FE43B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Numéro alousseynou</t>
        </r>
      </text>
    </comment>
    <comment ref="I27" authorId="1" shapeId="0" xr:uid="{2779E4DB-02ED-491A-AB2F-C4AD3E7B16FE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Numéro alousseynou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tc={52A1445C-CB38-400A-9BE2-1198D0DBF708}</author>
    <author>tc={EBC244FE-0A60-4ED3-B424-3B6B747BA88D}</author>
    <author>tc={6D61A904-6F1E-4BB1-B18E-0B0ACC190CBA}</author>
  </authors>
  <commentList>
    <comment ref="D34" authorId="0" shapeId="0" xr:uid="{52A1445C-CB38-400A-9BE2-1198D0DBF708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Numéro alousseynou</t>
        </r>
      </text>
    </comment>
    <comment ref="I34" authorId="1" shapeId="0" xr:uid="{EBC244FE-0A60-4ED3-B424-3B6B747BA88D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Numéro alousseynou</t>
        </r>
      </text>
    </comment>
    <comment ref="F87" authorId="2" shapeId="0" xr:uid="{6D61A904-6F1E-4BB1-B18E-0B0ACC190CBA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CLARIFIER ! NC dernier tableau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tc={60A1FCF4-3C85-40FE-A6C7-3B80CB8806AD}</author>
    <author>tc={CA9AABBB-BC97-4C03-87A8-E21A943FC134}</author>
    <author>tc={F09F1F01-A126-46B0-9A01-CA8118BD6223}</author>
    <author>tc={10A707B3-F498-4BBE-AB9A-045ED026AADF}</author>
    <author>tc={1E7DBF8E-C1C7-483B-AB42-5F176EA7763F}</author>
    <author>tc={7CD2351C-5EC0-4797-93E2-ADFCD913EE62}</author>
    <author>tc={4FAF35FE-02B3-442E-8DD2-D407CB5B9B3B}</author>
    <author>tc={3B1D013F-2072-4465-AC7F-03E8469ED3C7}</author>
  </authors>
  <commentList>
    <comment ref="U14" authorId="0" shapeId="0" xr:uid="{60A1FCF4-3C85-40FE-A6C7-3B80CB8806AD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+ 50 000 + EXCLUSION MOUSSIDHAL</t>
        </r>
      </text>
    </comment>
    <comment ref="D34" authorId="1" shapeId="0" xr:uid="{CA9AABBB-BC97-4C03-87A8-E21A943FC134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Numéro alousseynou</t>
        </r>
      </text>
    </comment>
    <comment ref="I34" authorId="2" shapeId="0" xr:uid="{F09F1F01-A126-46B0-9A01-CA8118BD6223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Numéro alousseynou</t>
        </r>
      </text>
    </comment>
    <comment ref="U40" authorId="3" shapeId="0" xr:uid="{10A707B3-F498-4BBE-AB9A-045ED026AADF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+ 50 000 + EXCLUSION MOUSSIDHAL</t>
        </r>
      </text>
    </comment>
    <comment ref="N68" authorId="4" shapeId="0" xr:uid="{1E7DBF8E-C1C7-483B-AB42-5F176EA7763F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 VERSEMENT AVANT JUIN</t>
        </r>
      </text>
    </comment>
    <comment ref="N79" authorId="5" shapeId="0" xr:uid="{7CD2351C-5EC0-4797-93E2-ADFCD913EE62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 VERSEMENT AVANT JUIN</t>
        </r>
      </text>
    </comment>
    <comment ref="F87" authorId="6" shapeId="0" xr:uid="{4FAF35FE-02B3-442E-8DD2-D407CB5B9B3B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CLARIFIER ! NC dernier tableau</t>
        </r>
      </text>
    </comment>
    <comment ref="U104" authorId="7" shapeId="0" xr:uid="{3B1D013F-2072-4465-AC7F-03E8469ED3C7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IL AURAIT DEJA VERSER EN JANVIER</t>
        </r>
      </text>
    </comment>
  </commentList>
</comments>
</file>

<file path=xl/sharedStrings.xml><?xml version="1.0" encoding="utf-8"?>
<sst xmlns="http://schemas.openxmlformats.org/spreadsheetml/2006/main" count="5046" uniqueCount="471">
  <si>
    <t>Thierno ibnu mamoudou</t>
  </si>
  <si>
    <t>UNION DES JEUNES DE DOUKA SELEYABE</t>
  </si>
  <si>
    <t>LISTE OFFICIELLE DES ELECTEURS</t>
  </si>
  <si>
    <t>N°</t>
  </si>
  <si>
    <t>Titre</t>
  </si>
  <si>
    <t>Désignation</t>
  </si>
  <si>
    <t>Missidé</t>
  </si>
  <si>
    <t>UJDS</t>
  </si>
  <si>
    <t>MOUSSIDAL</t>
  </si>
  <si>
    <t>L</t>
  </si>
  <si>
    <t>P</t>
  </si>
  <si>
    <t>Mr</t>
  </si>
  <si>
    <t>Abdoul aziz ibn Elhadji Ibrahima</t>
  </si>
  <si>
    <t>Pétel</t>
  </si>
  <si>
    <t>x</t>
  </si>
  <si>
    <t>Koto</t>
  </si>
  <si>
    <t>Abdoul ghadry</t>
  </si>
  <si>
    <t>Leysaré</t>
  </si>
  <si>
    <t>X</t>
  </si>
  <si>
    <t xml:space="preserve">Abdoul goudoussy  </t>
  </si>
  <si>
    <t>Kourawoye</t>
  </si>
  <si>
    <t>Kaou</t>
  </si>
  <si>
    <t xml:space="preserve">Abdoul malipan </t>
  </si>
  <si>
    <t>Dowsaré</t>
  </si>
  <si>
    <t>Abdoul salam</t>
  </si>
  <si>
    <t>Gobihi</t>
  </si>
  <si>
    <t>Abdoul salam - candidat</t>
  </si>
  <si>
    <t>Dieydiyabhe</t>
  </si>
  <si>
    <t>Abdoul salam  petit  ibn bappa bala</t>
  </si>
  <si>
    <t>Abdoul salam ibn Elhadji M. Woury</t>
  </si>
  <si>
    <t>Abdoul salam ibn karamoko Daouda</t>
  </si>
  <si>
    <t>Abdoul salam PP (ivoire)</t>
  </si>
  <si>
    <t>casamance</t>
  </si>
  <si>
    <t>Abdoulaye</t>
  </si>
  <si>
    <t>Daandé Mboully</t>
  </si>
  <si>
    <t>Grand</t>
  </si>
  <si>
    <t>Abdoulaye (Laye)</t>
  </si>
  <si>
    <t>Biilaa</t>
  </si>
  <si>
    <t>Abdourahmane - candidat</t>
  </si>
  <si>
    <t>Mamasamba</t>
  </si>
  <si>
    <t>Abdoulaye djibril KZA ibnou samara</t>
  </si>
  <si>
    <t>Ablaye TS</t>
  </si>
  <si>
    <t>Bolorrou</t>
  </si>
  <si>
    <t>Alassana ibn Elhadji M. Woury</t>
  </si>
  <si>
    <t>Alassana Macoss</t>
  </si>
  <si>
    <t>Alousseynou ibn Elhadji M. Woury</t>
  </si>
  <si>
    <t xml:space="preserve">alousseynou Pecosse </t>
  </si>
  <si>
    <t xml:space="preserve">Alpha amadou ibn bappa bala </t>
  </si>
  <si>
    <t>Alpha Amirou ibn Elhadji Ibrahima</t>
  </si>
  <si>
    <t>alpha KZA ibnou samara</t>
  </si>
  <si>
    <t>Bappa</t>
  </si>
  <si>
    <t>Alpha oumar</t>
  </si>
  <si>
    <t>bappa balla</t>
  </si>
  <si>
    <t>Alpha oumar gabonais</t>
  </si>
  <si>
    <t>Alpha oumar ibn karamoko Daouda</t>
  </si>
  <si>
    <t>Alpha Oumar togolais</t>
  </si>
  <si>
    <t>Alpha Saliou ibn Elhadji M. Woury</t>
  </si>
  <si>
    <t>Oustaz</t>
  </si>
  <si>
    <t>Amadou</t>
  </si>
  <si>
    <t>Bowell</t>
  </si>
  <si>
    <t>Amadou bobo (mariste)</t>
  </si>
  <si>
    <t>Amadou bobo N°1</t>
  </si>
  <si>
    <t>Amadou diogo</t>
  </si>
  <si>
    <t>Amadou Djoulde - candidat</t>
  </si>
  <si>
    <t>Amadou korka</t>
  </si>
  <si>
    <t>Diabbhéhi</t>
  </si>
  <si>
    <t>Karamoko Daouda</t>
  </si>
  <si>
    <t>Porétély</t>
  </si>
  <si>
    <t>Amadou mouctar ibn Elhadji Ibrahima</t>
  </si>
  <si>
    <t>Amadou tanou</t>
  </si>
  <si>
    <t>Mody</t>
  </si>
  <si>
    <t>Amadou TC</t>
  </si>
  <si>
    <t>Amadou Woury</t>
  </si>
  <si>
    <t>Ka missidé</t>
  </si>
  <si>
    <t>Boubacar</t>
  </si>
  <si>
    <t>Boubacar (mariste )</t>
  </si>
  <si>
    <t>Boubacar ibn bappa bala</t>
  </si>
  <si>
    <t>Boubacar ibn Elhadji Ibrahima</t>
  </si>
  <si>
    <t>Boubacar méékohi</t>
  </si>
  <si>
    <t>Bourhane</t>
  </si>
  <si>
    <t>Cheikh ibn Elhadji Aliou</t>
  </si>
  <si>
    <t>Cheikh tidiane ibn Elhadji Ibrahima</t>
  </si>
  <si>
    <t>Daouda</t>
  </si>
  <si>
    <t>Daouda (Parcelles)</t>
  </si>
  <si>
    <t>Daouda ibn Elhadji M. Woury</t>
  </si>
  <si>
    <t>Elh ibrahima N°2 ibn karamoko Daouda</t>
  </si>
  <si>
    <t>Elhadji abdoulaye</t>
  </si>
  <si>
    <t xml:space="preserve">Elhadji ablaye coiffeur </t>
  </si>
  <si>
    <t>Elhadji aliou ibn bappa Siradio</t>
  </si>
  <si>
    <t>Elhadji amadou</t>
  </si>
  <si>
    <t>Elhadji Boubacar mo moussou</t>
  </si>
  <si>
    <t>Elhadji douka chauffeur</t>
  </si>
  <si>
    <t xml:space="preserve">Elhadji ibrahima ibn Elhadji M. Woury </t>
  </si>
  <si>
    <t>Elhadji siradio</t>
  </si>
  <si>
    <t>Elhadji woury</t>
  </si>
  <si>
    <t>Elhadji woury ibn bappa korka &amp; yan safietou</t>
  </si>
  <si>
    <t>Elhadji woury ibn Elhadji Ibrahima</t>
  </si>
  <si>
    <t xml:space="preserve">Elhadji woury parcelles </t>
  </si>
  <si>
    <t>Elhadji woury petel ibn MD hamidou</t>
  </si>
  <si>
    <t xml:space="preserve"> pétél</t>
  </si>
  <si>
    <t>Elhaji aliou (lazo)</t>
  </si>
  <si>
    <t>Hamidou</t>
  </si>
  <si>
    <t>Ibrahima</t>
  </si>
  <si>
    <t>bollorou</t>
  </si>
  <si>
    <t xml:space="preserve">Ibrahima </t>
  </si>
  <si>
    <t>Ibrahima KZA ibnou samara</t>
  </si>
  <si>
    <t>Ibrahima N°1  ibn bappa bala</t>
  </si>
  <si>
    <t>pétel</t>
  </si>
  <si>
    <t>Ibrahima Sory</t>
  </si>
  <si>
    <t>Ismaila</t>
  </si>
  <si>
    <t xml:space="preserve">Kaou samba dowssare </t>
  </si>
  <si>
    <t>Dr</t>
  </si>
  <si>
    <t>Korka</t>
  </si>
  <si>
    <t>korka</t>
  </si>
  <si>
    <t>Lamarana</t>
  </si>
  <si>
    <t>dowsaré</t>
  </si>
  <si>
    <t>Mamadou Aliou</t>
  </si>
  <si>
    <t>Mamadou aliou ibnu mamoudou</t>
  </si>
  <si>
    <t>Mamadou aliou ibn Elhadji M. Woury</t>
  </si>
  <si>
    <t>Mamadou alpha</t>
  </si>
  <si>
    <t xml:space="preserve">Mamadou alpha ibn Elhadji Ibrahima </t>
  </si>
  <si>
    <t>Mamadou bobo</t>
  </si>
  <si>
    <t>Mamadou cire</t>
  </si>
  <si>
    <t>Mamadou lamarana</t>
  </si>
  <si>
    <t>Mamadou mbhoyi</t>
  </si>
  <si>
    <t>Mamadou missbaou</t>
  </si>
  <si>
    <t>Mamadou saliou</t>
  </si>
  <si>
    <t>Mamadou Saliou</t>
  </si>
  <si>
    <t>Pétédji</t>
  </si>
  <si>
    <t>Mamadou woury</t>
  </si>
  <si>
    <t>Mamadou woury ibn karamoko Daouda</t>
  </si>
  <si>
    <t>Mamadou woury MAMS</t>
  </si>
  <si>
    <t>Mamoudou</t>
  </si>
  <si>
    <t>MM mouctar  yaymadou</t>
  </si>
  <si>
    <t>Morlaye</t>
  </si>
  <si>
    <t>Mounirou</t>
  </si>
  <si>
    <t>Moussa bory</t>
  </si>
  <si>
    <t>Ousseynou KZA ibn Elhadji M. Woury</t>
  </si>
  <si>
    <t>mo néén bigna</t>
  </si>
  <si>
    <t>Saidou</t>
  </si>
  <si>
    <t>Souleymane</t>
  </si>
  <si>
    <t>Souleymane ibn Elhadji Ibrahima</t>
  </si>
  <si>
    <r>
      <t xml:space="preserve">Souleymane </t>
    </r>
    <r>
      <rPr>
        <sz val="12"/>
        <color rgb="FFFF0000"/>
        <rFont val="Calibri"/>
        <family val="2"/>
      </rPr>
      <t>PR sortant</t>
    </r>
  </si>
  <si>
    <t xml:space="preserve">Thierno Amadou bente malipan </t>
  </si>
  <si>
    <t>Thierno boubacar ibn Elhadji M. Woury</t>
  </si>
  <si>
    <r>
      <t xml:space="preserve">Thierno boubacar </t>
    </r>
    <r>
      <rPr>
        <sz val="12"/>
        <color rgb="FFFF0000"/>
        <rFont val="Calibri"/>
        <family val="2"/>
      </rPr>
      <t>SGADJ</t>
    </r>
  </si>
  <si>
    <t>Thierno Daouda</t>
  </si>
  <si>
    <t>Thierno hady</t>
  </si>
  <si>
    <t>Thierno ibrahima congolais</t>
  </si>
  <si>
    <t>Thierno mamadou Saliou varane</t>
  </si>
  <si>
    <t>Woury</t>
  </si>
  <si>
    <t>Ahmadou Korka</t>
  </si>
  <si>
    <t>Boubacar Ngarahi</t>
  </si>
  <si>
    <t>Abdoulaye ka gallé</t>
  </si>
  <si>
    <t>Alpha (France)</t>
  </si>
  <si>
    <t>Boubacar Kowloun</t>
  </si>
  <si>
    <t>Kowloune</t>
  </si>
  <si>
    <t>Téléphone</t>
  </si>
  <si>
    <t>Pays/région</t>
  </si>
  <si>
    <t>Dakar</t>
  </si>
  <si>
    <t>77 504 41 49</t>
  </si>
  <si>
    <t>77 404 24 97</t>
  </si>
  <si>
    <t>77 521 85 73</t>
  </si>
  <si>
    <t>77 537 92 33</t>
  </si>
  <si>
    <t>77 224 49 14</t>
  </si>
  <si>
    <t>77 217 52 92</t>
  </si>
  <si>
    <t>77 654 98 56</t>
  </si>
  <si>
    <t>77 890 34 24</t>
  </si>
  <si>
    <t>77 535 99 86</t>
  </si>
  <si>
    <t>77 220 20 46</t>
  </si>
  <si>
    <t>77 623 28 88</t>
  </si>
  <si>
    <t>77 855 02 34</t>
  </si>
  <si>
    <t>77 863 78 35</t>
  </si>
  <si>
    <t>77 801 83 31</t>
  </si>
  <si>
    <t>78 129 26 37</t>
  </si>
  <si>
    <t>Casamance</t>
  </si>
  <si>
    <t>77 725 54 26</t>
  </si>
  <si>
    <t>77 781 48 02</t>
  </si>
  <si>
    <t>77 629 40 40</t>
  </si>
  <si>
    <t>75 019 02 26</t>
  </si>
  <si>
    <t>77 499 77 75</t>
  </si>
  <si>
    <t>78 527 10 42</t>
  </si>
  <si>
    <t>78 131 38 42</t>
  </si>
  <si>
    <t>77 618 68 96</t>
  </si>
  <si>
    <t>77 437 09 79</t>
  </si>
  <si>
    <t>77 174 03 29</t>
  </si>
  <si>
    <t>78 134 63 47</t>
  </si>
  <si>
    <t>78 124 55 66</t>
  </si>
  <si>
    <t>Mamadou Samba</t>
  </si>
  <si>
    <t>78 105 03 63</t>
  </si>
  <si>
    <t>Côte d'ivoire</t>
  </si>
  <si>
    <t>77 478 90 94</t>
  </si>
  <si>
    <t>77 496 53 71</t>
  </si>
  <si>
    <t>77 662 38 68</t>
  </si>
  <si>
    <t>77 449 49 68</t>
  </si>
  <si>
    <t>77 679 02 48</t>
  </si>
  <si>
    <t>77 986 29 91</t>
  </si>
  <si>
    <t>77 447 31 67</t>
  </si>
  <si>
    <t>77 313 74 31</t>
  </si>
  <si>
    <t>78 134 42 36</t>
  </si>
  <si>
    <t>77 793 45 80</t>
  </si>
  <si>
    <t>77 670 95 84</t>
  </si>
  <si>
    <t>77 228 94 87</t>
  </si>
  <si>
    <t>77 349 98 77</t>
  </si>
  <si>
    <t>77 577 99 80</t>
  </si>
  <si>
    <t>Abdoul salam petit</t>
  </si>
  <si>
    <t>77 427 20 26</t>
  </si>
  <si>
    <t>78 165 67 55</t>
  </si>
  <si>
    <t>78 141 36 17</t>
  </si>
  <si>
    <t>77 385 14 55</t>
  </si>
  <si>
    <t>77 406 90 87</t>
  </si>
  <si>
    <t>77 679 02 54</t>
  </si>
  <si>
    <t>78 326 04 13</t>
  </si>
  <si>
    <t>78 408 38 09</t>
  </si>
  <si>
    <t>77 575 41 56</t>
  </si>
  <si>
    <t>77 887 03 11</t>
  </si>
  <si>
    <t>77 877 98 67</t>
  </si>
  <si>
    <t>77 802 17 67</t>
  </si>
  <si>
    <t>77 209 76 07</t>
  </si>
  <si>
    <t>77 100 96 42</t>
  </si>
  <si>
    <t>77 315 46 27</t>
  </si>
  <si>
    <t>77 239 24 40</t>
  </si>
  <si>
    <t>Yayemadou</t>
  </si>
  <si>
    <t>Amadou mouctar</t>
  </si>
  <si>
    <t>77 488 53 53</t>
  </si>
  <si>
    <t>78 352 04 25</t>
  </si>
  <si>
    <t>76 172 23 02</t>
  </si>
  <si>
    <t>77 666 90 90</t>
  </si>
  <si>
    <t>77 755 15 04</t>
  </si>
  <si>
    <t>77 615 45 31</t>
  </si>
  <si>
    <t>77 604 93 60</t>
  </si>
  <si>
    <t>77 815 18 69</t>
  </si>
  <si>
    <t>77 959 38 45</t>
  </si>
  <si>
    <t>77 522 02 75</t>
  </si>
  <si>
    <t>70 873 47 75</t>
  </si>
  <si>
    <t>xxxxxxxx</t>
  </si>
  <si>
    <t>77 801 86 60</t>
  </si>
  <si>
    <t>77 352 83 33</t>
  </si>
  <si>
    <t>78 633 30 92</t>
  </si>
  <si>
    <t>78 131 32 80</t>
  </si>
  <si>
    <t>77 380 97 84</t>
  </si>
  <si>
    <t>77 679 26 24</t>
  </si>
  <si>
    <t>622 41 78 44</t>
  </si>
  <si>
    <t>Guinée</t>
  </si>
  <si>
    <t>76 688 37 58</t>
  </si>
  <si>
    <t>77 677 95 19</t>
  </si>
  <si>
    <t>2 FOIS</t>
  </si>
  <si>
    <t xml:space="preserve">77 654 15 31 </t>
  </si>
  <si>
    <t>77 309 24 60</t>
  </si>
  <si>
    <t>78 126 11 82</t>
  </si>
  <si>
    <t>76 765 21 93</t>
  </si>
  <si>
    <t>77 313 88 10</t>
  </si>
  <si>
    <t>77 595 75 97</t>
  </si>
  <si>
    <t>77 440 20 19</t>
  </si>
  <si>
    <t>77 476 70 85</t>
  </si>
  <si>
    <t>77 158 15 15</t>
  </si>
  <si>
    <t>Gabon</t>
  </si>
  <si>
    <t>Nbre de mois retard</t>
  </si>
  <si>
    <t>Amande</t>
  </si>
  <si>
    <t>Togo</t>
  </si>
  <si>
    <t>Mountaga</t>
  </si>
  <si>
    <t>Allemagne</t>
  </si>
  <si>
    <t>France</t>
  </si>
  <si>
    <t>77 728 96 58</t>
  </si>
  <si>
    <t>Avance 8000</t>
  </si>
  <si>
    <t>Gambie</t>
  </si>
  <si>
    <t>Italie</t>
  </si>
  <si>
    <t>+39 33 14 57 62 28</t>
  </si>
  <si>
    <t>Saîfoulaye ibn Elhadji Ibrahima</t>
  </si>
  <si>
    <t>Ibrahima ibn bappa Siradio</t>
  </si>
  <si>
    <t>LISTE OFFICIELLE DES MEMBRES</t>
  </si>
  <si>
    <t>Code</t>
  </si>
  <si>
    <t>Montant mensuel MSD</t>
  </si>
  <si>
    <t>Montant mensuel UJDS</t>
  </si>
  <si>
    <t>N/A</t>
  </si>
  <si>
    <r>
      <t xml:space="preserve">Amadou Djoulde - </t>
    </r>
    <r>
      <rPr>
        <sz val="12"/>
        <color rgb="FFFF0000"/>
        <rFont val="Calibri"/>
        <family val="2"/>
      </rPr>
      <t>PR</t>
    </r>
  </si>
  <si>
    <t>Abdoul salam petit ibn bappa bala</t>
  </si>
  <si>
    <t>Ahmadou Korka ibn bappa bala</t>
  </si>
  <si>
    <r>
      <t>Abdoul salam ibn Elhadji M. Woury</t>
    </r>
    <r>
      <rPr>
        <sz val="12"/>
        <color rgb="FFFF0000"/>
        <rFont val="Calibri"/>
        <family val="2"/>
      </rPr>
      <t xml:space="preserve"> VP</t>
    </r>
  </si>
  <si>
    <r>
      <t xml:space="preserve">Boubacar ibn bappa bala </t>
    </r>
    <r>
      <rPr>
        <sz val="12"/>
        <color rgb="FFFF0000"/>
        <rFont val="Calibri"/>
        <family val="2"/>
      </rPr>
      <t>CC</t>
    </r>
  </si>
  <si>
    <r>
      <t xml:space="preserve">Amadou korka </t>
    </r>
    <r>
      <rPr>
        <sz val="12"/>
        <color rgb="FFFF0000"/>
        <rFont val="Calibri"/>
        <family val="2"/>
      </rPr>
      <t>CC</t>
    </r>
  </si>
  <si>
    <r>
      <t xml:space="preserve">Ablaye </t>
    </r>
    <r>
      <rPr>
        <sz val="12"/>
        <color rgb="FFFF0000"/>
        <rFont val="Calibri"/>
        <family val="2"/>
      </rPr>
      <t>TSA</t>
    </r>
  </si>
  <si>
    <t>77 247 55 05</t>
  </si>
  <si>
    <r>
      <t xml:space="preserve">Elh ibrahima N°2 ibn karamoko Daouda </t>
    </r>
    <r>
      <rPr>
        <sz val="12"/>
        <color rgb="FFFF0000"/>
        <rFont val="Calibri"/>
        <family val="2"/>
      </rPr>
      <t>DC</t>
    </r>
  </si>
  <si>
    <t>XXX</t>
  </si>
  <si>
    <r>
      <t xml:space="preserve">Amadou </t>
    </r>
    <r>
      <rPr>
        <sz val="12"/>
        <color rgb="FFFF0000"/>
        <rFont val="Calibri"/>
        <family val="2"/>
      </rPr>
      <t>TC</t>
    </r>
  </si>
  <si>
    <t>78 838 07 43</t>
  </si>
  <si>
    <r>
      <t xml:space="preserve">Abdoul salam </t>
    </r>
    <r>
      <rPr>
        <sz val="12"/>
        <color rgb="FFFF0000"/>
        <rFont val="Calibri"/>
        <family val="2"/>
      </rPr>
      <t>PP</t>
    </r>
  </si>
  <si>
    <t>77 301 29 28</t>
  </si>
  <si>
    <t>Abdoulaye (Laye) gabonais</t>
  </si>
  <si>
    <t xml:space="preserve">Alousseynou Pecosse </t>
  </si>
  <si>
    <t>76 965 13 20</t>
  </si>
  <si>
    <t>77 982 18 94</t>
  </si>
  <si>
    <t>Thierno Ousmane</t>
  </si>
  <si>
    <t>78 501 62 80</t>
  </si>
  <si>
    <r>
      <t xml:space="preserve">Souleymane </t>
    </r>
    <r>
      <rPr>
        <sz val="12"/>
        <color rgb="FFFF0000"/>
        <rFont val="Calibri"/>
        <family val="2"/>
      </rPr>
      <t>PH</t>
    </r>
  </si>
  <si>
    <r>
      <t xml:space="preserve">Thierno boubacar </t>
    </r>
    <r>
      <rPr>
        <sz val="12"/>
        <color rgb="FFFF0000"/>
        <rFont val="Calibri"/>
        <family val="2"/>
      </rPr>
      <t>SG</t>
    </r>
  </si>
  <si>
    <t>Thierno mamadou Coumba</t>
  </si>
  <si>
    <t>NT</t>
  </si>
  <si>
    <t>STATUT</t>
  </si>
  <si>
    <r>
      <t xml:space="preserve">Abdourahmane </t>
    </r>
    <r>
      <rPr>
        <sz val="12"/>
        <color rgb="FFFF0000"/>
        <rFont val="Calibri"/>
        <family val="2"/>
      </rPr>
      <t>TRS</t>
    </r>
  </si>
  <si>
    <t>78 408 70 96</t>
  </si>
  <si>
    <t>N°-0001-2024</t>
  </si>
  <si>
    <t>VG</t>
  </si>
  <si>
    <t>+393314576228</t>
  </si>
  <si>
    <t>A JOUR</t>
  </si>
  <si>
    <t>GUINEE</t>
  </si>
  <si>
    <t>+241 04 50 65 55</t>
  </si>
  <si>
    <t>+241 02 25 32 22</t>
  </si>
  <si>
    <t>+39 389 622 09 53</t>
  </si>
  <si>
    <t>+39 338 424 49 60</t>
  </si>
  <si>
    <t>+241 06 39 94 21</t>
  </si>
  <si>
    <t>+24106399421</t>
  </si>
  <si>
    <t>+24102253222</t>
  </si>
  <si>
    <t>+393384244960</t>
  </si>
  <si>
    <t>+393896220953</t>
  </si>
  <si>
    <t>+24104506555</t>
  </si>
  <si>
    <t>DETTE</t>
  </si>
  <si>
    <t>N°-0002-2024</t>
  </si>
  <si>
    <t>N°-0003-2024</t>
  </si>
  <si>
    <t>N°-0004-2024</t>
  </si>
  <si>
    <t>N°-0005-2024</t>
  </si>
  <si>
    <t>N°-0006-2024</t>
  </si>
  <si>
    <t>N°-0007-2024</t>
  </si>
  <si>
    <t>N°-0008-2024</t>
  </si>
  <si>
    <t>N°-0009-2024</t>
  </si>
  <si>
    <t>N°-0010-2024</t>
  </si>
  <si>
    <t>N°-0011-2024</t>
  </si>
  <si>
    <t>N°-0012-2024</t>
  </si>
  <si>
    <t>N°-0013-2024</t>
  </si>
  <si>
    <t>N°-0014-2024</t>
  </si>
  <si>
    <t>N°-0015-2024</t>
  </si>
  <si>
    <t>N°-0016-2024</t>
  </si>
  <si>
    <t>N°-0017-2024</t>
  </si>
  <si>
    <t>N°-0018-2024</t>
  </si>
  <si>
    <t>N°-0019-2024</t>
  </si>
  <si>
    <t>N°-0020-2024</t>
  </si>
  <si>
    <t>N°-0021-2024</t>
  </si>
  <si>
    <t>N°-0022-2024</t>
  </si>
  <si>
    <t>N°-0023-2024</t>
  </si>
  <si>
    <t>N°-0024-2024</t>
  </si>
  <si>
    <t>N°-0025-2024</t>
  </si>
  <si>
    <t>N°-0026-2024</t>
  </si>
  <si>
    <t>N°-0027-2024</t>
  </si>
  <si>
    <t>N°-0028-2024</t>
  </si>
  <si>
    <t>N°-0029-2024</t>
  </si>
  <si>
    <t>N°-0030-2024</t>
  </si>
  <si>
    <t>N°-0031-2024</t>
  </si>
  <si>
    <t>N°-0032-2024</t>
  </si>
  <si>
    <t>N°-0033-2024</t>
  </si>
  <si>
    <t>N°-0034-2024</t>
  </si>
  <si>
    <t>N°-0035-2024</t>
  </si>
  <si>
    <t>N°-0036-2024</t>
  </si>
  <si>
    <t>N°-0037-2024</t>
  </si>
  <si>
    <t>N°-0038-2024</t>
  </si>
  <si>
    <t>N°-0039-2024</t>
  </si>
  <si>
    <t>N°-0040-2024</t>
  </si>
  <si>
    <t>N°-0041-2024</t>
  </si>
  <si>
    <t>N°-0042-2024</t>
  </si>
  <si>
    <t>N°-0043-2024</t>
  </si>
  <si>
    <t>N°-0044-2024</t>
  </si>
  <si>
    <t>N°-0045-2024</t>
  </si>
  <si>
    <t>N°-0046-2024</t>
  </si>
  <si>
    <t>N°-0047-2024</t>
  </si>
  <si>
    <t>N°-0048-2024</t>
  </si>
  <si>
    <t>N°-0049-2024</t>
  </si>
  <si>
    <t>N°-0050-2024</t>
  </si>
  <si>
    <t>N°-0051-2024</t>
  </si>
  <si>
    <t>N°-0052-2024</t>
  </si>
  <si>
    <t>N°-0053-2024</t>
  </si>
  <si>
    <t>N°-0054-2024</t>
  </si>
  <si>
    <t>N°-0055-2024</t>
  </si>
  <si>
    <t>N°-0056-2024</t>
  </si>
  <si>
    <t>N°-0057-2024</t>
  </si>
  <si>
    <t>N°-0058-2024</t>
  </si>
  <si>
    <t>N°-0059-2024</t>
  </si>
  <si>
    <t>N°-0060-2024</t>
  </si>
  <si>
    <t>N°-0061-2024</t>
  </si>
  <si>
    <t>N°-0062-2024</t>
  </si>
  <si>
    <t>N°-0063-2024</t>
  </si>
  <si>
    <t>N°-0064-2024</t>
  </si>
  <si>
    <t>N°-0065-2024</t>
  </si>
  <si>
    <t>N°-0066-2024</t>
  </si>
  <si>
    <t>N°-0067-2024</t>
  </si>
  <si>
    <t>N°-0068-2024</t>
  </si>
  <si>
    <t>N°-0069-2024</t>
  </si>
  <si>
    <t>N°-0070-2024</t>
  </si>
  <si>
    <t>N°-0071-2024</t>
  </si>
  <si>
    <t>N°-0072-2024</t>
  </si>
  <si>
    <t>N°-0073-2024</t>
  </si>
  <si>
    <t>N°-0074-2024</t>
  </si>
  <si>
    <t>N°-0075-2024</t>
  </si>
  <si>
    <t>N°-0076-2024</t>
  </si>
  <si>
    <t>N°-0077-2024</t>
  </si>
  <si>
    <t>N°-0078-2024</t>
  </si>
  <si>
    <t>N°-0079-2024</t>
  </si>
  <si>
    <t>N°-0080-2024</t>
  </si>
  <si>
    <t>N°-0081-2024</t>
  </si>
  <si>
    <t>N°-0082-2024</t>
  </si>
  <si>
    <t>N°-0083-2024</t>
  </si>
  <si>
    <t>N°-0084-2024</t>
  </si>
  <si>
    <t>N°-0085-2024</t>
  </si>
  <si>
    <t>N°-0086-2024</t>
  </si>
  <si>
    <t>N°-0087-2024</t>
  </si>
  <si>
    <t>N°-0088-2024</t>
  </si>
  <si>
    <t>N°-0089-2024</t>
  </si>
  <si>
    <t>N°-0090-2024</t>
  </si>
  <si>
    <t>N°-0091-2024</t>
  </si>
  <si>
    <t>N°-0092-2024</t>
  </si>
  <si>
    <t>N°-0093-2024</t>
  </si>
  <si>
    <t>N°-0094-2024</t>
  </si>
  <si>
    <t>N°-0095-2024</t>
  </si>
  <si>
    <t>N°-0096-2024</t>
  </si>
  <si>
    <t>N°-0097-2024</t>
  </si>
  <si>
    <t>N°-0098-2024</t>
  </si>
  <si>
    <t>N°-0099-2024</t>
  </si>
  <si>
    <t>N°-0100-2024</t>
  </si>
  <si>
    <t>N°-0101-2024</t>
  </si>
  <si>
    <t>N°-0102-2024</t>
  </si>
  <si>
    <t>N°-0103-2024</t>
  </si>
  <si>
    <t>N°-0104-2024</t>
  </si>
  <si>
    <t>N°-0105-2024</t>
  </si>
  <si>
    <t>N°-0106-2024</t>
  </si>
  <si>
    <t>N°-0107-2024</t>
  </si>
  <si>
    <t>N°-0108-2024</t>
  </si>
  <si>
    <t>N°-0109-2024</t>
  </si>
  <si>
    <t>N°-0110-2024</t>
  </si>
  <si>
    <t>N°-0111-2024</t>
  </si>
  <si>
    <t>N°-0112-2024</t>
  </si>
  <si>
    <t>N°-0113-2024</t>
  </si>
  <si>
    <t>N°-0114-2024</t>
  </si>
  <si>
    <t>N°-0115-2024</t>
  </si>
  <si>
    <t>N°-0116-2024</t>
  </si>
  <si>
    <t>N°-0117-2024</t>
  </si>
  <si>
    <t>N°-0118-2024</t>
  </si>
  <si>
    <t>N°-0119-2024</t>
  </si>
  <si>
    <t>N°-0120-2024</t>
  </si>
  <si>
    <t>N°-0121-2024</t>
  </si>
  <si>
    <t>N°-0122-2024</t>
  </si>
  <si>
    <t>N°-0123-2024</t>
  </si>
  <si>
    <t>N°-0124-2024</t>
  </si>
  <si>
    <t>N°-0125-2024</t>
  </si>
  <si>
    <t>N°-0126-2024</t>
  </si>
  <si>
    <t>N°-0127-2024</t>
  </si>
  <si>
    <t>N°-0128-2024</t>
  </si>
  <si>
    <t>N°-0129-2024</t>
  </si>
  <si>
    <t>N°-0130-2024</t>
  </si>
  <si>
    <t>N°-0131-2024</t>
  </si>
  <si>
    <t>N°-0132-2024</t>
  </si>
  <si>
    <t>N°-0133-2024</t>
  </si>
  <si>
    <t>Avance</t>
  </si>
  <si>
    <t>Montant dû au 15 01 25</t>
  </si>
  <si>
    <t>SOLDE ANTERIEUR</t>
  </si>
  <si>
    <t>VERSEMENT DU MOIS</t>
  </si>
  <si>
    <t>TOTAL SOLDE ACTUEL</t>
  </si>
  <si>
    <t>DEPENSES DU MOIS</t>
  </si>
  <si>
    <t>REVENUS SUPPLEMENTAIRE DU MOIS</t>
  </si>
  <si>
    <t>Amadou Woury boukary</t>
  </si>
  <si>
    <t>Thierno Ablaye</t>
  </si>
  <si>
    <t>Montant dû au 28 02 25</t>
  </si>
  <si>
    <t>Versement</t>
  </si>
  <si>
    <t>7500DETTE</t>
  </si>
  <si>
    <t>EXCLUS + 50K</t>
  </si>
  <si>
    <t>A REVOIR</t>
  </si>
  <si>
    <t>Voir les 500</t>
  </si>
  <si>
    <t>9000 DU PAR DAOUDA + 50K + AMENDE</t>
  </si>
  <si>
    <t>Montant versé</t>
  </si>
  <si>
    <t>Amande MSDL</t>
  </si>
  <si>
    <t>41000 DÛ</t>
  </si>
  <si>
    <t>Avance  Ancien</t>
  </si>
  <si>
    <t>Montant dû au 31 12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</si>
</sst>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\ &quot;CFA&quot;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i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FFFF"/>
      <name val="Calibri"/>
      <family val="2"/>
    </font>
    <font>
      <sz val="11"/>
      <color theme="5" tint="-0.249977111117893"/>
      <name val="Aptos Narrow"/>
      <family val="2"/>
      <scheme val="minor"/>
    </font>
    <font>
      <b/>
      <sz val="14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1"/>
      <color rgb="FFFB4505"/>
      <name val="Aptos Narrow"/>
      <family val="2"/>
      <scheme val="minor"/>
    </font>
    <font>
      <sz val="12"/>
      <color rgb="FFFF0000"/>
      <name val="Calibri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Calibri"/>
      <family val="2"/>
    </font>
    <font>
      <sz val="12"/>
      <name val="Calibri"/>
      <family val="2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darkGray"/>
    </fill>
    <fill>
      <patternFill patternType="lightGray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9" fontId="0" fillId="0" borderId="0" xfId="1" applyFont="1"/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2" fillId="4" borderId="0" xfId="0" applyFont="1" applyFill="1"/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18" fillId="0" borderId="0" xfId="0" applyFont="1"/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1" fontId="5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18" fillId="0" borderId="1" xfId="0" applyFont="1" applyBorder="1"/>
    <xf numFmtId="0" fontId="12" fillId="4" borderId="1" xfId="0" applyFont="1" applyFill="1" applyBorder="1"/>
    <xf numFmtId="41" fontId="7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1" xfId="2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5" borderId="0" xfId="0" applyFill="1" applyAlignment="1">
      <alignment horizontal="center" vertical="center"/>
    </xf>
    <xf numFmtId="17" fontId="3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1" fontId="0" fillId="0" borderId="1" xfId="2" applyFont="1" applyBorder="1"/>
    <xf numFmtId="3" fontId="0" fillId="0" borderId="0" xfId="0" applyNumberFormat="1"/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3" fontId="2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21" fillId="0" borderId="0" xfId="0" applyFont="1"/>
    <xf numFmtId="41" fontId="16" fillId="0" borderId="1" xfId="2" applyFont="1" applyBorder="1" applyAlignment="1">
      <alignment horizontal="center" vertical="center" wrapText="1"/>
    </xf>
    <xf numFmtId="41" fontId="7" fillId="5" borderId="1" xfId="2" applyFont="1" applyFill="1" applyBorder="1" applyAlignment="1">
      <alignment horizontal="center" vertical="center" wrapText="1"/>
    </xf>
    <xf numFmtId="3" fontId="16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Milliers [0]" xfId="2" builtinId="6"/>
    <cellStyle name="Normal" xfId="0" builtinId="0"/>
    <cellStyle name="Pourcentage" xfId="1" builtinId="5"/>
  </cellStyles>
  <dxfs count="25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28224</xdr:colOff>
      <xdr:row>5</xdr:row>
      <xdr:rowOff>134056</xdr:rowOff>
    </xdr:from>
    <xdr:to>
      <xdr:col>4</xdr:col>
      <xdr:colOff>828668</xdr:colOff>
      <xdr:row>9</xdr:row>
      <xdr:rowOff>83050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4E126EA-0F7E-4D6E-B2FE-20E261734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0224" y="1200856"/>
          <a:ext cx="797269" cy="790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28224</xdr:colOff>
      <xdr:row>5</xdr:row>
      <xdr:rowOff>134056</xdr:rowOff>
    </xdr:from>
    <xdr:to>
      <xdr:col>4</xdr:col>
      <xdr:colOff>828668</xdr:colOff>
      <xdr:row>9</xdr:row>
      <xdr:rowOff>83050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B361F71-B5B0-4D95-8697-32D9430B4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74674" y="1200856"/>
          <a:ext cx="800444" cy="7935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28224</xdr:colOff>
      <xdr:row>5</xdr:row>
      <xdr:rowOff>134056</xdr:rowOff>
    </xdr:from>
    <xdr:to>
      <xdr:col>4</xdr:col>
      <xdr:colOff>828668</xdr:colOff>
      <xdr:row>9</xdr:row>
      <xdr:rowOff>83050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54564AE-B3EA-42F6-99F1-605DE0356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74674" y="1200856"/>
          <a:ext cx="800444" cy="7935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28224</xdr:colOff>
      <xdr:row>5</xdr:row>
      <xdr:rowOff>134056</xdr:rowOff>
    </xdr:from>
    <xdr:to>
      <xdr:col>5</xdr:col>
      <xdr:colOff>311596</xdr:colOff>
      <xdr:row>9</xdr:row>
      <xdr:rowOff>83050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DC8C5E3-3CED-4264-9795-51C59C3E4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74674" y="1200856"/>
          <a:ext cx="800444" cy="7935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63506</xdr:colOff>
      <xdr:row>1</xdr:row>
      <xdr:rowOff>21166</xdr:rowOff>
    </xdr:from>
    <xdr:to>
      <xdr:col>4</xdr:col>
      <xdr:colOff>1360950</xdr:colOff>
      <xdr:row>4</xdr:row>
      <xdr:rowOff>148849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934A337-0437-4B9A-A1E8-395F964B4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6" y="275166"/>
          <a:ext cx="5939294" cy="737283"/>
        </a:xfrm>
        <a:prstGeom prst="rect">
          <a:avLst/>
        </a:prstGeom>
      </xdr:spPr>
    </xdr:pic>
    <xdr:clientData/>
  </xdr:twoCellAnchor>
  <xdr:twoCellAnchor editAs="oneCell">
    <xdr:from>
      <xdr:col>2</xdr:col>
      <xdr:colOff>28224</xdr:colOff>
      <xdr:row>5</xdr:row>
      <xdr:rowOff>134056</xdr:rowOff>
    </xdr:from>
    <xdr:to>
      <xdr:col>2</xdr:col>
      <xdr:colOff>825493</xdr:colOff>
      <xdr:row>9</xdr:row>
      <xdr:rowOff>79875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DA35FA9-323B-4137-95D2-3527BA6C8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0224" y="1200856"/>
          <a:ext cx="797269" cy="7903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ierno DIALLO" id="{FE096C84-1C30-4C46-8287-DF34E177CF76}" userId="b727d33aa60d48e0" providerId="Windows Live"/>
  <person displayName="Thierno Boubacar Sidekh DIALLO" id="{80F7C852-D5A3-487B-82C7-78E6E08DE5EC}" userId="S::thierno.diallo@ellipseprojects.com::3e66aa6b-e6e0-4767-888f-f2154aeddc94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4" dT="2024-06-12T06:14:27.25" personId="{80F7C852-D5A3-487B-82C7-78E6E08DE5EC}" id="{6A159C88-D4BE-473B-92C8-0EE2A4314DFF}">
    <text>Numéro alousseynou</text>
  </threadedComment>
  <threadedComment ref="I34" dT="2024-06-12T06:14:27.25" personId="{80F7C852-D5A3-487B-82C7-78E6E08DE5EC}" id="{E22DA6BB-4C7B-4850-89FE-387D7D186CE1}">
    <text>Numéro alousseynou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7" dT="2024-06-12T06:14:27.25" personId="{80F7C852-D5A3-487B-82C7-78E6E08DE5EC}" id="{E6938AB9-5028-43DF-A650-7D841A6FE43B}">
    <text>Numéro alousseynou</text>
  </threadedComment>
  <threadedComment ref="I27" dT="2024-06-12T06:14:27.25" personId="{80F7C852-D5A3-487B-82C7-78E6E08DE5EC}" id="{2779E4DB-02ED-491A-AB2F-C4AD3E7B16FE}">
    <text>Numéro alousseynou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34" dT="2024-06-12T06:14:27.25" personId="{80F7C852-D5A3-487B-82C7-78E6E08DE5EC}" id="{52A1445C-CB38-400A-9BE2-1198D0DBF708}">
    <text>Numéro alousseynou</text>
  </threadedComment>
  <threadedComment ref="I34" dT="2024-06-12T06:14:27.25" personId="{80F7C852-D5A3-487B-82C7-78E6E08DE5EC}" id="{EBC244FE-0A60-4ED3-B424-3B6B747BA88D}">
    <text>Numéro alousseynou</text>
  </threadedComment>
  <threadedComment ref="F87" dT="2025-12-07T15:22:23.49" personId="{FE096C84-1C30-4C46-8287-DF34E177CF76}" id="{6D61A904-6F1E-4BB1-B18E-0B0ACC190CBA}">
    <text>A CLARIFIER ! NC dernier tableau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U14" dT="2025-12-07T22:45:09.97" personId="{FE096C84-1C30-4C46-8287-DF34E177CF76}" id="{60A1FCF4-3C85-40FE-A6C7-3B80CB8806AD}">
    <text>+ 50 000 + EXCLUSION MOUSSIDHAL</text>
  </threadedComment>
  <threadedComment ref="D34" dT="2024-06-12T06:14:27.25" personId="{80F7C852-D5A3-487B-82C7-78E6E08DE5EC}" id="{CA9AABBB-BC97-4C03-87A8-E21A943FC134}">
    <text>Numéro alousseynou</text>
  </threadedComment>
  <threadedComment ref="I34" dT="2024-06-12T06:14:27.25" personId="{80F7C852-D5A3-487B-82C7-78E6E08DE5EC}" id="{F09F1F01-A126-46B0-9A01-CA8118BD6223}">
    <text>Numéro alousseynou</text>
  </threadedComment>
  <threadedComment ref="U40" dT="2025-12-07T22:45:09.97" personId="{FE096C84-1C30-4C46-8287-DF34E177CF76}" id="{10A707B3-F498-4BBE-AB9A-045ED026AADF}">
    <text>+ 50 000 + EXCLUSION MOUSSIDHAL</text>
  </threadedComment>
  <threadedComment ref="N68" dT="2025-12-09T23:29:53.02" personId="{FE096C84-1C30-4C46-8287-DF34E177CF76}" id="{1E7DBF8E-C1C7-483B-AB42-5F176EA7763F}">
    <text>ANCIEN VERSEMENT AVANT JUIN</text>
  </threadedComment>
  <threadedComment ref="N79" dT="2025-12-09T23:11:56.08" personId="{FE096C84-1C30-4C46-8287-DF34E177CF76}" id="{7CD2351C-5EC0-4797-93E2-ADFCD913EE62}">
    <text>ANCIEN VERSEMENT AVANT JUIN</text>
  </threadedComment>
  <threadedComment ref="F87" dT="2025-12-07T15:22:23.49" personId="{FE096C84-1C30-4C46-8287-DF34E177CF76}" id="{4FAF35FE-02B3-442E-8DD2-D407CB5B9B3B}">
    <text>A CLARIFIER ! NC dernier tableau</text>
  </threadedComment>
  <threadedComment ref="U104" dT="2025-12-07T22:20:40.30" personId="{FE096C84-1C30-4C46-8287-DF34E177CF76}" id="{3B1D013F-2072-4465-AC7F-03E8469ED3C7}">
    <text>IL AURAIT DEJA VERSER EN JANVIER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image" Target="../media/image3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image" Target="../media/image3.png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4.xml"/><Relationship Id="rId5" Type="http://schemas.openxmlformats.org/officeDocument/2006/relationships/comments" Target="../comments4.xml"/><Relationship Id="rId4" Type="http://schemas.openxmlformats.org/officeDocument/2006/relationships/image" Target="../media/image3.png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DADE-5151-48BC-B7DC-CB152D92B6BF}">
  <sheetPr>
    <pageSetUpPr fitToPage="1"/>
  </sheetPr>
  <dimension ref="A1:AQ148"/>
  <sheetViews>
    <sheetView view="pageBreakPreview" topLeftCell="A10" zoomScale="80" zoomScaleNormal="100" zoomScaleSheetLayoutView="80" workbookViewId="0">
      <pane ySplit="4" topLeftCell="A66" activePane="bottomLeft" state="frozen"/>
      <selection activeCell="A10" sqref="A10"/>
      <selection pane="bottomLeft" activeCell="Y13" sqref="Y13"/>
    </sheetView>
  </sheetViews>
  <sheetFormatPr baseColWidth="10" defaultRowHeight="15.5" outlineLevelCol="1" x14ac:dyDescent="0.35"/>
  <cols>
    <col min="1" max="1" width="5.6328125" style="1" customWidth="1"/>
    <col min="2" max="2" width="5.26953125" style="2" bestFit="1" customWidth="1"/>
    <col min="3" max="3" width="17.81640625" style="2" bestFit="1" customWidth="1"/>
    <col min="4" max="4" width="19.1796875" style="5" customWidth="1"/>
    <col min="5" max="5" width="12.54296875" style="3" customWidth="1"/>
    <col min="6" max="6" width="43.36328125" style="4" bestFit="1" customWidth="1"/>
    <col min="7" max="7" width="17.7265625" style="5" customWidth="1"/>
    <col min="8" max="8" width="16.26953125" style="5" customWidth="1"/>
    <col min="9" max="9" width="19.1796875" style="5" customWidth="1"/>
    <col min="10" max="15" width="16.26953125" style="45" customWidth="1"/>
    <col min="16" max="17" width="10.90625" style="2" hidden="1" customWidth="1"/>
    <col min="18" max="18" width="12.453125" style="2" bestFit="1" customWidth="1"/>
    <col min="19" max="19" width="12.453125" style="2" hidden="1" customWidth="1" outlineLevel="1"/>
    <col min="20" max="22" width="10.90625" style="2" hidden="1" customWidth="1" outlineLevel="1"/>
    <col min="23" max="24" width="10.90625" style="64" hidden="1" customWidth="1" outlineLevel="1"/>
    <col min="25" max="25" width="6.90625" style="2" bestFit="1" customWidth="1" collapsed="1"/>
    <col min="26" max="26" width="6.453125" style="2" bestFit="1" customWidth="1"/>
    <col min="27" max="28" width="7.453125" style="2" bestFit="1" customWidth="1"/>
    <col min="29" max="29" width="6.453125" style="2" bestFit="1" customWidth="1"/>
    <col min="30" max="30" width="6.7265625" style="2" bestFit="1" customWidth="1"/>
    <col min="31" max="31" width="6.90625" style="2" bestFit="1" customWidth="1"/>
    <col min="32" max="32" width="7.26953125" bestFit="1" customWidth="1"/>
    <col min="33" max="33" width="6.90625" bestFit="1" customWidth="1"/>
    <col min="34" max="34" width="8.08984375" bestFit="1" customWidth="1"/>
    <col min="35" max="35" width="6.36328125" bestFit="1" customWidth="1"/>
    <col min="36" max="36" width="7" bestFit="1" customWidth="1"/>
    <col min="37" max="37" width="6.90625" bestFit="1" customWidth="1"/>
    <col min="38" max="38" width="6.453125" bestFit="1" customWidth="1"/>
    <col min="39" max="40" width="7.453125" bestFit="1" customWidth="1"/>
    <col min="41" max="41" width="6.453125" bestFit="1" customWidth="1"/>
    <col min="42" max="42" width="6.7265625" bestFit="1" customWidth="1"/>
    <col min="43" max="43" width="6.90625" bestFit="1" customWidth="1"/>
  </cols>
  <sheetData>
    <row r="1" spans="1:43" ht="20" customHeight="1" x14ac:dyDescent="0.35"/>
    <row r="6" spans="1:43" ht="18.5" x14ac:dyDescent="0.35">
      <c r="B6" s="111" t="s">
        <v>1</v>
      </c>
      <c r="C6" s="111"/>
      <c r="D6" s="111"/>
      <c r="E6" s="111"/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1"/>
      <c r="Q6" s="111"/>
    </row>
    <row r="8" spans="1:43" ht="16" x14ac:dyDescent="0.35">
      <c r="D8" s="2"/>
      <c r="G8" s="113">
        <f ca="1">+TODAY()</f>
        <v>46001</v>
      </c>
      <c r="H8" s="113"/>
      <c r="I8" s="113"/>
      <c r="J8" s="114"/>
      <c r="K8" s="114"/>
      <c r="L8" s="114"/>
      <c r="M8" s="114"/>
      <c r="N8" s="114"/>
      <c r="O8" s="114"/>
      <c r="P8" s="113"/>
      <c r="Q8" s="6"/>
    </row>
    <row r="10" spans="1:43" ht="16" customHeight="1" x14ac:dyDescent="0.35">
      <c r="B10" s="115" t="s">
        <v>270</v>
      </c>
      <c r="C10" s="115"/>
      <c r="D10" s="115"/>
      <c r="E10" s="115"/>
      <c r="F10" s="115"/>
      <c r="G10" s="115"/>
      <c r="H10" s="115"/>
      <c r="I10" s="115"/>
      <c r="J10" s="116"/>
      <c r="K10" s="116"/>
      <c r="L10" s="116"/>
      <c r="M10" s="116"/>
      <c r="N10" s="116"/>
      <c r="O10" s="116"/>
      <c r="P10" s="115"/>
      <c r="Q10" s="115"/>
    </row>
    <row r="11" spans="1:43" ht="16" customHeight="1" x14ac:dyDescent="0.35">
      <c r="B11" s="115"/>
      <c r="C11" s="115"/>
      <c r="D11" s="115"/>
      <c r="E11" s="115"/>
      <c r="F11" s="115"/>
      <c r="G11" s="115"/>
      <c r="H11" s="115"/>
      <c r="I11" s="115"/>
      <c r="J11" s="116"/>
      <c r="K11" s="116"/>
      <c r="L11" s="116"/>
      <c r="M11" s="116"/>
      <c r="N11" s="116"/>
      <c r="O11" s="116"/>
      <c r="P11" s="115"/>
      <c r="Q11" s="115"/>
    </row>
    <row r="12" spans="1:43" ht="16" x14ac:dyDescent="0.35">
      <c r="M12" s="45">
        <v>2000</v>
      </c>
      <c r="R12" s="60"/>
      <c r="S12" s="60"/>
      <c r="T12" s="2" t="s">
        <v>305</v>
      </c>
      <c r="U12" s="2" t="s">
        <v>306</v>
      </c>
      <c r="V12" s="2" t="s">
        <v>298</v>
      </c>
      <c r="W12" s="117" t="s">
        <v>317</v>
      </c>
      <c r="X12" s="117"/>
    </row>
    <row r="13" spans="1:43" s="13" customFormat="1" ht="31" x14ac:dyDescent="0.35">
      <c r="A13" s="8"/>
      <c r="B13" s="9" t="s">
        <v>3</v>
      </c>
      <c r="C13" s="9" t="s">
        <v>271</v>
      </c>
      <c r="D13" s="11" t="s">
        <v>157</v>
      </c>
      <c r="E13" s="10" t="s">
        <v>4</v>
      </c>
      <c r="F13" s="11" t="s">
        <v>5</v>
      </c>
      <c r="G13" s="11" t="s">
        <v>6</v>
      </c>
      <c r="H13" s="11" t="s">
        <v>158</v>
      </c>
      <c r="I13" s="11" t="s">
        <v>157</v>
      </c>
      <c r="J13" s="51" t="s">
        <v>272</v>
      </c>
      <c r="K13" s="51" t="s">
        <v>273</v>
      </c>
      <c r="L13" s="51" t="s">
        <v>257</v>
      </c>
      <c r="M13" s="51" t="s">
        <v>258</v>
      </c>
      <c r="N13" s="51" t="s">
        <v>450</v>
      </c>
      <c r="O13" s="51" t="s">
        <v>451</v>
      </c>
      <c r="P13" s="9" t="s">
        <v>7</v>
      </c>
      <c r="Q13" s="12" t="s">
        <v>8</v>
      </c>
      <c r="R13" s="12" t="s">
        <v>299</v>
      </c>
      <c r="Y13" s="67">
        <v>45444</v>
      </c>
      <c r="Z13" s="67">
        <v>45474</v>
      </c>
      <c r="AA13" s="67">
        <v>45505</v>
      </c>
      <c r="AB13" s="67">
        <v>45536</v>
      </c>
      <c r="AC13" s="67">
        <v>45566</v>
      </c>
      <c r="AD13" s="67">
        <v>45597</v>
      </c>
      <c r="AE13" s="67">
        <v>45627</v>
      </c>
      <c r="AF13" s="67">
        <v>45658</v>
      </c>
      <c r="AG13" s="67">
        <v>45689</v>
      </c>
      <c r="AH13" s="67">
        <v>45717</v>
      </c>
      <c r="AI13" s="67">
        <v>45748</v>
      </c>
      <c r="AJ13" s="67">
        <v>45778</v>
      </c>
      <c r="AK13" s="67">
        <v>45809</v>
      </c>
      <c r="AL13" s="67">
        <v>45839</v>
      </c>
      <c r="AM13" s="67">
        <v>45870</v>
      </c>
      <c r="AN13" s="67">
        <v>45901</v>
      </c>
      <c r="AO13" s="67">
        <v>45931</v>
      </c>
      <c r="AP13" s="67">
        <v>45962</v>
      </c>
      <c r="AQ13" s="67">
        <v>45992</v>
      </c>
    </row>
    <row r="14" spans="1:43" ht="18.5" x14ac:dyDescent="0.35">
      <c r="A14"/>
      <c r="B14" s="14">
        <v>1</v>
      </c>
      <c r="C14" s="14" t="str">
        <f t="shared" ref="C14:C22" si="0">CONCATENATE("N°-","000",B14,"-2024")</f>
        <v>N°-0001-2024</v>
      </c>
      <c r="D14" s="15">
        <v>778779867</v>
      </c>
      <c r="E14" s="15" t="s">
        <v>11</v>
      </c>
      <c r="F14" s="16" t="s">
        <v>12</v>
      </c>
      <c r="G14" s="15" t="s">
        <v>13</v>
      </c>
      <c r="H14" s="15" t="s">
        <v>159</v>
      </c>
      <c r="I14" s="15" t="s">
        <v>216</v>
      </c>
      <c r="J14" s="46">
        <v>1000</v>
      </c>
      <c r="K14" s="46" t="s">
        <v>274</v>
      </c>
      <c r="L14" s="46">
        <f>+SUM($Y14:$AQ14)</f>
        <v>-56</v>
      </c>
      <c r="M14" s="46">
        <f>IF(L14&gt;=0,"A JOUR",($L14*($M$12)))</f>
        <v>-112000</v>
      </c>
      <c r="N14" s="46"/>
      <c r="O14" s="46">
        <f t="shared" ref="O14:O45" si="1">IF(L14&gt;=0,"A JOUR",($L14*($M$12+J14)+N14))</f>
        <v>-168000</v>
      </c>
      <c r="P14" s="17"/>
      <c r="Q14" s="18" t="s">
        <v>14</v>
      </c>
      <c r="T14" s="13" t="e">
        <v>#N/A</v>
      </c>
      <c r="U14" s="13" t="e">
        <v>#N/A</v>
      </c>
      <c r="V14" s="13" t="e">
        <v>#N/A</v>
      </c>
      <c r="W14" s="13">
        <v>1000</v>
      </c>
      <c r="X14" s="13">
        <v>56</v>
      </c>
      <c r="Y14" s="17">
        <v>-52</v>
      </c>
      <c r="Z14" s="17">
        <v>-1</v>
      </c>
      <c r="AA14" s="17">
        <v>-1</v>
      </c>
      <c r="AB14" s="17">
        <v>-1</v>
      </c>
      <c r="AC14" s="17">
        <v>0</v>
      </c>
      <c r="AD14" s="17">
        <v>-1</v>
      </c>
      <c r="AE14" s="17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</row>
    <row r="15" spans="1:43" ht="18.5" x14ac:dyDescent="0.35">
      <c r="A15"/>
      <c r="B15" s="14">
        <v>2</v>
      </c>
      <c r="C15" s="14" t="str">
        <f t="shared" si="0"/>
        <v>N°-0002-2024</v>
      </c>
      <c r="D15" s="15">
        <v>772175292</v>
      </c>
      <c r="E15" s="15" t="s">
        <v>15</v>
      </c>
      <c r="F15" s="19" t="s">
        <v>16</v>
      </c>
      <c r="G15" s="15" t="s">
        <v>17</v>
      </c>
      <c r="H15" s="15" t="s">
        <v>159</v>
      </c>
      <c r="I15" s="15" t="s">
        <v>165</v>
      </c>
      <c r="J15" s="46">
        <v>2000</v>
      </c>
      <c r="K15" s="46">
        <v>1000</v>
      </c>
      <c r="L15" s="46">
        <v>0</v>
      </c>
      <c r="M15" s="46" t="str">
        <f t="shared" ref="M15:M78" si="2">IF(L15&gt;=0,"A JOUR",($L15*($M$12)))</f>
        <v>A JOUR</v>
      </c>
      <c r="N15" s="46"/>
      <c r="O15" s="46" t="str">
        <f t="shared" si="1"/>
        <v>A JOUR</v>
      </c>
      <c r="P15" s="17" t="s">
        <v>14</v>
      </c>
      <c r="Q15" s="18" t="s">
        <v>14</v>
      </c>
      <c r="S15" s="13"/>
      <c r="T15" s="13" t="s">
        <v>305</v>
      </c>
      <c r="U15" s="13"/>
      <c r="V15"/>
      <c r="W15"/>
      <c r="X15"/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</row>
    <row r="16" spans="1:43" ht="18.5" x14ac:dyDescent="0.35">
      <c r="A16"/>
      <c r="B16" s="14">
        <v>3</v>
      </c>
      <c r="C16" s="14" t="str">
        <f t="shared" si="0"/>
        <v>N°-0003-2024</v>
      </c>
      <c r="D16" s="48" t="s">
        <v>235</v>
      </c>
      <c r="E16" s="15" t="s">
        <v>11</v>
      </c>
      <c r="F16" s="19" t="s">
        <v>19</v>
      </c>
      <c r="G16" s="15" t="s">
        <v>20</v>
      </c>
      <c r="H16" s="15" t="s">
        <v>243</v>
      </c>
      <c r="I16" s="48" t="s">
        <v>235</v>
      </c>
      <c r="J16" s="46"/>
      <c r="K16" s="46">
        <v>1000</v>
      </c>
      <c r="L16" s="46" t="s">
        <v>303</v>
      </c>
      <c r="M16" s="46" t="str">
        <f t="shared" si="2"/>
        <v>A JOUR</v>
      </c>
      <c r="N16" s="46"/>
      <c r="O16" s="46" t="str">
        <f t="shared" si="1"/>
        <v>A JOUR</v>
      </c>
      <c r="P16" s="17" t="s">
        <v>14</v>
      </c>
      <c r="Q16" s="18"/>
      <c r="R16" s="2" t="s">
        <v>303</v>
      </c>
      <c r="S16" s="13"/>
      <c r="T16" s="13" t="e">
        <v>#N/A</v>
      </c>
      <c r="U16" s="13" t="e">
        <v>#N/A</v>
      </c>
      <c r="V16" s="13" t="e">
        <v>#N/A</v>
      </c>
      <c r="W16" s="13" t="e">
        <v>#N/A</v>
      </c>
      <c r="X16" s="13" t="e">
        <v>#N/A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</row>
    <row r="17" spans="1:43" ht="18.5" x14ac:dyDescent="0.35">
      <c r="A17"/>
      <c r="B17" s="14">
        <v>4</v>
      </c>
      <c r="C17" s="14" t="str">
        <f t="shared" si="0"/>
        <v>N°-0004-2024</v>
      </c>
      <c r="D17" s="15">
        <v>773528333</v>
      </c>
      <c r="E17" s="15" t="s">
        <v>21</v>
      </c>
      <c r="F17" s="19" t="s">
        <v>22</v>
      </c>
      <c r="G17" s="15" t="s">
        <v>23</v>
      </c>
      <c r="H17" s="15" t="s">
        <v>159</v>
      </c>
      <c r="I17" s="15" t="s">
        <v>237</v>
      </c>
      <c r="J17" s="46">
        <v>2000</v>
      </c>
      <c r="K17" s="46" t="s">
        <v>274</v>
      </c>
      <c r="L17" s="46">
        <f>+SUM($Y17:$AQ17)</f>
        <v>-25</v>
      </c>
      <c r="M17" s="46">
        <f t="shared" si="2"/>
        <v>-50000</v>
      </c>
      <c r="N17" s="46"/>
      <c r="O17" s="46">
        <f t="shared" si="1"/>
        <v>-100000</v>
      </c>
      <c r="P17" s="17"/>
      <c r="Q17" s="18" t="s">
        <v>14</v>
      </c>
      <c r="S17" s="13"/>
      <c r="T17" s="13" t="e">
        <v>#N/A</v>
      </c>
      <c r="U17" s="13" t="e">
        <v>#N/A</v>
      </c>
      <c r="V17" s="13" t="e">
        <v>#N/A</v>
      </c>
      <c r="W17" s="13">
        <v>2000</v>
      </c>
      <c r="X17" s="13">
        <v>25</v>
      </c>
      <c r="Y17" s="17">
        <v>-21</v>
      </c>
      <c r="Z17" s="17">
        <v>-1</v>
      </c>
      <c r="AA17" s="17">
        <v>-1</v>
      </c>
      <c r="AB17" s="17">
        <v>-1</v>
      </c>
      <c r="AC17" s="17">
        <v>0</v>
      </c>
      <c r="AD17" s="17">
        <v>-1</v>
      </c>
      <c r="AE17" s="17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</row>
    <row r="18" spans="1:43" ht="18.5" x14ac:dyDescent="0.35">
      <c r="A18"/>
      <c r="B18" s="14">
        <v>5</v>
      </c>
      <c r="C18" s="14" t="str">
        <f t="shared" si="0"/>
        <v>N°-0005-2024</v>
      </c>
      <c r="D18" s="48" t="s">
        <v>235</v>
      </c>
      <c r="E18" s="15" t="s">
        <v>15</v>
      </c>
      <c r="F18" s="19" t="s">
        <v>24</v>
      </c>
      <c r="G18" s="15" t="s">
        <v>25</v>
      </c>
      <c r="H18" s="15" t="s">
        <v>265</v>
      </c>
      <c r="I18" s="48" t="s">
        <v>235</v>
      </c>
      <c r="J18" s="46">
        <v>2000</v>
      </c>
      <c r="K18" s="46">
        <v>1000</v>
      </c>
      <c r="L18" s="46"/>
      <c r="M18" s="46" t="str">
        <f t="shared" si="2"/>
        <v>A JOUR</v>
      </c>
      <c r="N18" s="46"/>
      <c r="O18" s="46" t="str">
        <f t="shared" si="1"/>
        <v>A JOUR</v>
      </c>
      <c r="P18" s="17"/>
      <c r="Q18" s="18" t="s">
        <v>14</v>
      </c>
      <c r="S18" s="13"/>
      <c r="T18" s="13" t="e">
        <v>#N/A</v>
      </c>
      <c r="U18" s="13" t="e">
        <v>#N/A</v>
      </c>
      <c r="V18" s="13" t="e">
        <v>#N/A</v>
      </c>
      <c r="W18" s="13" t="e">
        <v>#N/A</v>
      </c>
      <c r="X18" s="13" t="e">
        <v>#N/A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</row>
    <row r="19" spans="1:43" ht="18.5" x14ac:dyDescent="0.35">
      <c r="A19"/>
      <c r="B19" s="14">
        <v>6</v>
      </c>
      <c r="C19" s="14" t="str">
        <f t="shared" si="0"/>
        <v>N°-0006-2024</v>
      </c>
      <c r="D19" s="15">
        <v>774789094</v>
      </c>
      <c r="E19" s="15" t="s">
        <v>11</v>
      </c>
      <c r="F19" s="19" t="s">
        <v>276</v>
      </c>
      <c r="G19" s="15" t="s">
        <v>13</v>
      </c>
      <c r="H19" s="15" t="s">
        <v>159</v>
      </c>
      <c r="I19" s="15" t="s">
        <v>191</v>
      </c>
      <c r="J19" s="46">
        <v>2000</v>
      </c>
      <c r="K19" s="46">
        <v>1000</v>
      </c>
      <c r="L19" s="46">
        <v>0</v>
      </c>
      <c r="M19" s="46" t="str">
        <f t="shared" si="2"/>
        <v>A JOUR</v>
      </c>
      <c r="N19" s="46"/>
      <c r="O19" s="46" t="str">
        <f t="shared" si="1"/>
        <v>A JOUR</v>
      </c>
      <c r="P19" s="17" t="s">
        <v>14</v>
      </c>
      <c r="Q19" s="18" t="s">
        <v>14</v>
      </c>
      <c r="S19" s="13"/>
      <c r="T19" s="13" t="s">
        <v>305</v>
      </c>
      <c r="U19" s="13"/>
      <c r="V19"/>
      <c r="W19"/>
      <c r="X19"/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</row>
    <row r="20" spans="1:43" ht="18.5" x14ac:dyDescent="0.35">
      <c r="A20"/>
      <c r="B20" s="14">
        <v>7</v>
      </c>
      <c r="C20" s="14" t="str">
        <f t="shared" si="0"/>
        <v>N°-0007-2024</v>
      </c>
      <c r="D20" s="15">
        <v>781050363</v>
      </c>
      <c r="E20" s="15" t="s">
        <v>15</v>
      </c>
      <c r="F20" s="19" t="s">
        <v>278</v>
      </c>
      <c r="G20" s="15" t="s">
        <v>13</v>
      </c>
      <c r="H20" s="15" t="s">
        <v>159</v>
      </c>
      <c r="I20" s="15" t="s">
        <v>189</v>
      </c>
      <c r="J20" s="46">
        <v>2000</v>
      </c>
      <c r="K20" s="46">
        <v>1000</v>
      </c>
      <c r="L20" s="46">
        <v>0</v>
      </c>
      <c r="M20" s="46" t="str">
        <f t="shared" si="2"/>
        <v>A JOUR</v>
      </c>
      <c r="N20" s="46"/>
      <c r="O20" s="46" t="str">
        <f t="shared" si="1"/>
        <v>A JOUR</v>
      </c>
      <c r="P20" s="17" t="s">
        <v>14</v>
      </c>
      <c r="Q20" s="18" t="s">
        <v>14</v>
      </c>
      <c r="S20" s="13"/>
      <c r="T20" s="13" t="s">
        <v>305</v>
      </c>
      <c r="U20" s="13"/>
      <c r="V20"/>
      <c r="W20"/>
      <c r="X20"/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</row>
    <row r="21" spans="1:43" ht="18.5" x14ac:dyDescent="0.35">
      <c r="A21"/>
      <c r="B21" s="14">
        <v>8</v>
      </c>
      <c r="C21" s="14" t="str">
        <f t="shared" si="0"/>
        <v>N°-0008-2024</v>
      </c>
      <c r="D21" s="53" t="s">
        <v>316</v>
      </c>
      <c r="E21" s="15" t="s">
        <v>11</v>
      </c>
      <c r="F21" s="16" t="s">
        <v>30</v>
      </c>
      <c r="G21" s="15" t="s">
        <v>13</v>
      </c>
      <c r="H21" s="15" t="s">
        <v>256</v>
      </c>
      <c r="I21" s="53" t="s">
        <v>307</v>
      </c>
      <c r="J21" s="46">
        <v>5000</v>
      </c>
      <c r="K21" s="46" t="s">
        <v>274</v>
      </c>
      <c r="L21" s="46"/>
      <c r="M21" s="46" t="str">
        <f t="shared" si="2"/>
        <v>A JOUR</v>
      </c>
      <c r="N21" s="46"/>
      <c r="O21" s="46" t="str">
        <f t="shared" si="1"/>
        <v>A JOUR</v>
      </c>
      <c r="P21" s="17"/>
      <c r="Q21" s="18" t="s">
        <v>14</v>
      </c>
      <c r="S21" s="13"/>
      <c r="T21" s="13" t="e">
        <v>#N/A</v>
      </c>
      <c r="U21" s="13" t="e">
        <v>#N/A</v>
      </c>
      <c r="V21" s="13" t="e">
        <v>#N/A</v>
      </c>
      <c r="W21" s="13" t="e">
        <v>#N/A</v>
      </c>
      <c r="X21" s="13" t="e">
        <v>#N/A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</row>
    <row r="22" spans="1:43" ht="18.5" x14ac:dyDescent="0.35">
      <c r="A22"/>
      <c r="B22" s="14">
        <v>9</v>
      </c>
      <c r="C22" s="14" t="str">
        <f t="shared" si="0"/>
        <v>N°-0009-2024</v>
      </c>
      <c r="D22" s="40">
        <v>774789094</v>
      </c>
      <c r="E22" s="38" t="s">
        <v>11</v>
      </c>
      <c r="F22" s="39" t="s">
        <v>205</v>
      </c>
      <c r="G22" s="40" t="s">
        <v>13</v>
      </c>
      <c r="H22" s="15" t="s">
        <v>159</v>
      </c>
      <c r="I22" s="40" t="s">
        <v>191</v>
      </c>
      <c r="J22" s="47">
        <v>2000</v>
      </c>
      <c r="K22" s="47">
        <v>1000</v>
      </c>
      <c r="L22" s="47">
        <v>0</v>
      </c>
      <c r="M22" s="46" t="str">
        <f t="shared" si="2"/>
        <v>A JOUR</v>
      </c>
      <c r="N22" s="46"/>
      <c r="O22" s="46" t="str">
        <f t="shared" si="1"/>
        <v>A JOUR</v>
      </c>
      <c r="P22" s="17" t="s">
        <v>14</v>
      </c>
      <c r="Q22" s="18" t="s">
        <v>14</v>
      </c>
      <c r="S22" s="13"/>
      <c r="T22" s="13" t="s">
        <v>305</v>
      </c>
      <c r="U22" s="13"/>
      <c r="V22"/>
      <c r="W22"/>
      <c r="X22"/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</row>
    <row r="23" spans="1:43" ht="18.5" x14ac:dyDescent="0.35">
      <c r="A23"/>
      <c r="B23" s="14">
        <v>10</v>
      </c>
      <c r="C23" s="14" t="str">
        <f t="shared" ref="C23:C54" si="3">CONCATENATE("N°-","00",B23,"-2024")</f>
        <v>N°-0010-2024</v>
      </c>
      <c r="D23" s="15">
        <v>776792624</v>
      </c>
      <c r="E23" s="15" t="s">
        <v>11</v>
      </c>
      <c r="F23" s="19" t="s">
        <v>287</v>
      </c>
      <c r="G23" s="15" t="s">
        <v>27</v>
      </c>
      <c r="H23" s="15" t="s">
        <v>159</v>
      </c>
      <c r="I23" s="15" t="s">
        <v>241</v>
      </c>
      <c r="J23" s="46">
        <v>1000</v>
      </c>
      <c r="K23" s="46">
        <v>1000</v>
      </c>
      <c r="L23" s="46">
        <v>0</v>
      </c>
      <c r="M23" s="46" t="str">
        <f t="shared" si="2"/>
        <v>A JOUR</v>
      </c>
      <c r="N23" s="46"/>
      <c r="O23" s="46" t="str">
        <f t="shared" si="1"/>
        <v>A JOUR</v>
      </c>
      <c r="P23" s="17" t="s">
        <v>14</v>
      </c>
      <c r="Q23" s="18" t="s">
        <v>14</v>
      </c>
      <c r="S23" s="13"/>
      <c r="T23" s="13" t="s">
        <v>305</v>
      </c>
      <c r="U23" s="13"/>
      <c r="V23"/>
      <c r="W23"/>
      <c r="X23"/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</row>
    <row r="24" spans="1:43" ht="18.5" x14ac:dyDescent="0.35">
      <c r="A24"/>
      <c r="B24" s="14">
        <v>11</v>
      </c>
      <c r="C24" s="14" t="str">
        <f t="shared" si="3"/>
        <v>N°-0011-2024</v>
      </c>
      <c r="D24" s="15">
        <v>775779980</v>
      </c>
      <c r="E24" s="15" t="s">
        <v>11</v>
      </c>
      <c r="F24" s="16" t="s">
        <v>31</v>
      </c>
      <c r="G24" s="15" t="s">
        <v>23</v>
      </c>
      <c r="H24" s="15" t="s">
        <v>159</v>
      </c>
      <c r="I24" s="15" t="s">
        <v>204</v>
      </c>
      <c r="J24" s="46">
        <v>1000</v>
      </c>
      <c r="K24" s="46">
        <v>1000</v>
      </c>
      <c r="L24" s="46">
        <f>+SUM($Y24:$AQ24)</f>
        <v>-2</v>
      </c>
      <c r="M24" s="46">
        <f t="shared" si="2"/>
        <v>-4000</v>
      </c>
      <c r="N24" s="46"/>
      <c r="O24" s="46">
        <f t="shared" si="1"/>
        <v>-6000</v>
      </c>
      <c r="P24" s="17" t="s">
        <v>14</v>
      </c>
      <c r="Q24" s="18" t="s">
        <v>14</v>
      </c>
      <c r="S24" s="13"/>
      <c r="T24" s="13" t="e">
        <v>#N/A</v>
      </c>
      <c r="U24" s="13" t="e">
        <v>#N/A</v>
      </c>
      <c r="V24" s="13" t="e">
        <v>#N/A</v>
      </c>
      <c r="W24" s="13">
        <v>1000</v>
      </c>
      <c r="X24" s="13">
        <v>2</v>
      </c>
      <c r="Y24" s="17">
        <v>0</v>
      </c>
      <c r="Z24" s="17">
        <v>0</v>
      </c>
      <c r="AA24" s="17">
        <v>0</v>
      </c>
      <c r="AB24" s="17">
        <v>-1</v>
      </c>
      <c r="AC24" s="17">
        <v>0</v>
      </c>
      <c r="AD24" s="17">
        <v>-1</v>
      </c>
      <c r="AE24" s="17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</row>
    <row r="25" spans="1:43" ht="18.5" x14ac:dyDescent="0.35">
      <c r="A25"/>
      <c r="B25" s="14">
        <v>12</v>
      </c>
      <c r="C25" s="14" t="str">
        <f t="shared" si="3"/>
        <v>N°-0012-2024</v>
      </c>
      <c r="D25" s="48"/>
      <c r="E25" s="15" t="s">
        <v>11</v>
      </c>
      <c r="F25" s="16" t="s">
        <v>33</v>
      </c>
      <c r="G25" s="15" t="s">
        <v>34</v>
      </c>
      <c r="H25" s="15" t="s">
        <v>243</v>
      </c>
      <c r="I25" s="48"/>
      <c r="J25" s="46"/>
      <c r="K25" s="46">
        <v>1000</v>
      </c>
      <c r="L25" s="46" t="s">
        <v>303</v>
      </c>
      <c r="M25" s="46" t="str">
        <f t="shared" si="2"/>
        <v>A JOUR</v>
      </c>
      <c r="N25" s="46"/>
      <c r="O25" s="46" t="str">
        <f t="shared" si="1"/>
        <v>A JOUR</v>
      </c>
      <c r="P25" s="32" t="s">
        <v>14</v>
      </c>
      <c r="Q25" s="18"/>
      <c r="R25" s="2" t="s">
        <v>303</v>
      </c>
      <c r="S25" s="13"/>
      <c r="T25" s="13" t="e">
        <v>#N/A</v>
      </c>
      <c r="U25" s="13" t="e">
        <v>#N/A</v>
      </c>
      <c r="V25" s="13" t="e">
        <v>#N/A</v>
      </c>
      <c r="W25" s="13" t="e">
        <v>#N/A</v>
      </c>
      <c r="X25" s="13" t="e">
        <v>#N/A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</row>
    <row r="26" spans="1:43" ht="18.5" x14ac:dyDescent="0.35">
      <c r="A26"/>
      <c r="B26" s="14">
        <v>13</v>
      </c>
      <c r="C26" s="14" t="str">
        <f t="shared" si="3"/>
        <v>N°-0013-2024</v>
      </c>
      <c r="D26" s="48" t="s">
        <v>235</v>
      </c>
      <c r="E26" s="15" t="s">
        <v>11</v>
      </c>
      <c r="F26" s="16" t="s">
        <v>33</v>
      </c>
      <c r="G26" s="15" t="s">
        <v>20</v>
      </c>
      <c r="H26" s="15" t="s">
        <v>190</v>
      </c>
      <c r="I26" s="48" t="s">
        <v>235</v>
      </c>
      <c r="J26" s="46">
        <v>1000</v>
      </c>
      <c r="K26" s="46" t="s">
        <v>274</v>
      </c>
      <c r="L26" s="46"/>
      <c r="M26" s="46" t="str">
        <f t="shared" si="2"/>
        <v>A JOUR</v>
      </c>
      <c r="N26" s="46"/>
      <c r="O26" s="46" t="str">
        <f t="shared" si="1"/>
        <v>A JOUR</v>
      </c>
      <c r="P26" s="32" t="s">
        <v>14</v>
      </c>
      <c r="Q26" s="18"/>
      <c r="S26" s="13"/>
      <c r="T26" s="13" t="e">
        <v>#N/A</v>
      </c>
      <c r="U26" s="13" t="e">
        <v>#N/A</v>
      </c>
      <c r="V26" s="13" t="e">
        <v>#N/A</v>
      </c>
      <c r="W26" s="13" t="e">
        <v>#N/A</v>
      </c>
      <c r="X26" s="13" t="e">
        <v>#N/A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</row>
    <row r="27" spans="1:43" ht="18.5" x14ac:dyDescent="0.35">
      <c r="B27" s="14">
        <v>14</v>
      </c>
      <c r="C27" s="14" t="str">
        <f t="shared" si="3"/>
        <v>N°-0014-2024</v>
      </c>
      <c r="D27" s="15">
        <v>781413617</v>
      </c>
      <c r="E27" s="15" t="s">
        <v>35</v>
      </c>
      <c r="F27" s="16" t="s">
        <v>36</v>
      </c>
      <c r="G27" s="15" t="s">
        <v>37</v>
      </c>
      <c r="H27" s="15" t="s">
        <v>159</v>
      </c>
      <c r="I27" s="15" t="s">
        <v>208</v>
      </c>
      <c r="J27" s="46">
        <v>1000</v>
      </c>
      <c r="K27" s="46">
        <v>1000</v>
      </c>
      <c r="L27" s="46">
        <v>0</v>
      </c>
      <c r="M27" s="46" t="str">
        <f t="shared" si="2"/>
        <v>A JOUR</v>
      </c>
      <c r="N27" s="46"/>
      <c r="O27" s="46" t="str">
        <f t="shared" si="1"/>
        <v>A JOUR</v>
      </c>
      <c r="P27" s="17" t="s">
        <v>14</v>
      </c>
      <c r="Q27" s="18" t="s">
        <v>14</v>
      </c>
      <c r="S27" s="13"/>
      <c r="T27" s="13" t="e">
        <v>#N/A</v>
      </c>
      <c r="U27" s="13" t="s">
        <v>306</v>
      </c>
      <c r="V27"/>
      <c r="W27"/>
      <c r="X27"/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</row>
    <row r="28" spans="1:43" ht="18.5" x14ac:dyDescent="0.35">
      <c r="A28"/>
      <c r="B28" s="14">
        <v>15</v>
      </c>
      <c r="C28" s="14" t="str">
        <f t="shared" si="3"/>
        <v>N°-0015-2024</v>
      </c>
      <c r="D28" s="53" t="s">
        <v>312</v>
      </c>
      <c r="E28" s="15" t="s">
        <v>35</v>
      </c>
      <c r="F28" s="19" t="s">
        <v>289</v>
      </c>
      <c r="G28" s="15" t="s">
        <v>13</v>
      </c>
      <c r="H28" s="15" t="s">
        <v>159</v>
      </c>
      <c r="I28" s="53" t="s">
        <v>311</v>
      </c>
      <c r="J28" s="46">
        <v>2000</v>
      </c>
      <c r="K28" s="46" t="s">
        <v>274</v>
      </c>
      <c r="L28" s="46">
        <f>+SUM($Y28:$AQ28)</f>
        <v>-4</v>
      </c>
      <c r="M28" s="46">
        <f t="shared" si="2"/>
        <v>-8000</v>
      </c>
      <c r="N28" s="46"/>
      <c r="O28" s="46">
        <f t="shared" si="1"/>
        <v>-16000</v>
      </c>
      <c r="P28" s="17"/>
      <c r="Q28" s="18" t="s">
        <v>14</v>
      </c>
      <c r="S28" s="13"/>
      <c r="T28" s="13" t="e">
        <v>#N/A</v>
      </c>
      <c r="U28" s="13" t="e">
        <v>#N/A</v>
      </c>
      <c r="V28" s="13" t="e">
        <v>#N/A</v>
      </c>
      <c r="W28" s="13">
        <v>2000</v>
      </c>
      <c r="X28" s="13">
        <v>4</v>
      </c>
      <c r="Y28" s="17">
        <v>0</v>
      </c>
      <c r="Z28" s="17">
        <v>-1</v>
      </c>
      <c r="AA28" s="17">
        <v>-1</v>
      </c>
      <c r="AB28" s="17">
        <v>-1</v>
      </c>
      <c r="AC28" s="17">
        <v>0</v>
      </c>
      <c r="AD28" s="17">
        <v>-1</v>
      </c>
      <c r="AE28" s="17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</row>
    <row r="29" spans="1:43" ht="18.5" x14ac:dyDescent="0.35">
      <c r="A29"/>
      <c r="B29" s="14">
        <v>16</v>
      </c>
      <c r="C29" s="14" t="str">
        <f t="shared" si="3"/>
        <v>N°-0016-2024</v>
      </c>
      <c r="D29" s="15">
        <v>777255426</v>
      </c>
      <c r="E29" s="15" t="s">
        <v>11</v>
      </c>
      <c r="F29" s="19" t="s">
        <v>40</v>
      </c>
      <c r="G29" s="15" t="s">
        <v>23</v>
      </c>
      <c r="H29" s="15" t="s">
        <v>175</v>
      </c>
      <c r="I29" s="15" t="s">
        <v>176</v>
      </c>
      <c r="J29" s="46">
        <v>1500</v>
      </c>
      <c r="K29" s="46" t="s">
        <v>274</v>
      </c>
      <c r="L29" s="46">
        <v>0</v>
      </c>
      <c r="M29" s="46" t="str">
        <f t="shared" si="2"/>
        <v>A JOUR</v>
      </c>
      <c r="N29" s="46"/>
      <c r="O29" s="46" t="str">
        <f t="shared" si="1"/>
        <v>A JOUR</v>
      </c>
      <c r="P29" s="17" t="s">
        <v>14</v>
      </c>
      <c r="Q29" s="18" t="s">
        <v>14</v>
      </c>
      <c r="S29" s="13"/>
      <c r="T29" s="13" t="s">
        <v>305</v>
      </c>
      <c r="U29" s="13"/>
      <c r="V29"/>
      <c r="W29"/>
      <c r="X29"/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</row>
    <row r="30" spans="1:43" ht="18.5" x14ac:dyDescent="0.35">
      <c r="A30"/>
      <c r="B30" s="14">
        <v>17</v>
      </c>
      <c r="C30" s="14" t="str">
        <f t="shared" si="3"/>
        <v>N°-0017-2024</v>
      </c>
      <c r="D30" s="40"/>
      <c r="E30" s="38" t="s">
        <v>11</v>
      </c>
      <c r="F30" s="39" t="s">
        <v>153</v>
      </c>
      <c r="G30" s="40" t="s">
        <v>37</v>
      </c>
      <c r="H30" s="40" t="s">
        <v>243</v>
      </c>
      <c r="I30" s="40"/>
      <c r="J30" s="47"/>
      <c r="K30" s="46" t="s">
        <v>274</v>
      </c>
      <c r="L30" s="46" t="s">
        <v>303</v>
      </c>
      <c r="M30" s="46" t="str">
        <f t="shared" si="2"/>
        <v>A JOUR</v>
      </c>
      <c r="N30" s="46"/>
      <c r="O30" s="46" t="str">
        <f t="shared" si="1"/>
        <v>A JOUR</v>
      </c>
      <c r="P30" s="17"/>
      <c r="Q30" s="18"/>
      <c r="R30" s="2" t="s">
        <v>303</v>
      </c>
      <c r="S30" s="13"/>
      <c r="T30" s="13" t="e">
        <v>#N/A</v>
      </c>
      <c r="U30" s="13" t="e">
        <v>#N/A</v>
      </c>
      <c r="V30" s="13" t="e">
        <v>#N/A</v>
      </c>
      <c r="W30" s="13" t="e">
        <v>#N/A</v>
      </c>
      <c r="X30" s="13" t="e">
        <v>#N/A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</row>
    <row r="31" spans="1:43" ht="18.5" x14ac:dyDescent="0.35">
      <c r="A31"/>
      <c r="B31" s="14">
        <v>18</v>
      </c>
      <c r="C31" s="14" t="str">
        <f t="shared" si="3"/>
        <v>N°-0018-2024</v>
      </c>
      <c r="D31" s="15">
        <v>774042497</v>
      </c>
      <c r="E31" s="15" t="s">
        <v>11</v>
      </c>
      <c r="F31" s="16" t="s">
        <v>300</v>
      </c>
      <c r="G31" s="15" t="s">
        <v>39</v>
      </c>
      <c r="H31" s="15" t="s">
        <v>159</v>
      </c>
      <c r="I31" s="15" t="s">
        <v>161</v>
      </c>
      <c r="J31" s="15">
        <v>5000</v>
      </c>
      <c r="K31" s="15">
        <v>1000</v>
      </c>
      <c r="L31" s="15">
        <v>0</v>
      </c>
      <c r="M31" s="46" t="str">
        <f t="shared" si="2"/>
        <v>A JOUR</v>
      </c>
      <c r="N31" s="46"/>
      <c r="O31" s="46" t="str">
        <f t="shared" si="1"/>
        <v>A JOUR</v>
      </c>
      <c r="P31" s="17" t="s">
        <v>14</v>
      </c>
      <c r="Q31" s="18" t="s">
        <v>14</v>
      </c>
      <c r="S31" s="13"/>
      <c r="T31" s="13" t="e">
        <v>#N/A</v>
      </c>
      <c r="U31" s="13" t="e">
        <v>#N/A</v>
      </c>
      <c r="V31" s="13" t="e">
        <v>#N/A</v>
      </c>
      <c r="W31" s="13" t="e">
        <v>#N/A</v>
      </c>
      <c r="X31" s="13" t="e">
        <v>#N/A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</row>
    <row r="32" spans="1:43" ht="18.5" x14ac:dyDescent="0.35">
      <c r="A32"/>
      <c r="B32" s="14">
        <v>19</v>
      </c>
      <c r="C32" s="14" t="str">
        <f t="shared" si="3"/>
        <v>N°-0019-2024</v>
      </c>
      <c r="D32" s="15">
        <v>774473167</v>
      </c>
      <c r="E32" s="15" t="s">
        <v>15</v>
      </c>
      <c r="F32" s="16" t="s">
        <v>281</v>
      </c>
      <c r="G32" s="15" t="s">
        <v>42</v>
      </c>
      <c r="H32" s="15" t="s">
        <v>159</v>
      </c>
      <c r="I32" s="15" t="s">
        <v>197</v>
      </c>
      <c r="J32" s="46">
        <v>1500</v>
      </c>
      <c r="K32" s="46">
        <v>1000</v>
      </c>
      <c r="L32" s="46">
        <v>0</v>
      </c>
      <c r="M32" s="46" t="str">
        <f t="shared" si="2"/>
        <v>A JOUR</v>
      </c>
      <c r="N32" s="46"/>
      <c r="O32" s="46" t="str">
        <f t="shared" si="1"/>
        <v>A JOUR</v>
      </c>
      <c r="P32" s="17" t="s">
        <v>14</v>
      </c>
      <c r="Q32" s="18" t="s">
        <v>14</v>
      </c>
      <c r="S32" s="13"/>
      <c r="T32" s="13" t="s">
        <v>305</v>
      </c>
      <c r="U32" s="13"/>
      <c r="V32"/>
      <c r="W32"/>
      <c r="X32"/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</row>
    <row r="33" spans="1:43" s="54" customFormat="1" ht="18.5" x14ac:dyDescent="0.35">
      <c r="B33" s="55">
        <v>20</v>
      </c>
      <c r="C33" s="55" t="str">
        <f t="shared" si="3"/>
        <v>N°-0020-2024</v>
      </c>
      <c r="D33" s="56">
        <v>777119328</v>
      </c>
      <c r="E33" s="56" t="s">
        <v>21</v>
      </c>
      <c r="F33" s="57" t="s">
        <v>277</v>
      </c>
      <c r="G33" s="56" t="s">
        <v>13</v>
      </c>
      <c r="H33" s="56" t="s">
        <v>159</v>
      </c>
      <c r="I33" s="56">
        <v>777119328</v>
      </c>
      <c r="J33" s="58">
        <v>1000</v>
      </c>
      <c r="K33" s="58">
        <v>1000</v>
      </c>
      <c r="L33" s="46">
        <f>+SUM($Y33:$AQ33)</f>
        <v>-3</v>
      </c>
      <c r="M33" s="46">
        <f t="shared" si="2"/>
        <v>-6000</v>
      </c>
      <c r="N33" s="46"/>
      <c r="O33" s="46">
        <f t="shared" si="1"/>
        <v>-9000</v>
      </c>
      <c r="P33" s="17"/>
      <c r="Q33" s="18"/>
      <c r="R33" s="61"/>
      <c r="S33" s="13"/>
      <c r="T33" s="13" t="e">
        <v>#N/A</v>
      </c>
      <c r="U33" s="13" t="e">
        <v>#N/A</v>
      </c>
      <c r="V33" s="13" t="e">
        <v>#N/A</v>
      </c>
      <c r="W33" s="13">
        <v>1000</v>
      </c>
      <c r="X33" s="13">
        <v>3</v>
      </c>
      <c r="Y33" s="17">
        <v>0</v>
      </c>
      <c r="Z33" s="17">
        <v>0</v>
      </c>
      <c r="AA33" s="17">
        <v>-1</v>
      </c>
      <c r="AB33" s="17">
        <v>-1</v>
      </c>
      <c r="AC33" s="17">
        <v>0</v>
      </c>
      <c r="AD33" s="17">
        <v>-1</v>
      </c>
      <c r="AE33" s="17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</row>
    <row r="34" spans="1:43" ht="18.5" x14ac:dyDescent="0.35">
      <c r="A34"/>
      <c r="B34" s="14">
        <v>21</v>
      </c>
      <c r="C34" s="14" t="str">
        <f t="shared" si="3"/>
        <v>N°-0021-2024</v>
      </c>
      <c r="D34" s="49">
        <v>783520425</v>
      </c>
      <c r="E34" s="15" t="s">
        <v>11</v>
      </c>
      <c r="F34" s="16" t="s">
        <v>43</v>
      </c>
      <c r="G34" s="15" t="s">
        <v>13</v>
      </c>
      <c r="H34" s="15" t="s">
        <v>159</v>
      </c>
      <c r="I34" s="49" t="s">
        <v>225</v>
      </c>
      <c r="J34" s="46">
        <v>1000</v>
      </c>
      <c r="K34" s="46">
        <v>1000</v>
      </c>
      <c r="L34" s="46">
        <v>0</v>
      </c>
      <c r="M34" s="46" t="str">
        <f t="shared" si="2"/>
        <v>A JOUR</v>
      </c>
      <c r="N34" s="46"/>
      <c r="O34" s="46" t="str">
        <f t="shared" si="1"/>
        <v>A JOUR</v>
      </c>
      <c r="P34" s="17"/>
      <c r="Q34" s="18" t="s">
        <v>14</v>
      </c>
      <c r="R34" s="2" t="s">
        <v>298</v>
      </c>
      <c r="S34" s="13"/>
      <c r="T34" s="13" t="e">
        <v>#N/A</v>
      </c>
      <c r="U34" s="13" t="e">
        <v>#N/A</v>
      </c>
      <c r="V34" s="13" t="s">
        <v>298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</row>
    <row r="35" spans="1:43" ht="18.5" x14ac:dyDescent="0.35">
      <c r="A35"/>
      <c r="B35" s="14">
        <v>22</v>
      </c>
      <c r="C35" s="14" t="str">
        <f t="shared" si="3"/>
        <v>N°-0022-2024</v>
      </c>
      <c r="D35" s="15">
        <v>767652193</v>
      </c>
      <c r="E35" s="15" t="s">
        <v>11</v>
      </c>
      <c r="F35" s="16" t="s">
        <v>44</v>
      </c>
      <c r="G35" s="15" t="s">
        <v>23</v>
      </c>
      <c r="H35" s="15" t="s">
        <v>159</v>
      </c>
      <c r="I35" s="15" t="s">
        <v>250</v>
      </c>
      <c r="J35" s="46">
        <v>1000</v>
      </c>
      <c r="K35" s="46">
        <v>1000</v>
      </c>
      <c r="L35" s="46">
        <v>0</v>
      </c>
      <c r="M35" s="46" t="str">
        <f t="shared" si="2"/>
        <v>A JOUR</v>
      </c>
      <c r="N35" s="46"/>
      <c r="O35" s="46" t="str">
        <f t="shared" si="1"/>
        <v>A JOUR</v>
      </c>
      <c r="P35" s="17" t="s">
        <v>14</v>
      </c>
      <c r="Q35" s="18" t="s">
        <v>14</v>
      </c>
      <c r="R35" s="2" t="s">
        <v>298</v>
      </c>
      <c r="S35" s="13"/>
      <c r="T35" s="13" t="e">
        <v>#N/A</v>
      </c>
      <c r="U35" s="13" t="e">
        <v>#N/A</v>
      </c>
      <c r="V35" s="13" t="s">
        <v>298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</row>
    <row r="36" spans="1:43" ht="18.5" x14ac:dyDescent="0.35">
      <c r="A36"/>
      <c r="B36" s="14">
        <v>23</v>
      </c>
      <c r="C36" s="14" t="str">
        <f t="shared" si="3"/>
        <v>N°-0023-2024</v>
      </c>
      <c r="D36" s="15">
        <v>783520425</v>
      </c>
      <c r="E36" s="15" t="s">
        <v>11</v>
      </c>
      <c r="F36" s="16" t="s">
        <v>45</v>
      </c>
      <c r="G36" s="15" t="s">
        <v>13</v>
      </c>
      <c r="H36" s="15" t="s">
        <v>159</v>
      </c>
      <c r="I36" s="15" t="s">
        <v>225</v>
      </c>
      <c r="J36" s="46">
        <v>1000</v>
      </c>
      <c r="K36" s="46">
        <v>1000</v>
      </c>
      <c r="L36" s="46">
        <v>0</v>
      </c>
      <c r="M36" s="46" t="str">
        <f t="shared" si="2"/>
        <v>A JOUR</v>
      </c>
      <c r="N36" s="46"/>
      <c r="O36" s="46" t="str">
        <f t="shared" si="1"/>
        <v>A JOUR</v>
      </c>
      <c r="P36" s="17"/>
      <c r="Q36" s="18" t="s">
        <v>14</v>
      </c>
      <c r="R36" s="2" t="s">
        <v>298</v>
      </c>
      <c r="S36" s="13"/>
      <c r="T36" s="13" t="e">
        <v>#N/A</v>
      </c>
      <c r="U36" s="13" t="e">
        <v>#N/A</v>
      </c>
      <c r="V36" s="13" t="s">
        <v>298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</row>
    <row r="37" spans="1:43" ht="18.5" x14ac:dyDescent="0.35">
      <c r="A37"/>
      <c r="B37" s="14">
        <v>24</v>
      </c>
      <c r="C37" s="14" t="str">
        <f t="shared" si="3"/>
        <v>N°-0024-2024</v>
      </c>
      <c r="D37" s="15"/>
      <c r="E37" s="15" t="s">
        <v>11</v>
      </c>
      <c r="F37" s="16" t="s">
        <v>290</v>
      </c>
      <c r="G37" s="15" t="s">
        <v>23</v>
      </c>
      <c r="H37" s="15" t="s">
        <v>243</v>
      </c>
      <c r="I37" s="15"/>
      <c r="J37" s="46"/>
      <c r="K37" s="46" t="s">
        <v>274</v>
      </c>
      <c r="L37" s="46" t="s">
        <v>303</v>
      </c>
      <c r="M37" s="46" t="str">
        <f t="shared" si="2"/>
        <v>A JOUR</v>
      </c>
      <c r="N37" s="46"/>
      <c r="O37" s="46" t="str">
        <f t="shared" si="1"/>
        <v>A JOUR</v>
      </c>
      <c r="P37" s="17" t="s">
        <v>14</v>
      </c>
      <c r="Q37" s="18"/>
      <c r="R37" s="2" t="s">
        <v>303</v>
      </c>
      <c r="S37" s="13"/>
      <c r="T37" s="13" t="e">
        <v>#N/A</v>
      </c>
      <c r="U37" s="13" t="e">
        <v>#N/A</v>
      </c>
      <c r="V37" s="13" t="e">
        <v>#N/A</v>
      </c>
      <c r="W37" s="13" t="e">
        <v>#N/A</v>
      </c>
      <c r="X37" s="13" t="e">
        <v>#N/A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</row>
    <row r="38" spans="1:43" ht="18.5" x14ac:dyDescent="0.35">
      <c r="A38"/>
      <c r="B38" s="14">
        <v>25</v>
      </c>
      <c r="C38" s="14" t="str">
        <f t="shared" si="3"/>
        <v>N°-0025-2024</v>
      </c>
      <c r="D38" s="40"/>
      <c r="E38" s="38" t="s">
        <v>11</v>
      </c>
      <c r="F38" s="39" t="s">
        <v>154</v>
      </c>
      <c r="G38" s="40" t="s">
        <v>27</v>
      </c>
      <c r="H38" s="40" t="s">
        <v>262</v>
      </c>
      <c r="I38" s="40"/>
      <c r="J38" s="47"/>
      <c r="K38" s="47">
        <v>1000</v>
      </c>
      <c r="L38" s="47"/>
      <c r="M38" s="46" t="str">
        <f t="shared" si="2"/>
        <v>A JOUR</v>
      </c>
      <c r="N38" s="46"/>
      <c r="O38" s="46" t="str">
        <f t="shared" si="1"/>
        <v>A JOUR</v>
      </c>
      <c r="P38" s="17"/>
      <c r="Q38" s="18"/>
      <c r="S38" s="13"/>
      <c r="T38" s="13" t="e">
        <v>#N/A</v>
      </c>
      <c r="U38" s="13" t="e">
        <v>#N/A</v>
      </c>
      <c r="V38" s="13" t="e">
        <v>#N/A</v>
      </c>
      <c r="W38" s="13" t="e">
        <v>#N/A</v>
      </c>
      <c r="X38" s="13" t="e">
        <v>#N/A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</row>
    <row r="39" spans="1:43" ht="18.5" x14ac:dyDescent="0.35">
      <c r="A39"/>
      <c r="B39" s="14">
        <v>26</v>
      </c>
      <c r="C39" s="14" t="str">
        <f t="shared" si="3"/>
        <v>N°-0026-2024</v>
      </c>
      <c r="D39" s="15">
        <v>772289487</v>
      </c>
      <c r="E39" s="15" t="s">
        <v>11</v>
      </c>
      <c r="F39" s="16" t="s">
        <v>47</v>
      </c>
      <c r="G39" s="15" t="s">
        <v>13</v>
      </c>
      <c r="H39" s="15" t="s">
        <v>159</v>
      </c>
      <c r="I39" s="15" t="s">
        <v>202</v>
      </c>
      <c r="J39" s="46">
        <v>1000</v>
      </c>
      <c r="K39" s="46">
        <v>1000</v>
      </c>
      <c r="L39" s="46">
        <v>0</v>
      </c>
      <c r="M39" s="46" t="str">
        <f t="shared" si="2"/>
        <v>A JOUR</v>
      </c>
      <c r="N39" s="46"/>
      <c r="O39" s="46" t="str">
        <f t="shared" si="1"/>
        <v>A JOUR</v>
      </c>
      <c r="P39" s="17" t="s">
        <v>14</v>
      </c>
      <c r="Q39" s="18" t="s">
        <v>14</v>
      </c>
      <c r="S39" s="13"/>
      <c r="T39" s="13" t="s">
        <v>305</v>
      </c>
      <c r="U39" s="13"/>
      <c r="V39"/>
      <c r="W39"/>
      <c r="X39"/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</row>
    <row r="40" spans="1:43" ht="18.5" x14ac:dyDescent="0.35">
      <c r="A40"/>
      <c r="B40" s="14">
        <v>27</v>
      </c>
      <c r="C40" s="14" t="str">
        <f t="shared" si="3"/>
        <v>N°-0027-2024</v>
      </c>
      <c r="D40" s="15">
        <v>781261182</v>
      </c>
      <c r="E40" s="15" t="s">
        <v>11</v>
      </c>
      <c r="F40" s="16" t="s">
        <v>48</v>
      </c>
      <c r="G40" s="15" t="s">
        <v>13</v>
      </c>
      <c r="H40" s="15" t="s">
        <v>159</v>
      </c>
      <c r="I40" s="15" t="s">
        <v>249</v>
      </c>
      <c r="J40" s="46">
        <v>1000</v>
      </c>
      <c r="K40" s="46">
        <v>1000</v>
      </c>
      <c r="L40" s="46">
        <f>+SUM($Y40:$AQ40)</f>
        <v>-6</v>
      </c>
      <c r="M40" s="46">
        <f t="shared" si="2"/>
        <v>-12000</v>
      </c>
      <c r="N40" s="46"/>
      <c r="O40" s="46">
        <f t="shared" si="1"/>
        <v>-18000</v>
      </c>
      <c r="P40" s="17"/>
      <c r="Q40" s="18" t="s">
        <v>14</v>
      </c>
      <c r="R40" s="2" t="s">
        <v>298</v>
      </c>
      <c r="S40" s="13"/>
      <c r="T40" s="13" t="e">
        <v>#N/A</v>
      </c>
      <c r="U40" s="13" t="e">
        <v>#N/A</v>
      </c>
      <c r="V40" s="13" t="e">
        <v>#N/A</v>
      </c>
      <c r="W40" s="13">
        <v>1000</v>
      </c>
      <c r="X40" s="13">
        <v>6</v>
      </c>
      <c r="Y40" s="17">
        <v>-2</v>
      </c>
      <c r="Z40" s="17">
        <v>-1</v>
      </c>
      <c r="AA40" s="17">
        <v>-1</v>
      </c>
      <c r="AB40" s="17">
        <v>-1</v>
      </c>
      <c r="AC40" s="17">
        <v>0</v>
      </c>
      <c r="AD40" s="17">
        <v>-1</v>
      </c>
      <c r="AE40" s="17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</row>
    <row r="41" spans="1:43" ht="18.5" x14ac:dyDescent="0.35">
      <c r="A41"/>
      <c r="B41" s="14">
        <v>28</v>
      </c>
      <c r="C41" s="14" t="str">
        <f t="shared" si="3"/>
        <v>N°-0028-2024</v>
      </c>
      <c r="D41" s="15">
        <v>772202046</v>
      </c>
      <c r="E41" s="15" t="s">
        <v>15</v>
      </c>
      <c r="F41" s="19" t="s">
        <v>49</v>
      </c>
      <c r="G41" s="15" t="s">
        <v>23</v>
      </c>
      <c r="H41" s="15" t="s">
        <v>175</v>
      </c>
      <c r="I41" s="15" t="s">
        <v>169</v>
      </c>
      <c r="J41" s="46">
        <v>2000</v>
      </c>
      <c r="K41" s="46">
        <v>1000</v>
      </c>
      <c r="L41" s="46">
        <v>1</v>
      </c>
      <c r="M41" s="46" t="str">
        <f t="shared" si="2"/>
        <v>A JOUR</v>
      </c>
      <c r="N41" s="46">
        <f>+L41*J41</f>
        <v>2000</v>
      </c>
      <c r="O41" s="46" t="str">
        <f t="shared" si="1"/>
        <v>A JOUR</v>
      </c>
      <c r="P41" s="17" t="s">
        <v>14</v>
      </c>
      <c r="Q41" s="18" t="s">
        <v>14</v>
      </c>
      <c r="S41" s="13"/>
      <c r="T41" s="13" t="s">
        <v>305</v>
      </c>
      <c r="U41" s="13"/>
      <c r="V41"/>
      <c r="W41"/>
      <c r="X41"/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</row>
    <row r="42" spans="1:43" ht="18.5" x14ac:dyDescent="0.35">
      <c r="A42"/>
      <c r="B42" s="14">
        <v>29</v>
      </c>
      <c r="C42" s="14" t="str">
        <f t="shared" si="3"/>
        <v>N°-0029-2024</v>
      </c>
      <c r="D42" s="15">
        <v>781346347</v>
      </c>
      <c r="E42" s="15" t="s">
        <v>50</v>
      </c>
      <c r="F42" s="19" t="s">
        <v>51</v>
      </c>
      <c r="G42" s="15" t="s">
        <v>39</v>
      </c>
      <c r="H42" s="15" t="s">
        <v>159</v>
      </c>
      <c r="I42" s="15" t="s">
        <v>186</v>
      </c>
      <c r="J42" s="46">
        <v>2000</v>
      </c>
      <c r="K42" s="46">
        <v>1000</v>
      </c>
      <c r="L42" s="46">
        <f>4-4</f>
        <v>0</v>
      </c>
      <c r="M42" s="46" t="str">
        <f t="shared" si="2"/>
        <v>A JOUR</v>
      </c>
      <c r="N42" s="46"/>
      <c r="O42" s="46" t="str">
        <f t="shared" si="1"/>
        <v>A JOUR</v>
      </c>
      <c r="P42" s="17" t="s">
        <v>14</v>
      </c>
      <c r="Q42" s="18" t="s">
        <v>14</v>
      </c>
      <c r="S42" s="13"/>
      <c r="T42" s="13" t="s">
        <v>305</v>
      </c>
      <c r="U42" s="13"/>
      <c r="V42"/>
      <c r="W42"/>
      <c r="X42"/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</row>
    <row r="43" spans="1:43" ht="18.5" x14ac:dyDescent="0.35">
      <c r="A43"/>
      <c r="B43" s="14">
        <v>30</v>
      </c>
      <c r="C43" s="14" t="str">
        <f t="shared" si="3"/>
        <v>N°-0030-2024</v>
      </c>
      <c r="D43" s="48" t="s">
        <v>235</v>
      </c>
      <c r="E43" s="15" t="s">
        <v>15</v>
      </c>
      <c r="F43" s="19" t="s">
        <v>53</v>
      </c>
      <c r="G43" s="15" t="s">
        <v>23</v>
      </c>
      <c r="H43" s="15" t="s">
        <v>259</v>
      </c>
      <c r="I43" s="48" t="s">
        <v>235</v>
      </c>
      <c r="J43" s="46">
        <v>4000</v>
      </c>
      <c r="K43" s="46">
        <v>1000</v>
      </c>
      <c r="L43" s="46"/>
      <c r="M43" s="46" t="str">
        <f t="shared" si="2"/>
        <v>A JOUR</v>
      </c>
      <c r="N43" s="46"/>
      <c r="O43" s="46" t="str">
        <f t="shared" si="1"/>
        <v>A JOUR</v>
      </c>
      <c r="P43" s="17" t="s">
        <v>14</v>
      </c>
      <c r="Q43" s="18" t="s">
        <v>14</v>
      </c>
      <c r="S43" s="13"/>
      <c r="T43" s="13" t="e">
        <v>#N/A</v>
      </c>
      <c r="U43" s="13" t="e">
        <v>#N/A</v>
      </c>
      <c r="V43" s="13" t="e">
        <v>#N/A</v>
      </c>
      <c r="W43" s="13" t="e">
        <v>#N/A</v>
      </c>
      <c r="X43" s="13" t="e">
        <v>#N/A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</row>
    <row r="44" spans="1:43" ht="18.5" x14ac:dyDescent="0.35">
      <c r="A44"/>
      <c r="B44" s="14">
        <v>31</v>
      </c>
      <c r="C44" s="14" t="str">
        <f t="shared" si="3"/>
        <v>N°-0031-2024</v>
      </c>
      <c r="D44" s="53" t="s">
        <v>313</v>
      </c>
      <c r="E44" s="15" t="s">
        <v>15</v>
      </c>
      <c r="F44" s="16" t="s">
        <v>54</v>
      </c>
      <c r="G44" s="15" t="s">
        <v>13</v>
      </c>
      <c r="H44" s="15" t="s">
        <v>256</v>
      </c>
      <c r="I44" s="53" t="s">
        <v>308</v>
      </c>
      <c r="J44" s="46">
        <v>5000</v>
      </c>
      <c r="K44" s="46" t="s">
        <v>274</v>
      </c>
      <c r="L44" s="46"/>
      <c r="M44" s="46" t="str">
        <f t="shared" si="2"/>
        <v>A JOUR</v>
      </c>
      <c r="N44" s="46"/>
      <c r="O44" s="46" t="str">
        <f t="shared" si="1"/>
        <v>A JOUR</v>
      </c>
      <c r="P44" s="17"/>
      <c r="Q44" s="18" t="s">
        <v>14</v>
      </c>
      <c r="S44" s="13"/>
      <c r="T44" s="13" t="e">
        <v>#N/A</v>
      </c>
      <c r="U44" s="13" t="e">
        <v>#N/A</v>
      </c>
      <c r="V44" s="13" t="e">
        <v>#N/A</v>
      </c>
      <c r="W44" s="13" t="e">
        <v>#N/A</v>
      </c>
      <c r="X44" s="13" t="e">
        <v>#N/A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</row>
    <row r="45" spans="1:43" ht="18.5" x14ac:dyDescent="0.35">
      <c r="A45"/>
      <c r="B45" s="14">
        <v>32</v>
      </c>
      <c r="C45" s="14" t="str">
        <f t="shared" si="3"/>
        <v>N°-0032-2024</v>
      </c>
      <c r="D45" s="15">
        <v>774997775</v>
      </c>
      <c r="E45" s="15" t="s">
        <v>15</v>
      </c>
      <c r="F45" s="19" t="s">
        <v>55</v>
      </c>
      <c r="G45" s="15" t="s">
        <v>23</v>
      </c>
      <c r="H45" s="15" t="s">
        <v>159</v>
      </c>
      <c r="I45" s="15" t="s">
        <v>180</v>
      </c>
      <c r="J45" s="46">
        <v>2000</v>
      </c>
      <c r="K45" s="46">
        <v>1000</v>
      </c>
      <c r="L45" s="46">
        <f>2-1</f>
        <v>1</v>
      </c>
      <c r="M45" s="46" t="str">
        <f t="shared" si="2"/>
        <v>A JOUR</v>
      </c>
      <c r="N45" s="46">
        <f>+L45*J45</f>
        <v>2000</v>
      </c>
      <c r="O45" s="46" t="str">
        <f t="shared" si="1"/>
        <v>A JOUR</v>
      </c>
      <c r="P45" s="17" t="s">
        <v>14</v>
      </c>
      <c r="Q45" s="18" t="s">
        <v>14</v>
      </c>
      <c r="T45" s="13" t="s">
        <v>305</v>
      </c>
      <c r="U45" s="13"/>
      <c r="V45"/>
      <c r="W45"/>
      <c r="X45"/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</row>
    <row r="46" spans="1:43" ht="18.5" x14ac:dyDescent="0.35">
      <c r="A46"/>
      <c r="B46" s="14">
        <v>33</v>
      </c>
      <c r="C46" s="14" t="str">
        <f t="shared" si="3"/>
        <v>N°-0033-2024</v>
      </c>
      <c r="D46" s="15"/>
      <c r="E46" s="15" t="s">
        <v>11</v>
      </c>
      <c r="F46" s="16" t="s">
        <v>56</v>
      </c>
      <c r="G46" s="15" t="s">
        <v>13</v>
      </c>
      <c r="H46" s="15" t="s">
        <v>243</v>
      </c>
      <c r="I46" s="15"/>
      <c r="J46" s="46"/>
      <c r="K46" s="46">
        <v>1000</v>
      </c>
      <c r="L46" s="46" t="s">
        <v>303</v>
      </c>
      <c r="M46" s="46" t="str">
        <f t="shared" si="2"/>
        <v>A JOUR</v>
      </c>
      <c r="N46" s="46"/>
      <c r="O46" s="46" t="str">
        <f t="shared" ref="O46:O77" si="4">IF(L46&gt;=0,"A JOUR",($L46*($M$12+J46)+N46))</f>
        <v>A JOUR</v>
      </c>
      <c r="P46" s="17"/>
      <c r="Q46" s="18"/>
      <c r="R46" s="2" t="s">
        <v>303</v>
      </c>
      <c r="T46" s="13" t="e">
        <v>#N/A</v>
      </c>
      <c r="U46" s="13" t="e">
        <v>#N/A</v>
      </c>
      <c r="V46" s="13" t="e">
        <v>#N/A</v>
      </c>
      <c r="W46" s="13" t="e">
        <v>#N/A</v>
      </c>
      <c r="X46" s="13" t="e">
        <v>#N/A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</row>
    <row r="47" spans="1:43" ht="18.5" x14ac:dyDescent="0.35">
      <c r="A47"/>
      <c r="B47" s="14">
        <v>34</v>
      </c>
      <c r="C47" s="14" t="str">
        <f t="shared" si="3"/>
        <v>N°-0034-2024</v>
      </c>
      <c r="D47" s="15">
        <v>776709584</v>
      </c>
      <c r="E47" s="15" t="s">
        <v>57</v>
      </c>
      <c r="F47" s="16" t="s">
        <v>58</v>
      </c>
      <c r="G47" s="15" t="s">
        <v>59</v>
      </c>
      <c r="H47" s="15" t="s">
        <v>243</v>
      </c>
      <c r="I47" s="15" t="s">
        <v>201</v>
      </c>
      <c r="J47" s="46">
        <v>2500</v>
      </c>
      <c r="K47" s="46">
        <v>1000</v>
      </c>
      <c r="L47" s="46">
        <v>0</v>
      </c>
      <c r="M47" s="46" t="str">
        <f t="shared" si="2"/>
        <v>A JOUR</v>
      </c>
      <c r="N47" s="46"/>
      <c r="O47" s="46" t="str">
        <f t="shared" si="4"/>
        <v>A JOUR</v>
      </c>
      <c r="P47" s="17" t="s">
        <v>14</v>
      </c>
      <c r="Q47" s="18" t="s">
        <v>14</v>
      </c>
      <c r="R47" s="2" t="s">
        <v>298</v>
      </c>
      <c r="T47" s="13" t="e">
        <v>#N/A</v>
      </c>
      <c r="U47" s="13" t="s">
        <v>306</v>
      </c>
      <c r="V47"/>
      <c r="W47"/>
      <c r="X47"/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</row>
    <row r="48" spans="1:43" ht="18.5" x14ac:dyDescent="0.35">
      <c r="A48"/>
      <c r="B48" s="14">
        <v>35</v>
      </c>
      <c r="C48" s="14" t="str">
        <f t="shared" si="3"/>
        <v>N°-0035-2024</v>
      </c>
      <c r="D48" s="15">
        <v>776623868</v>
      </c>
      <c r="E48" s="15" t="s">
        <v>11</v>
      </c>
      <c r="F48" s="16" t="s">
        <v>60</v>
      </c>
      <c r="G48" s="15" t="s">
        <v>23</v>
      </c>
      <c r="H48" s="15" t="s">
        <v>159</v>
      </c>
      <c r="I48" s="15" t="s">
        <v>193</v>
      </c>
      <c r="J48" s="46">
        <v>2000</v>
      </c>
      <c r="K48" s="46">
        <v>1000</v>
      </c>
      <c r="L48" s="46">
        <v>0</v>
      </c>
      <c r="M48" s="46" t="str">
        <f t="shared" si="2"/>
        <v>A JOUR</v>
      </c>
      <c r="N48" s="46"/>
      <c r="O48" s="46" t="str">
        <f t="shared" si="4"/>
        <v>A JOUR</v>
      </c>
      <c r="P48" s="17" t="s">
        <v>14</v>
      </c>
      <c r="Q48" s="18" t="s">
        <v>14</v>
      </c>
      <c r="T48" s="13" t="s">
        <v>305</v>
      </c>
      <c r="U48" s="13"/>
      <c r="V48"/>
      <c r="W48"/>
      <c r="X48"/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</row>
    <row r="49" spans="1:43" ht="18.5" x14ac:dyDescent="0.35">
      <c r="A49"/>
      <c r="B49" s="14">
        <v>36</v>
      </c>
      <c r="C49" s="14" t="str">
        <f t="shared" si="3"/>
        <v>N°-0036-2024</v>
      </c>
      <c r="D49" s="15">
        <v>774272026</v>
      </c>
      <c r="E49" s="15" t="s">
        <v>15</v>
      </c>
      <c r="F49" s="16" t="s">
        <v>61</v>
      </c>
      <c r="G49" s="15" t="s">
        <v>23</v>
      </c>
      <c r="H49" s="15" t="s">
        <v>159</v>
      </c>
      <c r="I49" s="15" t="s">
        <v>206</v>
      </c>
      <c r="J49" s="46">
        <v>2000</v>
      </c>
      <c r="K49" s="46">
        <v>1000</v>
      </c>
      <c r="L49" s="46">
        <f>+SUM($Y49:$AQ49)</f>
        <v>-4</v>
      </c>
      <c r="M49" s="46">
        <f t="shared" si="2"/>
        <v>-8000</v>
      </c>
      <c r="N49" s="46"/>
      <c r="O49" s="46">
        <f t="shared" si="4"/>
        <v>-16000</v>
      </c>
      <c r="P49" s="17" t="s">
        <v>14</v>
      </c>
      <c r="Q49" s="18" t="s">
        <v>14</v>
      </c>
      <c r="T49" s="13" t="e">
        <v>#N/A</v>
      </c>
      <c r="U49" s="13" t="e">
        <v>#N/A</v>
      </c>
      <c r="V49" s="13" t="e">
        <v>#N/A</v>
      </c>
      <c r="W49" s="13">
        <v>2000</v>
      </c>
      <c r="X49" s="13">
        <v>4</v>
      </c>
      <c r="Y49" s="17">
        <v>0</v>
      </c>
      <c r="Z49" s="17">
        <v>-1</v>
      </c>
      <c r="AA49" s="17">
        <v>-1</v>
      </c>
      <c r="AB49" s="17">
        <v>-1</v>
      </c>
      <c r="AC49" s="17">
        <v>0</v>
      </c>
      <c r="AD49" s="17">
        <v>-1</v>
      </c>
      <c r="AE49" s="17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</row>
    <row r="50" spans="1:43" ht="18.5" x14ac:dyDescent="0.35">
      <c r="A50"/>
      <c r="B50" s="14">
        <v>37</v>
      </c>
      <c r="C50" s="14" t="str">
        <f t="shared" si="3"/>
        <v>N°-0037-2024</v>
      </c>
      <c r="D50" s="48" t="s">
        <v>235</v>
      </c>
      <c r="E50" s="15" t="s">
        <v>11</v>
      </c>
      <c r="F50" s="16" t="s">
        <v>62</v>
      </c>
      <c r="G50" s="15" t="s">
        <v>25</v>
      </c>
      <c r="H50" s="15" t="s">
        <v>243</v>
      </c>
      <c r="I50" s="48" t="s">
        <v>235</v>
      </c>
      <c r="J50" s="46">
        <v>2000</v>
      </c>
      <c r="K50" s="46">
        <v>1000</v>
      </c>
      <c r="L50" s="46"/>
      <c r="M50" s="46" t="str">
        <f t="shared" si="2"/>
        <v>A JOUR</v>
      </c>
      <c r="N50" s="46"/>
      <c r="O50" s="46" t="str">
        <f t="shared" si="4"/>
        <v>A JOUR</v>
      </c>
      <c r="P50" s="17"/>
      <c r="Q50" s="18" t="s">
        <v>14</v>
      </c>
      <c r="R50" s="2" t="s">
        <v>303</v>
      </c>
      <c r="T50" s="13" t="e">
        <v>#N/A</v>
      </c>
      <c r="U50" s="13" t="e">
        <v>#N/A</v>
      </c>
      <c r="V50" s="13" t="e">
        <v>#N/A</v>
      </c>
      <c r="W50" s="13" t="e">
        <v>#N/A</v>
      </c>
      <c r="X50" s="13" t="e">
        <v>#N/A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</row>
    <row r="51" spans="1:43" ht="18.5" x14ac:dyDescent="0.35">
      <c r="A51"/>
      <c r="B51" s="14">
        <v>38</v>
      </c>
      <c r="C51" s="14" t="str">
        <f t="shared" si="3"/>
        <v>N°-0038-2024</v>
      </c>
      <c r="D51" s="15">
        <v>775218573</v>
      </c>
      <c r="E51" s="15" t="s">
        <v>11</v>
      </c>
      <c r="F51" s="19" t="s">
        <v>275</v>
      </c>
      <c r="G51" s="15" t="s">
        <v>23</v>
      </c>
      <c r="H51" s="15" t="s">
        <v>159</v>
      </c>
      <c r="I51" s="15" t="s">
        <v>162</v>
      </c>
      <c r="J51" s="15">
        <v>3000</v>
      </c>
      <c r="K51" s="15">
        <v>1000</v>
      </c>
      <c r="L51" s="15">
        <v>0</v>
      </c>
      <c r="M51" s="46" t="str">
        <f t="shared" si="2"/>
        <v>A JOUR</v>
      </c>
      <c r="N51" s="46"/>
      <c r="O51" s="46" t="str">
        <f t="shared" si="4"/>
        <v>A JOUR</v>
      </c>
      <c r="P51" s="17" t="s">
        <v>14</v>
      </c>
      <c r="Q51" s="18" t="s">
        <v>14</v>
      </c>
      <c r="T51" s="13" t="s">
        <v>305</v>
      </c>
      <c r="U51" s="13"/>
      <c r="V51"/>
      <c r="W51"/>
      <c r="X51"/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</row>
    <row r="52" spans="1:43" ht="18.5" x14ac:dyDescent="0.35">
      <c r="A52"/>
      <c r="B52" s="14">
        <v>39</v>
      </c>
      <c r="C52" s="14" t="str">
        <f t="shared" si="3"/>
        <v>N°-0039-2024</v>
      </c>
      <c r="D52" s="15">
        <v>778550234</v>
      </c>
      <c r="E52" s="15" t="s">
        <v>15</v>
      </c>
      <c r="F52" s="19" t="s">
        <v>280</v>
      </c>
      <c r="G52" s="15" t="s">
        <v>65</v>
      </c>
      <c r="H52" s="15" t="s">
        <v>159</v>
      </c>
      <c r="I52" s="15" t="s">
        <v>171</v>
      </c>
      <c r="J52" s="46">
        <v>2000</v>
      </c>
      <c r="K52" s="46">
        <v>1000</v>
      </c>
      <c r="L52" s="46">
        <v>0</v>
      </c>
      <c r="M52" s="46" t="str">
        <f t="shared" si="2"/>
        <v>A JOUR</v>
      </c>
      <c r="N52" s="46"/>
      <c r="O52" s="46" t="str">
        <f t="shared" si="4"/>
        <v>A JOUR</v>
      </c>
      <c r="P52" s="17" t="s">
        <v>14</v>
      </c>
      <c r="Q52" s="18" t="s">
        <v>14</v>
      </c>
      <c r="T52" s="13" t="s">
        <v>305</v>
      </c>
      <c r="U52" s="13"/>
      <c r="V52"/>
      <c r="W52"/>
      <c r="X52"/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</row>
    <row r="53" spans="1:43" ht="18.5" x14ac:dyDescent="0.35">
      <c r="A53"/>
      <c r="B53" s="14">
        <v>40</v>
      </c>
      <c r="C53" s="14" t="str">
        <f t="shared" si="3"/>
        <v>N°-0040-2024</v>
      </c>
      <c r="D53" s="15">
        <v>778151869</v>
      </c>
      <c r="E53" s="15" t="s">
        <v>15</v>
      </c>
      <c r="F53" s="16" t="s">
        <v>64</v>
      </c>
      <c r="G53" s="15" t="s">
        <v>37</v>
      </c>
      <c r="H53" s="15" t="s">
        <v>159</v>
      </c>
      <c r="I53" s="15" t="s">
        <v>231</v>
      </c>
      <c r="J53" s="46">
        <v>1000</v>
      </c>
      <c r="K53" s="46">
        <v>1000</v>
      </c>
      <c r="L53" s="46">
        <v>0</v>
      </c>
      <c r="M53" s="46" t="str">
        <f t="shared" si="2"/>
        <v>A JOUR</v>
      </c>
      <c r="N53" s="46"/>
      <c r="O53" s="46" t="str">
        <f t="shared" si="4"/>
        <v>A JOUR</v>
      </c>
      <c r="P53" s="17" t="s">
        <v>14</v>
      </c>
      <c r="Q53" s="18" t="s">
        <v>14</v>
      </c>
      <c r="T53" s="13" t="s">
        <v>305</v>
      </c>
      <c r="U53" s="13"/>
      <c r="V53"/>
      <c r="W53"/>
      <c r="X53"/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</row>
    <row r="54" spans="1:43" ht="18.5" x14ac:dyDescent="0.35">
      <c r="A54"/>
      <c r="B54" s="14">
        <v>41</v>
      </c>
      <c r="C54" s="14" t="str">
        <f t="shared" si="3"/>
        <v>N°-0041-2024</v>
      </c>
      <c r="D54" s="15">
        <v>786333092</v>
      </c>
      <c r="E54" s="15" t="s">
        <v>11</v>
      </c>
      <c r="F54" s="16" t="s">
        <v>64</v>
      </c>
      <c r="G54" s="15" t="s">
        <v>67</v>
      </c>
      <c r="H54" s="15" t="s">
        <v>159</v>
      </c>
      <c r="I54" s="15" t="s">
        <v>238</v>
      </c>
      <c r="J54" s="46">
        <v>1000</v>
      </c>
      <c r="K54" s="46" t="s">
        <v>274</v>
      </c>
      <c r="L54" s="46">
        <f>+SUM($Y54:$AQ54)</f>
        <v>-21</v>
      </c>
      <c r="M54" s="46">
        <f t="shared" si="2"/>
        <v>-42000</v>
      </c>
      <c r="N54" s="46"/>
      <c r="O54" s="46">
        <f t="shared" si="4"/>
        <v>-63000</v>
      </c>
      <c r="P54" s="17" t="s">
        <v>14</v>
      </c>
      <c r="Q54" s="18" t="s">
        <v>14</v>
      </c>
      <c r="S54" s="2" t="s">
        <v>264</v>
      </c>
      <c r="T54" s="13" t="e">
        <v>#N/A</v>
      </c>
      <c r="U54" s="13" t="e">
        <v>#N/A</v>
      </c>
      <c r="V54" s="13" t="e">
        <v>#N/A</v>
      </c>
      <c r="W54" s="13">
        <v>1000</v>
      </c>
      <c r="X54" s="13">
        <v>21</v>
      </c>
      <c r="Y54" s="17">
        <v>-17</v>
      </c>
      <c r="Z54" s="17">
        <v>-1</v>
      </c>
      <c r="AA54" s="17">
        <v>-1</v>
      </c>
      <c r="AB54" s="17">
        <v>-1</v>
      </c>
      <c r="AC54" s="17">
        <v>0</v>
      </c>
      <c r="AD54" s="17">
        <v>-1</v>
      </c>
      <c r="AE54" s="17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</row>
    <row r="55" spans="1:43" ht="18.5" x14ac:dyDescent="0.35">
      <c r="A55"/>
      <c r="B55" s="14">
        <v>42</v>
      </c>
      <c r="C55" s="14" t="str">
        <f t="shared" ref="C55:C86" si="5">CONCATENATE("N°-","00",B55,"-2024")</f>
        <v>N°-0042-2024</v>
      </c>
      <c r="D55" s="15">
        <v>778021767</v>
      </c>
      <c r="E55" s="15" t="s">
        <v>11</v>
      </c>
      <c r="F55" s="16" t="s">
        <v>223</v>
      </c>
      <c r="G55" s="15" t="s">
        <v>222</v>
      </c>
      <c r="H55" s="15" t="s">
        <v>159</v>
      </c>
      <c r="I55" s="15" t="s">
        <v>217</v>
      </c>
      <c r="J55" s="46">
        <v>2000</v>
      </c>
      <c r="K55" s="46" t="s">
        <v>274</v>
      </c>
      <c r="L55" s="46">
        <f t="shared" ref="L55:L56" si="6">+SUM($Y55:$AQ55)</f>
        <v>-45</v>
      </c>
      <c r="M55" s="46">
        <f t="shared" si="2"/>
        <v>-90000</v>
      </c>
      <c r="N55" s="46"/>
      <c r="O55" s="46">
        <f t="shared" si="4"/>
        <v>-180000</v>
      </c>
      <c r="P55" s="17" t="s">
        <v>14</v>
      </c>
      <c r="Q55" s="18" t="s">
        <v>14</v>
      </c>
      <c r="T55" s="13" t="e">
        <v>#N/A</v>
      </c>
      <c r="U55" s="13" t="e">
        <v>#N/A</v>
      </c>
      <c r="V55" s="13" t="e">
        <v>#N/A</v>
      </c>
      <c r="W55" s="13">
        <v>2000</v>
      </c>
      <c r="X55" s="13">
        <v>45</v>
      </c>
      <c r="Y55" s="17">
        <v>-41</v>
      </c>
      <c r="Z55" s="17">
        <v>-1</v>
      </c>
      <c r="AA55" s="17">
        <v>-1</v>
      </c>
      <c r="AB55" s="17">
        <v>-1</v>
      </c>
      <c r="AC55" s="17">
        <v>0</v>
      </c>
      <c r="AD55" s="17">
        <v>-1</v>
      </c>
      <c r="AE55" s="17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</row>
    <row r="56" spans="1:43" ht="18.5" x14ac:dyDescent="0.35">
      <c r="A56"/>
      <c r="B56" s="14">
        <v>43</v>
      </c>
      <c r="C56" s="14" t="str">
        <f t="shared" si="5"/>
        <v>N°-0043-2024</v>
      </c>
      <c r="D56" s="15">
        <v>771009642</v>
      </c>
      <c r="E56" s="15" t="s">
        <v>11</v>
      </c>
      <c r="F56" s="16" t="s">
        <v>68</v>
      </c>
      <c r="G56" s="15" t="s">
        <v>13</v>
      </c>
      <c r="H56" s="15" t="s">
        <v>159</v>
      </c>
      <c r="I56" s="15" t="s">
        <v>219</v>
      </c>
      <c r="J56" s="46">
        <v>1000</v>
      </c>
      <c r="K56" s="46" t="s">
        <v>274</v>
      </c>
      <c r="L56" s="46">
        <f t="shared" si="6"/>
        <v>-45</v>
      </c>
      <c r="M56" s="46">
        <f t="shared" si="2"/>
        <v>-90000</v>
      </c>
      <c r="N56" s="46"/>
      <c r="O56" s="46">
        <f t="shared" si="4"/>
        <v>-135000</v>
      </c>
      <c r="P56" s="17"/>
      <c r="Q56" s="18" t="s">
        <v>14</v>
      </c>
      <c r="T56" s="13" t="e">
        <v>#N/A</v>
      </c>
      <c r="U56" s="13" t="e">
        <v>#N/A</v>
      </c>
      <c r="V56" s="13" t="e">
        <v>#N/A</v>
      </c>
      <c r="W56" s="13">
        <v>1000</v>
      </c>
      <c r="X56" s="13">
        <v>45</v>
      </c>
      <c r="Y56" s="17">
        <v>-41</v>
      </c>
      <c r="Z56" s="17">
        <v>-1</v>
      </c>
      <c r="AA56" s="17">
        <v>-1</v>
      </c>
      <c r="AB56" s="17">
        <v>-1</v>
      </c>
      <c r="AC56" s="17">
        <v>0</v>
      </c>
      <c r="AD56" s="17">
        <v>-1</v>
      </c>
      <c r="AE56" s="17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</row>
    <row r="57" spans="1:43" ht="18.5" x14ac:dyDescent="0.35">
      <c r="A57"/>
      <c r="B57" s="14">
        <v>44</v>
      </c>
      <c r="C57" s="14" t="str">
        <f t="shared" si="5"/>
        <v>N°-0044-2024</v>
      </c>
      <c r="D57" s="15">
        <v>778637835</v>
      </c>
      <c r="E57" s="15" t="s">
        <v>11</v>
      </c>
      <c r="F57" s="19" t="s">
        <v>69</v>
      </c>
      <c r="G57" s="15" t="s">
        <v>27</v>
      </c>
      <c r="H57" s="15" t="s">
        <v>159</v>
      </c>
      <c r="I57" s="15" t="s">
        <v>172</v>
      </c>
      <c r="J57" s="46">
        <v>1000</v>
      </c>
      <c r="K57" s="46">
        <v>1000</v>
      </c>
      <c r="L57" s="46">
        <v>0</v>
      </c>
      <c r="M57" s="46" t="str">
        <f t="shared" si="2"/>
        <v>A JOUR</v>
      </c>
      <c r="N57" s="46"/>
      <c r="O57" s="46" t="str">
        <f t="shared" si="4"/>
        <v>A JOUR</v>
      </c>
      <c r="P57" s="17" t="s">
        <v>14</v>
      </c>
      <c r="Q57" s="18" t="s">
        <v>14</v>
      </c>
      <c r="R57" s="2" t="s">
        <v>298</v>
      </c>
      <c r="T57" s="13" t="e">
        <v>#N/A</v>
      </c>
      <c r="U57" s="13" t="e">
        <v>#N/A</v>
      </c>
      <c r="V57" s="13" t="s">
        <v>298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</row>
    <row r="58" spans="1:43" ht="18.5" x14ac:dyDescent="0.35">
      <c r="A58"/>
      <c r="B58" s="14">
        <v>45</v>
      </c>
      <c r="C58" s="14" t="str">
        <f t="shared" si="5"/>
        <v>N°-0045-2024</v>
      </c>
      <c r="D58" s="15">
        <v>773499877</v>
      </c>
      <c r="E58" s="15" t="s">
        <v>70</v>
      </c>
      <c r="F58" s="16" t="s">
        <v>285</v>
      </c>
      <c r="G58" s="15" t="s">
        <v>39</v>
      </c>
      <c r="H58" s="15" t="s">
        <v>159</v>
      </c>
      <c r="I58" s="15" t="s">
        <v>203</v>
      </c>
      <c r="J58" s="46">
        <v>2000</v>
      </c>
      <c r="K58" s="46">
        <v>1000</v>
      </c>
      <c r="L58" s="46">
        <v>0</v>
      </c>
      <c r="M58" s="46" t="str">
        <f t="shared" si="2"/>
        <v>A JOUR</v>
      </c>
      <c r="N58" s="46"/>
      <c r="O58" s="46" t="str">
        <f t="shared" si="4"/>
        <v>A JOUR</v>
      </c>
      <c r="P58" s="17" t="s">
        <v>14</v>
      </c>
      <c r="Q58" s="18" t="s">
        <v>14</v>
      </c>
      <c r="T58" s="13" t="e">
        <v>#N/A</v>
      </c>
      <c r="U58" s="13" t="s">
        <v>306</v>
      </c>
      <c r="V58"/>
      <c r="W58"/>
      <c r="X58"/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</row>
    <row r="59" spans="1:43" ht="18.5" x14ac:dyDescent="0.35">
      <c r="A59"/>
      <c r="B59" s="14">
        <v>46</v>
      </c>
      <c r="C59" s="14" t="str">
        <f t="shared" si="5"/>
        <v>N°-0046-2024</v>
      </c>
      <c r="D59" s="48" t="s">
        <v>235</v>
      </c>
      <c r="E59" s="15" t="s">
        <v>11</v>
      </c>
      <c r="F59" s="16" t="s">
        <v>72</v>
      </c>
      <c r="G59" s="15" t="s">
        <v>73</v>
      </c>
      <c r="H59" s="15" t="s">
        <v>190</v>
      </c>
      <c r="I59" s="48" t="s">
        <v>235</v>
      </c>
      <c r="J59" s="46">
        <v>2000</v>
      </c>
      <c r="K59" s="46">
        <v>1000</v>
      </c>
      <c r="L59" s="46">
        <v>0</v>
      </c>
      <c r="M59" s="46" t="str">
        <f t="shared" si="2"/>
        <v>A JOUR</v>
      </c>
      <c r="N59" s="46"/>
      <c r="O59" s="46" t="str">
        <f t="shared" si="4"/>
        <v>A JOUR</v>
      </c>
      <c r="P59" s="17"/>
      <c r="Q59" s="18" t="s">
        <v>14</v>
      </c>
      <c r="T59" s="13" t="e">
        <v>#N/A</v>
      </c>
      <c r="U59" s="13" t="e">
        <v>#N/A</v>
      </c>
      <c r="V59" s="13" t="e">
        <v>#N/A</v>
      </c>
      <c r="W59" s="13" t="e">
        <v>#N/A</v>
      </c>
      <c r="X59" s="13" t="e">
        <v>#N/A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</row>
    <row r="60" spans="1:43" ht="18.5" x14ac:dyDescent="0.35">
      <c r="A60"/>
      <c r="B60" s="14">
        <v>47</v>
      </c>
      <c r="C60" s="14" t="str">
        <f t="shared" si="5"/>
        <v>N°-0047-2024</v>
      </c>
      <c r="D60" s="40">
        <v>772392440</v>
      </c>
      <c r="E60" s="38" t="s">
        <v>11</v>
      </c>
      <c r="F60" s="39" t="s">
        <v>72</v>
      </c>
      <c r="G60" s="40" t="s">
        <v>222</v>
      </c>
      <c r="H60" s="15" t="s">
        <v>159</v>
      </c>
      <c r="I60" s="40" t="s">
        <v>221</v>
      </c>
      <c r="J60" s="47">
        <v>2000</v>
      </c>
      <c r="K60" s="47" t="s">
        <v>274</v>
      </c>
      <c r="L60" s="46">
        <f>+SUM($Y60:$AQ60)</f>
        <v>-40</v>
      </c>
      <c r="M60" s="46">
        <f t="shared" si="2"/>
        <v>-80000</v>
      </c>
      <c r="N60" s="46"/>
      <c r="O60" s="46">
        <f t="shared" si="4"/>
        <v>-160000</v>
      </c>
      <c r="P60" s="17"/>
      <c r="Q60" s="18" t="s">
        <v>14</v>
      </c>
      <c r="T60" s="13" t="e">
        <v>#N/A</v>
      </c>
      <c r="U60" s="13" t="e">
        <v>#N/A</v>
      </c>
      <c r="V60" s="13" t="e">
        <v>#N/A</v>
      </c>
      <c r="W60" s="13">
        <v>2000</v>
      </c>
      <c r="X60" s="13">
        <v>40</v>
      </c>
      <c r="Y60" s="17">
        <v>-36</v>
      </c>
      <c r="Z60" s="17">
        <v>-1</v>
      </c>
      <c r="AA60" s="17">
        <v>-1</v>
      </c>
      <c r="AB60" s="17">
        <v>-1</v>
      </c>
      <c r="AC60" s="17">
        <v>0</v>
      </c>
      <c r="AD60" s="17">
        <v>-1</v>
      </c>
      <c r="AE60" s="17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</row>
    <row r="61" spans="1:43" s="24" customFormat="1" ht="18.5" x14ac:dyDescent="0.35">
      <c r="B61" s="14">
        <v>48</v>
      </c>
      <c r="C61" s="14" t="str">
        <f t="shared" si="5"/>
        <v>N°-0048-2024</v>
      </c>
      <c r="D61" s="15">
        <v>779593845</v>
      </c>
      <c r="E61" s="15" t="s">
        <v>11</v>
      </c>
      <c r="F61" s="16" t="s">
        <v>74</v>
      </c>
      <c r="G61" s="15" t="s">
        <v>37</v>
      </c>
      <c r="H61" s="15" t="s">
        <v>159</v>
      </c>
      <c r="I61" s="15" t="s">
        <v>232</v>
      </c>
      <c r="J61" s="46">
        <v>1000</v>
      </c>
      <c r="K61" s="46" t="s">
        <v>274</v>
      </c>
      <c r="L61" s="46">
        <f>+SUM($Y61:$AQ61)</f>
        <v>-5</v>
      </c>
      <c r="M61" s="46">
        <f t="shared" si="2"/>
        <v>-10000</v>
      </c>
      <c r="N61" s="46"/>
      <c r="O61" s="46">
        <f t="shared" si="4"/>
        <v>-15000</v>
      </c>
      <c r="P61" s="17" t="s">
        <v>14</v>
      </c>
      <c r="Q61" s="18" t="s">
        <v>14</v>
      </c>
      <c r="R61" s="59"/>
      <c r="S61" s="2"/>
      <c r="T61" s="13" t="e">
        <v>#N/A</v>
      </c>
      <c r="U61" s="13" t="e">
        <v>#N/A</v>
      </c>
      <c r="V61" s="13" t="e">
        <v>#N/A</v>
      </c>
      <c r="W61" s="13">
        <v>1000</v>
      </c>
      <c r="X61" s="13">
        <v>5</v>
      </c>
      <c r="Y61" s="17">
        <v>-1</v>
      </c>
      <c r="Z61" s="17">
        <v>-1</v>
      </c>
      <c r="AA61" s="17">
        <v>-1</v>
      </c>
      <c r="AB61" s="17">
        <v>-1</v>
      </c>
      <c r="AC61" s="17">
        <v>0</v>
      </c>
      <c r="AD61" s="17">
        <v>-1</v>
      </c>
      <c r="AE61" s="17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</row>
    <row r="62" spans="1:43" ht="18.5" x14ac:dyDescent="0.35">
      <c r="A62"/>
      <c r="B62" s="14">
        <v>49</v>
      </c>
      <c r="C62" s="14" t="str">
        <f t="shared" si="5"/>
        <v>N°-0049-2024</v>
      </c>
      <c r="D62" s="15">
        <v>778018331</v>
      </c>
      <c r="E62" s="15" t="s">
        <v>11</v>
      </c>
      <c r="F62" s="19" t="s">
        <v>75</v>
      </c>
      <c r="G62" s="15" t="s">
        <v>20</v>
      </c>
      <c r="H62" s="15" t="s">
        <v>159</v>
      </c>
      <c r="I62" s="15" t="s">
        <v>173</v>
      </c>
      <c r="J62" s="46">
        <v>2000</v>
      </c>
      <c r="K62" s="46">
        <v>1000</v>
      </c>
      <c r="L62" s="46">
        <v>0</v>
      </c>
      <c r="M62" s="46" t="str">
        <f t="shared" si="2"/>
        <v>A JOUR</v>
      </c>
      <c r="N62" s="46"/>
      <c r="O62" s="46" t="str">
        <f t="shared" si="4"/>
        <v>A JOUR</v>
      </c>
      <c r="P62" s="17" t="s">
        <v>14</v>
      </c>
      <c r="Q62" s="18" t="s">
        <v>14</v>
      </c>
      <c r="T62" s="13" t="e">
        <v>#N/A</v>
      </c>
      <c r="U62" s="13" t="e">
        <v>#N/A</v>
      </c>
      <c r="V62" s="13" t="e">
        <v>#N/A</v>
      </c>
      <c r="W62" s="13" t="e">
        <v>#N/A</v>
      </c>
      <c r="X62" s="13" t="e">
        <v>#N/A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</row>
    <row r="63" spans="1:43" ht="18.5" x14ac:dyDescent="0.35">
      <c r="A63"/>
      <c r="B63" s="14">
        <v>50</v>
      </c>
      <c r="C63" s="14" t="str">
        <f t="shared" si="5"/>
        <v>N°-0050-2024</v>
      </c>
      <c r="D63" s="15">
        <v>774494968</v>
      </c>
      <c r="E63" s="15" t="s">
        <v>11</v>
      </c>
      <c r="F63" s="16" t="s">
        <v>279</v>
      </c>
      <c r="G63" s="15" t="s">
        <v>13</v>
      </c>
      <c r="H63" s="15" t="s">
        <v>159</v>
      </c>
      <c r="I63" s="15" t="s">
        <v>194</v>
      </c>
      <c r="J63" s="46">
        <v>3000</v>
      </c>
      <c r="K63" s="46">
        <v>1000</v>
      </c>
      <c r="L63" s="46">
        <v>0</v>
      </c>
      <c r="M63" s="46" t="str">
        <f t="shared" si="2"/>
        <v>A JOUR</v>
      </c>
      <c r="N63" s="46"/>
      <c r="O63" s="46" t="str">
        <f t="shared" si="4"/>
        <v>A JOUR</v>
      </c>
      <c r="P63" s="17" t="s">
        <v>14</v>
      </c>
      <c r="Q63" s="18" t="s">
        <v>14</v>
      </c>
      <c r="T63" s="13" t="s">
        <v>305</v>
      </c>
      <c r="U63" s="13"/>
      <c r="V63"/>
      <c r="W63"/>
      <c r="X63"/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</row>
    <row r="64" spans="1:43" ht="18.5" x14ac:dyDescent="0.35">
      <c r="A64"/>
      <c r="B64" s="14">
        <v>51</v>
      </c>
      <c r="C64" s="14" t="str">
        <f t="shared" si="5"/>
        <v>N°-0051-2024</v>
      </c>
      <c r="D64" s="15">
        <v>779862991</v>
      </c>
      <c r="E64" s="15" t="s">
        <v>15</v>
      </c>
      <c r="F64" s="16" t="s">
        <v>77</v>
      </c>
      <c r="G64" s="15" t="s">
        <v>13</v>
      </c>
      <c r="H64" s="15" t="s">
        <v>159</v>
      </c>
      <c r="I64" s="15" t="s">
        <v>196</v>
      </c>
      <c r="J64" s="46">
        <v>2000</v>
      </c>
      <c r="K64" s="46" t="s">
        <v>274</v>
      </c>
      <c r="L64" s="46">
        <v>0</v>
      </c>
      <c r="M64" s="46" t="str">
        <f t="shared" si="2"/>
        <v>A JOUR</v>
      </c>
      <c r="N64" s="46"/>
      <c r="O64" s="46" t="str">
        <f t="shared" si="4"/>
        <v>A JOUR</v>
      </c>
      <c r="P64" s="17"/>
      <c r="Q64" s="18" t="s">
        <v>14</v>
      </c>
      <c r="T64" s="13" t="s">
        <v>305</v>
      </c>
      <c r="U64" s="13"/>
      <c r="V64"/>
      <c r="W64"/>
      <c r="X64"/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</row>
    <row r="65" spans="1:43" ht="18.5" x14ac:dyDescent="0.35">
      <c r="A65"/>
      <c r="B65" s="14">
        <v>52</v>
      </c>
      <c r="C65" s="14" t="str">
        <f t="shared" si="5"/>
        <v>N°-0052-2024</v>
      </c>
      <c r="D65" s="40">
        <v>776779519</v>
      </c>
      <c r="E65" s="38" t="s">
        <v>11</v>
      </c>
      <c r="F65" s="39" t="s">
        <v>155</v>
      </c>
      <c r="G65" s="40" t="s">
        <v>156</v>
      </c>
      <c r="H65" s="15" t="s">
        <v>159</v>
      </c>
      <c r="I65" s="40" t="s">
        <v>245</v>
      </c>
      <c r="J65" s="47">
        <v>1000</v>
      </c>
      <c r="K65" s="47">
        <v>1000</v>
      </c>
      <c r="L65" s="47">
        <v>0</v>
      </c>
      <c r="M65" s="46" t="str">
        <f t="shared" si="2"/>
        <v>A JOUR</v>
      </c>
      <c r="N65" s="46"/>
      <c r="O65" s="46" t="str">
        <f t="shared" si="4"/>
        <v>A JOUR</v>
      </c>
      <c r="P65" s="17"/>
      <c r="Q65" s="18"/>
      <c r="T65" s="13" t="s">
        <v>305</v>
      </c>
      <c r="U65" s="13"/>
      <c r="V65"/>
      <c r="W65"/>
      <c r="X65"/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</row>
    <row r="66" spans="1:43" ht="18.5" x14ac:dyDescent="0.35">
      <c r="A66"/>
      <c r="B66" s="14">
        <v>53</v>
      </c>
      <c r="C66" s="14" t="str">
        <f t="shared" si="5"/>
        <v>N°-0053-2024</v>
      </c>
      <c r="D66" s="15">
        <v>773137431</v>
      </c>
      <c r="E66" s="15" t="s">
        <v>15</v>
      </c>
      <c r="F66" s="16" t="s">
        <v>78</v>
      </c>
      <c r="G66" s="15" t="s">
        <v>23</v>
      </c>
      <c r="H66" s="15" t="s">
        <v>159</v>
      </c>
      <c r="I66" s="15" t="s">
        <v>198</v>
      </c>
      <c r="J66" s="46">
        <v>2000</v>
      </c>
      <c r="K66" s="46">
        <v>1000</v>
      </c>
      <c r="L66" s="46">
        <f>+SUM($Y66:$AQ66)</f>
        <v>-2</v>
      </c>
      <c r="M66" s="46">
        <f t="shared" si="2"/>
        <v>-4000</v>
      </c>
      <c r="N66" s="46"/>
      <c r="O66" s="46">
        <f t="shared" si="4"/>
        <v>-8000</v>
      </c>
      <c r="P66" s="17" t="s">
        <v>14</v>
      </c>
      <c r="Q66" s="18" t="s">
        <v>14</v>
      </c>
      <c r="R66" s="2" t="s">
        <v>298</v>
      </c>
      <c r="T66" s="13" t="e">
        <v>#N/A</v>
      </c>
      <c r="U66" s="13" t="e">
        <v>#N/A</v>
      </c>
      <c r="V66" s="13" t="e">
        <v>#N/A</v>
      </c>
      <c r="W66" s="13">
        <v>2000</v>
      </c>
      <c r="X66" s="13">
        <v>2</v>
      </c>
      <c r="Y66" s="17">
        <v>0</v>
      </c>
      <c r="Z66" s="17">
        <v>0</v>
      </c>
      <c r="AA66" s="17">
        <v>0</v>
      </c>
      <c r="AB66" s="17">
        <v>-1</v>
      </c>
      <c r="AC66" s="17">
        <v>0</v>
      </c>
      <c r="AD66" s="17">
        <v>-1</v>
      </c>
      <c r="AE66" s="17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</row>
    <row r="67" spans="1:43" ht="18.5" x14ac:dyDescent="0.35">
      <c r="A67"/>
      <c r="B67" s="14">
        <v>54</v>
      </c>
      <c r="C67" s="14" t="str">
        <f t="shared" si="5"/>
        <v>N°-0054-2024</v>
      </c>
      <c r="D67" s="15"/>
      <c r="E67" s="15" t="s">
        <v>11</v>
      </c>
      <c r="F67" s="16" t="s">
        <v>152</v>
      </c>
      <c r="G67" s="15" t="s">
        <v>23</v>
      </c>
      <c r="H67" s="15" t="s">
        <v>159</v>
      </c>
      <c r="I67" s="15"/>
      <c r="J67" s="46">
        <v>1000</v>
      </c>
      <c r="K67" s="46">
        <v>1000</v>
      </c>
      <c r="L67" s="46"/>
      <c r="M67" s="46" t="str">
        <f t="shared" si="2"/>
        <v>A JOUR</v>
      </c>
      <c r="N67" s="46"/>
      <c r="O67" s="46" t="str">
        <f t="shared" si="4"/>
        <v>A JOUR</v>
      </c>
      <c r="P67" s="17"/>
      <c r="Q67" s="18"/>
      <c r="T67" s="13" t="e">
        <v>#N/A</v>
      </c>
      <c r="U67" s="13" t="e">
        <v>#N/A</v>
      </c>
      <c r="V67" s="13" t="e">
        <v>#N/A</v>
      </c>
      <c r="W67" s="13" t="e">
        <v>#N/A</v>
      </c>
      <c r="X67" s="13" t="e">
        <v>#N/A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</row>
    <row r="68" spans="1:43" ht="18.5" x14ac:dyDescent="0.35">
      <c r="A68"/>
      <c r="B68" s="14">
        <v>55</v>
      </c>
      <c r="C68" s="14" t="str">
        <f t="shared" si="5"/>
        <v>N°-0055-2024</v>
      </c>
      <c r="D68" s="15">
        <v>776669090</v>
      </c>
      <c r="E68" s="15" t="s">
        <v>11</v>
      </c>
      <c r="F68" s="16" t="s">
        <v>79</v>
      </c>
      <c r="G68" s="15" t="s">
        <v>13</v>
      </c>
      <c r="H68" s="15" t="s">
        <v>159</v>
      </c>
      <c r="I68" s="15" t="s">
        <v>227</v>
      </c>
      <c r="J68" s="46">
        <v>1000</v>
      </c>
      <c r="K68" s="46">
        <v>1000</v>
      </c>
      <c r="L68" s="46">
        <f>+SUM($Y68:$AQ68)</f>
        <v>-8</v>
      </c>
      <c r="M68" s="46">
        <f t="shared" si="2"/>
        <v>-16000</v>
      </c>
      <c r="N68" s="46"/>
      <c r="O68" s="46">
        <f t="shared" si="4"/>
        <v>-24000</v>
      </c>
      <c r="P68" s="17" t="s">
        <v>14</v>
      </c>
      <c r="Q68" s="18" t="s">
        <v>14</v>
      </c>
      <c r="T68" s="13" t="e">
        <v>#N/A</v>
      </c>
      <c r="U68" s="13" t="e">
        <v>#N/A</v>
      </c>
      <c r="V68" s="13" t="e">
        <v>#N/A</v>
      </c>
      <c r="W68" s="13">
        <v>1000</v>
      </c>
      <c r="X68" s="13">
        <v>8</v>
      </c>
      <c r="Y68" s="17">
        <v>-8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</row>
    <row r="69" spans="1:43" ht="18.5" x14ac:dyDescent="0.35">
      <c r="A69"/>
      <c r="B69" s="14">
        <v>56</v>
      </c>
      <c r="C69" s="14" t="str">
        <f t="shared" si="5"/>
        <v>N°-0056-2024</v>
      </c>
      <c r="D69" s="15"/>
      <c r="E69" s="15" t="s">
        <v>11</v>
      </c>
      <c r="F69" s="16" t="s">
        <v>80</v>
      </c>
      <c r="G69" s="15" t="s">
        <v>20</v>
      </c>
      <c r="H69" s="15" t="s">
        <v>159</v>
      </c>
      <c r="I69" s="15"/>
      <c r="J69" s="46" t="s">
        <v>274</v>
      </c>
      <c r="K69" s="46" t="s">
        <v>274</v>
      </c>
      <c r="L69" s="46"/>
      <c r="M69" s="46" t="str">
        <f t="shared" si="2"/>
        <v>A JOUR</v>
      </c>
      <c r="N69" s="46"/>
      <c r="O69" s="46" t="str">
        <f t="shared" si="4"/>
        <v>A JOUR</v>
      </c>
      <c r="P69" s="2" t="s">
        <v>14</v>
      </c>
      <c r="Q69" t="s">
        <v>14</v>
      </c>
      <c r="R69" s="2" t="s">
        <v>298</v>
      </c>
      <c r="S69"/>
      <c r="T69" s="13" t="e">
        <v>#N/A</v>
      </c>
      <c r="U69" s="13" t="e">
        <v>#N/A</v>
      </c>
      <c r="V69" s="13" t="e">
        <v>#N/A</v>
      </c>
      <c r="W69" s="13" t="e">
        <v>#N/A</v>
      </c>
      <c r="X69" s="13" t="e">
        <v>#N/A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</row>
    <row r="70" spans="1:43" ht="18.5" x14ac:dyDescent="0.35">
      <c r="A70"/>
      <c r="B70" s="14">
        <v>57</v>
      </c>
      <c r="C70" s="14" t="str">
        <f t="shared" si="5"/>
        <v>N°-0057-2024</v>
      </c>
      <c r="D70" s="15">
        <v>774885353</v>
      </c>
      <c r="E70" s="15" t="s">
        <v>11</v>
      </c>
      <c r="F70" s="16" t="s">
        <v>81</v>
      </c>
      <c r="G70" s="15" t="s">
        <v>13</v>
      </c>
      <c r="H70" s="15" t="s">
        <v>159</v>
      </c>
      <c r="I70" s="15" t="s">
        <v>224</v>
      </c>
      <c r="J70" s="46">
        <v>1000</v>
      </c>
      <c r="K70" s="46">
        <v>1000</v>
      </c>
      <c r="L70" s="46">
        <f>+SUM($Y70:$AQ70)</f>
        <v>-4</v>
      </c>
      <c r="M70" s="46">
        <f t="shared" si="2"/>
        <v>-8000</v>
      </c>
      <c r="N70" s="46"/>
      <c r="O70" s="46">
        <f t="shared" si="4"/>
        <v>-12000</v>
      </c>
      <c r="P70" s="17" t="s">
        <v>14</v>
      </c>
      <c r="Q70" s="18" t="s">
        <v>14</v>
      </c>
      <c r="T70" s="13" t="e">
        <v>#N/A</v>
      </c>
      <c r="U70" s="13" t="e">
        <v>#N/A</v>
      </c>
      <c r="V70" s="13" t="e">
        <v>#N/A</v>
      </c>
      <c r="W70" s="13">
        <v>1000</v>
      </c>
      <c r="X70" s="13">
        <v>4</v>
      </c>
      <c r="Y70" s="17">
        <v>0</v>
      </c>
      <c r="Z70" s="17">
        <v>-1</v>
      </c>
      <c r="AA70" s="17">
        <v>-1</v>
      </c>
      <c r="AB70" s="17">
        <v>-1</v>
      </c>
      <c r="AC70" s="17">
        <v>0</v>
      </c>
      <c r="AD70" s="17">
        <v>-1</v>
      </c>
      <c r="AE70" s="17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</row>
    <row r="71" spans="1:43" ht="18.5" x14ac:dyDescent="0.35">
      <c r="A71"/>
      <c r="B71" s="14">
        <v>58</v>
      </c>
      <c r="C71" s="14" t="str">
        <f t="shared" si="5"/>
        <v>N°-0058-2024</v>
      </c>
      <c r="D71" s="15"/>
      <c r="E71" s="15" t="s">
        <v>11</v>
      </c>
      <c r="F71" s="16" t="s">
        <v>82</v>
      </c>
      <c r="G71" s="15" t="s">
        <v>23</v>
      </c>
      <c r="H71" s="15" t="s">
        <v>175</v>
      </c>
      <c r="I71" s="15"/>
      <c r="J71" s="46" t="s">
        <v>274</v>
      </c>
      <c r="K71" s="46" t="s">
        <v>274</v>
      </c>
      <c r="L71" s="46"/>
      <c r="M71" s="46" t="str">
        <f t="shared" si="2"/>
        <v>A JOUR</v>
      </c>
      <c r="N71" s="46"/>
      <c r="O71" s="46" t="str">
        <f t="shared" si="4"/>
        <v>A JOUR</v>
      </c>
      <c r="P71" s="17"/>
      <c r="Q71" s="18" t="s">
        <v>14</v>
      </c>
      <c r="T71" s="13" t="e">
        <v>#N/A</v>
      </c>
      <c r="U71" s="13" t="e">
        <v>#N/A</v>
      </c>
      <c r="V71" s="13" t="e">
        <v>#N/A</v>
      </c>
      <c r="W71" s="13" t="e">
        <v>#N/A</v>
      </c>
      <c r="X71" s="13" t="e">
        <v>#N/A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</row>
    <row r="72" spans="1:43" ht="18.5" x14ac:dyDescent="0.35">
      <c r="A72"/>
      <c r="B72" s="14">
        <v>59</v>
      </c>
      <c r="C72" s="14" t="str">
        <f t="shared" si="5"/>
        <v>N°-0059-2024</v>
      </c>
      <c r="D72" s="15">
        <v>774767085</v>
      </c>
      <c r="E72" s="15" t="s">
        <v>11</v>
      </c>
      <c r="F72" s="16" t="s">
        <v>83</v>
      </c>
      <c r="G72" s="15" t="s">
        <v>20</v>
      </c>
      <c r="H72" s="15" t="s">
        <v>159</v>
      </c>
      <c r="I72" s="15" t="s">
        <v>254</v>
      </c>
      <c r="J72" s="46">
        <v>1000</v>
      </c>
      <c r="K72" s="46">
        <v>1000</v>
      </c>
      <c r="L72" s="46">
        <v>0</v>
      </c>
      <c r="M72" s="46" t="str">
        <f t="shared" si="2"/>
        <v>A JOUR</v>
      </c>
      <c r="N72" s="46"/>
      <c r="O72" s="46" t="str">
        <f t="shared" si="4"/>
        <v>A JOUR</v>
      </c>
      <c r="P72" s="17" t="s">
        <v>14</v>
      </c>
      <c r="Q72" s="18" t="s">
        <v>14</v>
      </c>
      <c r="T72" s="13" t="s">
        <v>305</v>
      </c>
      <c r="U72" s="13"/>
      <c r="V72"/>
      <c r="W72"/>
      <c r="X72"/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</row>
    <row r="73" spans="1:43" ht="18.5" x14ac:dyDescent="0.35">
      <c r="A73"/>
      <c r="B73" s="14">
        <v>60</v>
      </c>
      <c r="C73" s="14" t="str">
        <f t="shared" si="5"/>
        <v>N°-0060-2024</v>
      </c>
      <c r="D73" s="15"/>
      <c r="E73" s="15" t="s">
        <v>11</v>
      </c>
      <c r="F73" s="16" t="s">
        <v>84</v>
      </c>
      <c r="G73" s="15" t="s">
        <v>13</v>
      </c>
      <c r="H73" s="15" t="s">
        <v>243</v>
      </c>
      <c r="I73" s="15"/>
      <c r="J73" s="46" t="s">
        <v>274</v>
      </c>
      <c r="K73" s="46">
        <v>1000</v>
      </c>
      <c r="L73" s="46" t="s">
        <v>303</v>
      </c>
      <c r="M73" s="46" t="str">
        <f t="shared" si="2"/>
        <v>A JOUR</v>
      </c>
      <c r="N73" s="46"/>
      <c r="O73" s="46" t="str">
        <f t="shared" si="4"/>
        <v>A JOUR</v>
      </c>
      <c r="P73" s="17" t="s">
        <v>14</v>
      </c>
      <c r="Q73" s="18"/>
      <c r="R73" s="2" t="s">
        <v>303</v>
      </c>
      <c r="T73" s="13" t="e">
        <v>#N/A</v>
      </c>
      <c r="U73" s="13" t="e">
        <v>#N/A</v>
      </c>
      <c r="V73" s="13" t="e">
        <v>#N/A</v>
      </c>
      <c r="W73" s="13" t="e">
        <v>#N/A</v>
      </c>
      <c r="X73" s="13" t="e">
        <v>#N/A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</row>
    <row r="74" spans="1:43" ht="18.5" x14ac:dyDescent="0.35">
      <c r="A74"/>
      <c r="B74" s="14">
        <v>61</v>
      </c>
      <c r="C74" s="14" t="str">
        <f t="shared" si="5"/>
        <v>N°-0061-2024</v>
      </c>
      <c r="D74" s="15">
        <v>776790248</v>
      </c>
      <c r="E74" s="15" t="s">
        <v>11</v>
      </c>
      <c r="F74" s="16" t="s">
        <v>283</v>
      </c>
      <c r="G74" s="15" t="s">
        <v>13</v>
      </c>
      <c r="H74" s="15" t="s">
        <v>159</v>
      </c>
      <c r="I74" s="15" t="s">
        <v>195</v>
      </c>
      <c r="J74" s="46">
        <v>2000</v>
      </c>
      <c r="K74" s="46">
        <v>1000</v>
      </c>
      <c r="L74" s="46">
        <v>0</v>
      </c>
      <c r="M74" s="46" t="str">
        <f t="shared" si="2"/>
        <v>A JOUR</v>
      </c>
      <c r="N74" s="46"/>
      <c r="O74" s="46" t="str">
        <f t="shared" si="4"/>
        <v>A JOUR</v>
      </c>
      <c r="P74" s="17" t="s">
        <v>14</v>
      </c>
      <c r="Q74" s="18" t="s">
        <v>14</v>
      </c>
      <c r="T74" s="13" t="s">
        <v>305</v>
      </c>
      <c r="U74" s="13"/>
      <c r="V74"/>
      <c r="W74"/>
      <c r="X74"/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</row>
    <row r="75" spans="1:43" ht="18.5" x14ac:dyDescent="0.35">
      <c r="A75"/>
      <c r="B75" s="14">
        <v>62</v>
      </c>
      <c r="C75" s="14" t="str">
        <f t="shared" si="5"/>
        <v>N°-0062-2024</v>
      </c>
      <c r="D75" s="15">
        <v>781656755</v>
      </c>
      <c r="E75" s="15" t="s">
        <v>11</v>
      </c>
      <c r="F75" s="16" t="s">
        <v>86</v>
      </c>
      <c r="G75" s="15" t="s">
        <v>27</v>
      </c>
      <c r="H75" s="15" t="s">
        <v>159</v>
      </c>
      <c r="I75" s="15" t="s">
        <v>207</v>
      </c>
      <c r="J75" s="46">
        <v>1000</v>
      </c>
      <c r="K75" s="46">
        <v>1000</v>
      </c>
      <c r="L75" s="46">
        <v>0</v>
      </c>
      <c r="M75" s="46" t="str">
        <f t="shared" si="2"/>
        <v>A JOUR</v>
      </c>
      <c r="N75" s="46"/>
      <c r="O75" s="46" t="str">
        <f t="shared" si="4"/>
        <v>A JOUR</v>
      </c>
      <c r="P75" s="17" t="s">
        <v>14</v>
      </c>
      <c r="Q75" s="18" t="s">
        <v>14</v>
      </c>
      <c r="S75" s="15" t="s">
        <v>212</v>
      </c>
      <c r="T75" s="13" t="s">
        <v>305</v>
      </c>
      <c r="U75" s="13"/>
      <c r="V75"/>
      <c r="W75"/>
      <c r="X75"/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</row>
    <row r="76" spans="1:43" ht="18.5" x14ac:dyDescent="0.35">
      <c r="A76"/>
      <c r="B76" s="14">
        <v>63</v>
      </c>
      <c r="C76" s="14" t="str">
        <f t="shared" si="5"/>
        <v>N°-0063-2024</v>
      </c>
      <c r="D76" s="15">
        <v>781313842</v>
      </c>
      <c r="E76" s="15" t="s">
        <v>11</v>
      </c>
      <c r="F76" s="16" t="s">
        <v>87</v>
      </c>
      <c r="G76" s="15" t="s">
        <v>27</v>
      </c>
      <c r="H76" s="15" t="s">
        <v>159</v>
      </c>
      <c r="I76" s="15" t="s">
        <v>182</v>
      </c>
      <c r="J76" s="46">
        <v>1000</v>
      </c>
      <c r="K76" s="46">
        <v>1000</v>
      </c>
      <c r="L76" s="46">
        <v>0</v>
      </c>
      <c r="M76" s="46" t="str">
        <f t="shared" si="2"/>
        <v>A JOUR</v>
      </c>
      <c r="N76" s="46"/>
      <c r="O76" s="46" t="str">
        <f t="shared" si="4"/>
        <v>A JOUR</v>
      </c>
      <c r="P76" s="17" t="s">
        <v>14</v>
      </c>
      <c r="Q76" s="18" t="s">
        <v>14</v>
      </c>
      <c r="T76" s="13" t="s">
        <v>305</v>
      </c>
      <c r="U76" s="13"/>
      <c r="V76"/>
      <c r="W76"/>
      <c r="X76"/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</row>
    <row r="77" spans="1:43" ht="18.5" x14ac:dyDescent="0.35">
      <c r="A77"/>
      <c r="B77" s="14">
        <v>64</v>
      </c>
      <c r="C77" s="14" t="str">
        <f t="shared" si="5"/>
        <v>N°-0064-2024</v>
      </c>
      <c r="D77" s="48" t="s">
        <v>235</v>
      </c>
      <c r="E77" s="15" t="s">
        <v>11</v>
      </c>
      <c r="F77" s="16" t="s">
        <v>88</v>
      </c>
      <c r="G77" s="15" t="s">
        <v>23</v>
      </c>
      <c r="H77" s="15" t="s">
        <v>262</v>
      </c>
      <c r="I77" s="48" t="s">
        <v>235</v>
      </c>
      <c r="J77" s="46">
        <v>5000</v>
      </c>
      <c r="K77" s="46">
        <v>1000</v>
      </c>
      <c r="L77" s="46"/>
      <c r="M77" s="46" t="str">
        <f t="shared" si="2"/>
        <v>A JOUR</v>
      </c>
      <c r="N77" s="46"/>
      <c r="O77" s="46" t="str">
        <f t="shared" si="4"/>
        <v>A JOUR</v>
      </c>
      <c r="P77" s="17"/>
      <c r="Q77" s="18" t="s">
        <v>14</v>
      </c>
      <c r="T77" s="13" t="e">
        <v>#N/A</v>
      </c>
      <c r="U77" s="13" t="e">
        <v>#N/A</v>
      </c>
      <c r="V77" s="13" t="e">
        <v>#N/A</v>
      </c>
      <c r="W77" s="13" t="e">
        <v>#N/A</v>
      </c>
      <c r="X77" s="13" t="e">
        <v>#N/A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</row>
    <row r="78" spans="1:43" ht="18.5" x14ac:dyDescent="0.35">
      <c r="A78"/>
      <c r="B78" s="14">
        <v>65</v>
      </c>
      <c r="C78" s="14" t="str">
        <f t="shared" si="5"/>
        <v>N°-0065-2024</v>
      </c>
      <c r="D78" s="15">
        <v>773012928</v>
      </c>
      <c r="E78" s="15" t="s">
        <v>11</v>
      </c>
      <c r="F78" s="16" t="s">
        <v>89</v>
      </c>
      <c r="G78" s="15" t="s">
        <v>37</v>
      </c>
      <c r="H78" s="15" t="s">
        <v>159</v>
      </c>
      <c r="I78" s="15" t="s">
        <v>288</v>
      </c>
      <c r="J78" s="46">
        <v>1000</v>
      </c>
      <c r="K78" s="46">
        <v>1000</v>
      </c>
      <c r="L78" s="46">
        <f t="shared" ref="L78:L81" si="7">+SUM($Y78:$AQ78)</f>
        <v>-34</v>
      </c>
      <c r="M78" s="46">
        <f t="shared" si="2"/>
        <v>-68000</v>
      </c>
      <c r="N78" s="46"/>
      <c r="O78" s="46">
        <f t="shared" ref="O78:O109" si="8">IF(L78&gt;=0,"A JOUR",($L78*($M$12+J78)+N78))</f>
        <v>-102000</v>
      </c>
      <c r="P78" s="17" t="s">
        <v>14</v>
      </c>
      <c r="Q78" s="18" t="s">
        <v>14</v>
      </c>
      <c r="T78" s="13" t="e">
        <v>#N/A</v>
      </c>
      <c r="U78" s="13" t="e">
        <v>#N/A</v>
      </c>
      <c r="V78" s="13" t="e">
        <v>#N/A</v>
      </c>
      <c r="W78" s="13">
        <v>1000</v>
      </c>
      <c r="X78" s="13">
        <v>34</v>
      </c>
      <c r="Y78" s="17">
        <v>-30</v>
      </c>
      <c r="Z78" s="17">
        <v>-1</v>
      </c>
      <c r="AA78" s="17">
        <v>-1</v>
      </c>
      <c r="AB78" s="17">
        <v>-1</v>
      </c>
      <c r="AC78" s="17">
        <v>0</v>
      </c>
      <c r="AD78" s="17">
        <v>-1</v>
      </c>
      <c r="AE78" s="17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</row>
    <row r="79" spans="1:43" ht="18.5" x14ac:dyDescent="0.35">
      <c r="A79"/>
      <c r="B79" s="14">
        <v>66</v>
      </c>
      <c r="C79" s="14" t="str">
        <f t="shared" si="5"/>
        <v>N°-0066-2024</v>
      </c>
      <c r="D79" s="15">
        <v>761722302</v>
      </c>
      <c r="E79" s="15" t="s">
        <v>11</v>
      </c>
      <c r="F79" s="16" t="s">
        <v>90</v>
      </c>
      <c r="G79" s="15" t="s">
        <v>13</v>
      </c>
      <c r="H79" s="15" t="s">
        <v>159</v>
      </c>
      <c r="I79" s="15" t="s">
        <v>226</v>
      </c>
      <c r="J79" s="46">
        <v>1000</v>
      </c>
      <c r="K79" s="46">
        <v>1000</v>
      </c>
      <c r="L79" s="46">
        <f t="shared" si="7"/>
        <v>-44</v>
      </c>
      <c r="M79" s="46">
        <f t="shared" ref="M79:M141" si="9">IF(L79&gt;=0,"A JOUR",($L79*($M$12)))</f>
        <v>-88000</v>
      </c>
      <c r="N79" s="46"/>
      <c r="O79" s="46">
        <f t="shared" si="8"/>
        <v>-132000</v>
      </c>
      <c r="P79" s="17" t="s">
        <v>14</v>
      </c>
      <c r="Q79" s="18" t="s">
        <v>14</v>
      </c>
      <c r="S79" s="62" t="s">
        <v>246</v>
      </c>
      <c r="T79" s="13" t="e">
        <v>#N/A</v>
      </c>
      <c r="U79" s="13" t="e">
        <v>#N/A</v>
      </c>
      <c r="V79" s="13" t="e">
        <v>#N/A</v>
      </c>
      <c r="W79" s="13">
        <v>1000</v>
      </c>
      <c r="X79" s="13">
        <v>44</v>
      </c>
      <c r="Y79" s="17">
        <v>-41</v>
      </c>
      <c r="Z79" s="17">
        <v>-1</v>
      </c>
      <c r="AA79" s="17">
        <v>-1</v>
      </c>
      <c r="AB79" s="17">
        <v>0</v>
      </c>
      <c r="AC79" s="17">
        <v>0</v>
      </c>
      <c r="AD79" s="17">
        <v>-1</v>
      </c>
      <c r="AE79" s="17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</row>
    <row r="80" spans="1:43" ht="18.5" x14ac:dyDescent="0.35">
      <c r="A80"/>
      <c r="B80" s="14">
        <v>67</v>
      </c>
      <c r="C80" s="14" t="str">
        <f t="shared" si="5"/>
        <v>N°-0067-2024</v>
      </c>
      <c r="D80" s="15">
        <v>622417844</v>
      </c>
      <c r="E80" s="15" t="s">
        <v>11</v>
      </c>
      <c r="F80" s="16" t="s">
        <v>91</v>
      </c>
      <c r="G80" s="15" t="s">
        <v>23</v>
      </c>
      <c r="H80" s="15" t="s">
        <v>243</v>
      </c>
      <c r="I80" s="15" t="s">
        <v>242</v>
      </c>
      <c r="J80" s="46">
        <v>2000</v>
      </c>
      <c r="K80" s="46">
        <v>1000</v>
      </c>
      <c r="L80" s="46">
        <v>0</v>
      </c>
      <c r="M80" s="46" t="str">
        <f t="shared" si="9"/>
        <v>A JOUR</v>
      </c>
      <c r="N80" s="46"/>
      <c r="O80" s="46" t="str">
        <f t="shared" si="8"/>
        <v>A JOUR</v>
      </c>
      <c r="P80" s="17" t="s">
        <v>14</v>
      </c>
      <c r="Q80" s="18" t="s">
        <v>14</v>
      </c>
      <c r="R80" s="2" t="s">
        <v>303</v>
      </c>
      <c r="T80" s="13" t="e">
        <v>#N/A</v>
      </c>
      <c r="U80" s="13" t="s">
        <v>306</v>
      </c>
      <c r="V80"/>
      <c r="W80"/>
      <c r="X80"/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</row>
    <row r="81" spans="1:43" ht="18.5" x14ac:dyDescent="0.35">
      <c r="A81"/>
      <c r="B81" s="14">
        <v>68</v>
      </c>
      <c r="C81" s="14" t="str">
        <f t="shared" si="5"/>
        <v>N°-0068-2024</v>
      </c>
      <c r="D81" s="15">
        <v>784087096</v>
      </c>
      <c r="E81" s="15" t="s">
        <v>11</v>
      </c>
      <c r="F81" s="16" t="s">
        <v>92</v>
      </c>
      <c r="G81" s="15" t="s">
        <v>13</v>
      </c>
      <c r="H81" s="15" t="s">
        <v>159</v>
      </c>
      <c r="I81" s="15" t="s">
        <v>301</v>
      </c>
      <c r="J81" s="46">
        <v>1000</v>
      </c>
      <c r="K81" s="46">
        <v>1000</v>
      </c>
      <c r="L81" s="46">
        <f t="shared" si="7"/>
        <v>-4</v>
      </c>
      <c r="M81" s="46">
        <f t="shared" si="9"/>
        <v>-8000</v>
      </c>
      <c r="N81" s="46"/>
      <c r="O81" s="46">
        <f t="shared" si="8"/>
        <v>-12000</v>
      </c>
      <c r="P81" s="17"/>
      <c r="Q81" s="18" t="s">
        <v>14</v>
      </c>
      <c r="T81" s="13" t="e">
        <v>#N/A</v>
      </c>
      <c r="U81" s="13" t="e">
        <v>#N/A</v>
      </c>
      <c r="V81" s="13" t="e">
        <v>#N/A</v>
      </c>
      <c r="W81" s="13">
        <v>1000</v>
      </c>
      <c r="X81" s="13">
        <v>4</v>
      </c>
      <c r="Y81" s="17">
        <v>0</v>
      </c>
      <c r="Z81" s="17">
        <v>-1</v>
      </c>
      <c r="AA81" s="17">
        <v>-1</v>
      </c>
      <c r="AB81" s="17">
        <v>-1</v>
      </c>
      <c r="AC81" s="17">
        <v>0</v>
      </c>
      <c r="AD81" s="17">
        <v>-1</v>
      </c>
      <c r="AE81" s="17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</row>
    <row r="82" spans="1:43" ht="18.5" x14ac:dyDescent="0.35">
      <c r="A82"/>
      <c r="B82" s="14">
        <v>69</v>
      </c>
      <c r="C82" s="14" t="str">
        <f t="shared" si="5"/>
        <v>N°-0069-2024</v>
      </c>
      <c r="D82" s="15">
        <v>776549856</v>
      </c>
      <c r="E82" s="15" t="s">
        <v>50</v>
      </c>
      <c r="F82" s="16" t="s">
        <v>93</v>
      </c>
      <c r="G82" s="15" t="s">
        <v>23</v>
      </c>
      <c r="H82" s="15" t="s">
        <v>159</v>
      </c>
      <c r="I82" s="15" t="s">
        <v>166</v>
      </c>
      <c r="J82" s="46">
        <v>5000</v>
      </c>
      <c r="K82" s="46" t="s">
        <v>274</v>
      </c>
      <c r="L82" s="46">
        <v>0</v>
      </c>
      <c r="M82" s="46" t="str">
        <f t="shared" si="9"/>
        <v>A JOUR</v>
      </c>
      <c r="N82" s="46"/>
      <c r="O82" s="46" t="str">
        <f t="shared" si="8"/>
        <v>A JOUR</v>
      </c>
      <c r="P82" s="17"/>
      <c r="Q82" s="18" t="s">
        <v>14</v>
      </c>
      <c r="T82" s="13" t="s">
        <v>305</v>
      </c>
      <c r="U82" s="13"/>
      <c r="V82"/>
      <c r="W82"/>
      <c r="X82"/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</row>
    <row r="83" spans="1:43" ht="18.5" x14ac:dyDescent="0.35">
      <c r="A83"/>
      <c r="B83" s="14">
        <v>70</v>
      </c>
      <c r="C83" s="14" t="str">
        <f t="shared" si="5"/>
        <v>N°-0070-2024</v>
      </c>
      <c r="D83" s="48" t="s">
        <v>235</v>
      </c>
      <c r="E83" s="15" t="s">
        <v>11</v>
      </c>
      <c r="F83" s="16" t="s">
        <v>94</v>
      </c>
      <c r="G83" s="15" t="s">
        <v>23</v>
      </c>
      <c r="H83" s="15" t="s">
        <v>265</v>
      </c>
      <c r="I83" s="48" t="s">
        <v>235</v>
      </c>
      <c r="J83" s="46">
        <v>2000</v>
      </c>
      <c r="K83" s="46">
        <v>1000</v>
      </c>
      <c r="L83" s="46"/>
      <c r="M83" s="46" t="str">
        <f t="shared" si="9"/>
        <v>A JOUR</v>
      </c>
      <c r="N83" s="46"/>
      <c r="O83" s="46" t="str">
        <f t="shared" si="8"/>
        <v>A JOUR</v>
      </c>
      <c r="P83" s="17"/>
      <c r="Q83" s="18" t="s">
        <v>14</v>
      </c>
      <c r="T83" s="13" t="e">
        <v>#N/A</v>
      </c>
      <c r="U83" s="13" t="e">
        <v>#N/A</v>
      </c>
      <c r="V83" s="13" t="e">
        <v>#N/A</v>
      </c>
      <c r="W83" s="13" t="e">
        <v>#N/A</v>
      </c>
      <c r="X83" s="13" t="e">
        <v>#N/A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</row>
    <row r="84" spans="1:43" ht="18.5" x14ac:dyDescent="0.35">
      <c r="A84"/>
      <c r="B84" s="14">
        <v>71</v>
      </c>
      <c r="C84" s="14" t="str">
        <f t="shared" si="5"/>
        <v>N°-0071-2024</v>
      </c>
      <c r="D84" s="15">
        <v>783260413</v>
      </c>
      <c r="E84" s="15" t="s">
        <v>11</v>
      </c>
      <c r="F84" s="16" t="s">
        <v>95</v>
      </c>
      <c r="G84" s="15" t="s">
        <v>23</v>
      </c>
      <c r="H84" s="15" t="s">
        <v>159</v>
      </c>
      <c r="I84" s="15" t="s">
        <v>212</v>
      </c>
      <c r="J84" s="46">
        <v>1000</v>
      </c>
      <c r="K84" s="46">
        <v>1000</v>
      </c>
      <c r="L84" s="46">
        <f t="shared" ref="L84" si="10">+SUM($Y84:$AQ84)</f>
        <v>-4</v>
      </c>
      <c r="M84" s="46">
        <f t="shared" si="9"/>
        <v>-8000</v>
      </c>
      <c r="N84" s="46"/>
      <c r="O84" s="46">
        <f t="shared" si="8"/>
        <v>-12000</v>
      </c>
      <c r="P84" s="17" t="s">
        <v>14</v>
      </c>
      <c r="Q84" s="18" t="s">
        <v>14</v>
      </c>
      <c r="T84" s="13" t="e">
        <v>#N/A</v>
      </c>
      <c r="U84" s="13" t="e">
        <v>#N/A</v>
      </c>
      <c r="V84" s="13" t="e">
        <v>#N/A</v>
      </c>
      <c r="W84" s="13">
        <v>1000</v>
      </c>
      <c r="X84" s="13">
        <v>4</v>
      </c>
      <c r="Y84" s="17">
        <v>0</v>
      </c>
      <c r="Z84" s="17">
        <v>-1</v>
      </c>
      <c r="AA84" s="17">
        <v>-1</v>
      </c>
      <c r="AB84" s="17">
        <v>-1</v>
      </c>
      <c r="AC84" s="17">
        <v>0</v>
      </c>
      <c r="AD84" s="17">
        <v>-1</v>
      </c>
      <c r="AE84" s="17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</row>
    <row r="85" spans="1:43" ht="18.5" x14ac:dyDescent="0.35">
      <c r="A85"/>
      <c r="B85" s="14">
        <v>72</v>
      </c>
      <c r="C85" s="14" t="str">
        <f t="shared" si="5"/>
        <v>N°-0072-2024</v>
      </c>
      <c r="D85" s="53" t="s">
        <v>304</v>
      </c>
      <c r="E85" s="15" t="s">
        <v>11</v>
      </c>
      <c r="F85" s="16" t="s">
        <v>96</v>
      </c>
      <c r="G85" s="15" t="s">
        <v>13</v>
      </c>
      <c r="H85" s="15" t="s">
        <v>266</v>
      </c>
      <c r="I85" s="53" t="s">
        <v>267</v>
      </c>
      <c r="J85" s="46">
        <v>5000</v>
      </c>
      <c r="K85" s="46" t="s">
        <v>274</v>
      </c>
      <c r="L85" s="46"/>
      <c r="M85" s="46" t="str">
        <f t="shared" si="9"/>
        <v>A JOUR</v>
      </c>
      <c r="N85" s="46"/>
      <c r="O85" s="46" t="str">
        <f t="shared" si="8"/>
        <v>A JOUR</v>
      </c>
      <c r="P85" s="17"/>
      <c r="Q85" s="18" t="s">
        <v>14</v>
      </c>
      <c r="T85" s="13" t="e">
        <v>#N/A</v>
      </c>
      <c r="U85" s="13" t="e">
        <v>#N/A</v>
      </c>
      <c r="V85" s="13" t="e">
        <v>#N/A</v>
      </c>
      <c r="W85" s="13" t="e">
        <v>#N/A</v>
      </c>
      <c r="X85" s="13" t="e">
        <v>#N/A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</row>
    <row r="86" spans="1:43" ht="18.5" x14ac:dyDescent="0.35">
      <c r="A86"/>
      <c r="B86" s="14">
        <v>73</v>
      </c>
      <c r="C86" s="14" t="str">
        <f t="shared" si="5"/>
        <v>N°-0073-2024</v>
      </c>
      <c r="D86" s="15">
        <v>776049360</v>
      </c>
      <c r="E86" s="15" t="s">
        <v>11</v>
      </c>
      <c r="F86" s="16" t="s">
        <v>97</v>
      </c>
      <c r="G86" s="15" t="s">
        <v>20</v>
      </c>
      <c r="H86" s="15" t="s">
        <v>159</v>
      </c>
      <c r="I86" s="15" t="s">
        <v>230</v>
      </c>
      <c r="J86" s="46">
        <v>1000</v>
      </c>
      <c r="K86" s="46">
        <v>1000</v>
      </c>
      <c r="L86" s="46">
        <v>0</v>
      </c>
      <c r="M86" s="46" t="str">
        <f t="shared" si="9"/>
        <v>A JOUR</v>
      </c>
      <c r="N86" s="46"/>
      <c r="O86" s="46" t="str">
        <f t="shared" si="8"/>
        <v>A JOUR</v>
      </c>
      <c r="P86" s="17" t="s">
        <v>14</v>
      </c>
      <c r="Q86" s="18" t="s">
        <v>14</v>
      </c>
      <c r="T86" s="13" t="s">
        <v>305</v>
      </c>
      <c r="U86" s="13"/>
      <c r="V86"/>
      <c r="W86"/>
      <c r="X86"/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</row>
    <row r="87" spans="1:43" ht="18.5" x14ac:dyDescent="0.35">
      <c r="A87"/>
      <c r="B87" s="14">
        <v>74</v>
      </c>
      <c r="C87" s="14" t="str">
        <f t="shared" ref="C87:C112" si="11">CONCATENATE("N°-","00",B87,"-2024")</f>
        <v>N°-0074-2024</v>
      </c>
      <c r="D87" s="15">
        <v>774965371</v>
      </c>
      <c r="E87" s="15" t="s">
        <v>11</v>
      </c>
      <c r="F87" s="16" t="s">
        <v>98</v>
      </c>
      <c r="G87" s="15" t="s">
        <v>13</v>
      </c>
      <c r="H87" s="15" t="s">
        <v>159</v>
      </c>
      <c r="I87" s="15" t="s">
        <v>192</v>
      </c>
      <c r="J87" s="46">
        <v>1000</v>
      </c>
      <c r="K87" s="46">
        <v>1000</v>
      </c>
      <c r="L87" s="46">
        <f t="shared" ref="L87" si="12">+SUM($Y87:$AQ87)</f>
        <v>-3</v>
      </c>
      <c r="M87" s="46">
        <f t="shared" si="9"/>
        <v>-6000</v>
      </c>
      <c r="N87" s="46"/>
      <c r="O87" s="46">
        <f t="shared" si="8"/>
        <v>-9000</v>
      </c>
      <c r="P87" s="17" t="s">
        <v>14</v>
      </c>
      <c r="Q87" s="18" t="s">
        <v>14</v>
      </c>
      <c r="T87" s="13" t="e">
        <v>#N/A</v>
      </c>
      <c r="U87" s="13" t="e">
        <v>#N/A</v>
      </c>
      <c r="V87" s="13" t="e">
        <v>#N/A</v>
      </c>
      <c r="W87" s="13">
        <v>1000</v>
      </c>
      <c r="X87" s="13">
        <v>3</v>
      </c>
      <c r="Y87" s="17">
        <v>0</v>
      </c>
      <c r="Z87" s="17">
        <v>0</v>
      </c>
      <c r="AA87" s="17">
        <v>-1</v>
      </c>
      <c r="AB87" s="17">
        <v>-1</v>
      </c>
      <c r="AC87" s="17">
        <v>0</v>
      </c>
      <c r="AD87" s="17">
        <v>-1</v>
      </c>
      <c r="AE87" s="17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</row>
    <row r="88" spans="1:43" ht="18.5" x14ac:dyDescent="0.35">
      <c r="A88"/>
      <c r="B88" s="14">
        <v>75</v>
      </c>
      <c r="C88" s="14" t="str">
        <f t="shared" si="11"/>
        <v>N°-0075-2024</v>
      </c>
      <c r="D88" s="15"/>
      <c r="E88" s="15" t="s">
        <v>11</v>
      </c>
      <c r="F88" s="16" t="s">
        <v>100</v>
      </c>
      <c r="G88" s="15" t="s">
        <v>20</v>
      </c>
      <c r="H88" s="15" t="s">
        <v>243</v>
      </c>
      <c r="I88" s="15"/>
      <c r="J88" s="46" t="s">
        <v>274</v>
      </c>
      <c r="K88" s="46" t="s">
        <v>274</v>
      </c>
      <c r="L88" s="46" t="s">
        <v>303</v>
      </c>
      <c r="M88" s="46" t="str">
        <f t="shared" si="9"/>
        <v>A JOUR</v>
      </c>
      <c r="N88" s="46"/>
      <c r="O88" s="46" t="str">
        <f t="shared" si="8"/>
        <v>A JOUR</v>
      </c>
      <c r="P88" s="17" t="s">
        <v>14</v>
      </c>
      <c r="Q88" s="18"/>
      <c r="R88" s="2" t="s">
        <v>303</v>
      </c>
      <c r="T88" s="13" t="e">
        <v>#N/A</v>
      </c>
      <c r="U88" s="13" t="e">
        <v>#N/A</v>
      </c>
      <c r="V88" s="13" t="e">
        <v>#N/A</v>
      </c>
      <c r="W88" s="13" t="e">
        <v>#N/A</v>
      </c>
      <c r="X88" s="13" t="e">
        <v>#N/A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</row>
    <row r="89" spans="1:43" ht="18.5" x14ac:dyDescent="0.35">
      <c r="A89"/>
      <c r="B89" s="14">
        <v>76</v>
      </c>
      <c r="C89" s="14" t="str">
        <f t="shared" si="11"/>
        <v>N°-0076-2024</v>
      </c>
      <c r="D89" s="15">
        <v>773851455</v>
      </c>
      <c r="E89" s="15" t="s">
        <v>11</v>
      </c>
      <c r="F89" s="16" t="s">
        <v>101</v>
      </c>
      <c r="G89" s="15" t="s">
        <v>23</v>
      </c>
      <c r="H89" s="15" t="s">
        <v>159</v>
      </c>
      <c r="I89" s="15" t="s">
        <v>209</v>
      </c>
      <c r="J89" s="46">
        <v>1000</v>
      </c>
      <c r="K89" s="46">
        <v>1000</v>
      </c>
      <c r="L89" s="46">
        <v>0</v>
      </c>
      <c r="M89" s="46" t="str">
        <f t="shared" si="9"/>
        <v>A JOUR</v>
      </c>
      <c r="N89" s="46"/>
      <c r="O89" s="46" t="str">
        <f t="shared" si="8"/>
        <v>A JOUR</v>
      </c>
      <c r="P89" s="17" t="s">
        <v>14</v>
      </c>
      <c r="Q89" s="18" t="s">
        <v>14</v>
      </c>
      <c r="T89" s="13" t="s">
        <v>305</v>
      </c>
      <c r="U89" s="13"/>
      <c r="V89"/>
      <c r="W89"/>
      <c r="X89"/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</row>
    <row r="90" spans="1:43" ht="18.5" x14ac:dyDescent="0.35">
      <c r="A90"/>
      <c r="B90" s="14">
        <v>77</v>
      </c>
      <c r="C90" s="14" t="str">
        <f t="shared" si="11"/>
        <v>N°-0077-2024</v>
      </c>
      <c r="D90" s="15">
        <v>776232888</v>
      </c>
      <c r="E90" s="15" t="s">
        <v>57</v>
      </c>
      <c r="F90" s="19" t="s">
        <v>102</v>
      </c>
      <c r="G90" s="15" t="s">
        <v>34</v>
      </c>
      <c r="H90" s="15" t="s">
        <v>159</v>
      </c>
      <c r="I90" s="15" t="s">
        <v>170</v>
      </c>
      <c r="J90" s="46">
        <v>2000</v>
      </c>
      <c r="K90" s="46">
        <v>1000</v>
      </c>
      <c r="L90" s="46">
        <v>0</v>
      </c>
      <c r="M90" s="46" t="str">
        <f t="shared" si="9"/>
        <v>A JOUR</v>
      </c>
      <c r="N90" s="46"/>
      <c r="O90" s="46" t="str">
        <f t="shared" si="8"/>
        <v>A JOUR</v>
      </c>
      <c r="P90" s="17" t="s">
        <v>14</v>
      </c>
      <c r="Q90" s="18" t="s">
        <v>14</v>
      </c>
      <c r="T90" s="13" t="s">
        <v>305</v>
      </c>
      <c r="U90" s="13"/>
      <c r="V90"/>
      <c r="W90"/>
      <c r="X90"/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</row>
    <row r="91" spans="1:43" ht="18.5" x14ac:dyDescent="0.35">
      <c r="A91"/>
      <c r="B91" s="14">
        <v>78</v>
      </c>
      <c r="C91" s="14" t="str">
        <f t="shared" si="11"/>
        <v>N°-0078-2024</v>
      </c>
      <c r="D91" s="15">
        <v>775220275</v>
      </c>
      <c r="E91" s="15" t="s">
        <v>15</v>
      </c>
      <c r="F91" s="16" t="s">
        <v>102</v>
      </c>
      <c r="G91" s="15" t="s">
        <v>20</v>
      </c>
      <c r="H91" s="15" t="s">
        <v>159</v>
      </c>
      <c r="I91" s="15" t="s">
        <v>233</v>
      </c>
      <c r="J91" s="46">
        <v>2000</v>
      </c>
      <c r="K91" s="46" t="s">
        <v>274</v>
      </c>
      <c r="L91" s="46">
        <f t="shared" ref="L91:L92" si="13">+SUM($Y91:$AQ91)</f>
        <v>-41</v>
      </c>
      <c r="M91" s="46">
        <f t="shared" si="9"/>
        <v>-82000</v>
      </c>
      <c r="N91" s="46"/>
      <c r="O91" s="46">
        <f t="shared" si="8"/>
        <v>-164000</v>
      </c>
      <c r="P91" s="17" t="s">
        <v>14</v>
      </c>
      <c r="Q91" s="18" t="s">
        <v>14</v>
      </c>
      <c r="T91" s="13" t="e">
        <v>#N/A</v>
      </c>
      <c r="U91" s="13" t="e">
        <v>#N/A</v>
      </c>
      <c r="V91" s="13" t="e">
        <v>#N/A</v>
      </c>
      <c r="W91" s="13">
        <v>2000</v>
      </c>
      <c r="X91" s="13">
        <v>41</v>
      </c>
      <c r="Y91" s="17">
        <v>-37</v>
      </c>
      <c r="Z91" s="17">
        <v>-1</v>
      </c>
      <c r="AA91" s="17">
        <v>-1</v>
      </c>
      <c r="AB91" s="17">
        <v>-1</v>
      </c>
      <c r="AC91" s="17">
        <v>0</v>
      </c>
      <c r="AD91" s="17">
        <v>-1</v>
      </c>
      <c r="AE91" s="17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</row>
    <row r="92" spans="1:43" ht="18.5" x14ac:dyDescent="0.35">
      <c r="A92"/>
      <c r="B92" s="14">
        <v>79</v>
      </c>
      <c r="C92" s="14" t="str">
        <f t="shared" si="11"/>
        <v>N°-0079-2024</v>
      </c>
      <c r="D92" s="15">
        <v>778018660</v>
      </c>
      <c r="E92" s="15" t="s">
        <v>11</v>
      </c>
      <c r="F92" s="16" t="s">
        <v>102</v>
      </c>
      <c r="G92" s="15" t="s">
        <v>65</v>
      </c>
      <c r="H92" s="15" t="s">
        <v>243</v>
      </c>
      <c r="I92" s="15" t="s">
        <v>236</v>
      </c>
      <c r="J92" s="46">
        <v>1000</v>
      </c>
      <c r="K92" s="46">
        <v>1000</v>
      </c>
      <c r="L92" s="46">
        <f t="shared" si="13"/>
        <v>-14</v>
      </c>
      <c r="M92" s="46">
        <f t="shared" si="9"/>
        <v>-28000</v>
      </c>
      <c r="N92" s="46"/>
      <c r="O92" s="46">
        <f t="shared" si="8"/>
        <v>-42000</v>
      </c>
      <c r="P92" s="17" t="s">
        <v>14</v>
      </c>
      <c r="Q92" s="18" t="s">
        <v>14</v>
      </c>
      <c r="R92" s="2" t="s">
        <v>298</v>
      </c>
      <c r="T92" s="13" t="e">
        <v>#N/A</v>
      </c>
      <c r="U92" s="13" t="e">
        <v>#N/A</v>
      </c>
      <c r="V92" s="13" t="e">
        <v>#N/A</v>
      </c>
      <c r="W92" s="13">
        <v>1000</v>
      </c>
      <c r="X92" s="13">
        <v>14</v>
      </c>
      <c r="Y92" s="17">
        <v>-10</v>
      </c>
      <c r="Z92" s="17">
        <v>-1</v>
      </c>
      <c r="AA92" s="17">
        <v>-1</v>
      </c>
      <c r="AB92" s="17">
        <v>-1</v>
      </c>
      <c r="AC92" s="17">
        <v>0</v>
      </c>
      <c r="AD92" s="17">
        <v>-1</v>
      </c>
      <c r="AE92" s="17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</row>
    <row r="93" spans="1:43" ht="18.5" x14ac:dyDescent="0.35">
      <c r="A93"/>
      <c r="B93" s="14">
        <v>80</v>
      </c>
      <c r="C93" s="14" t="str">
        <f t="shared" si="11"/>
        <v>N°-0080-2024</v>
      </c>
      <c r="D93" s="15">
        <v>773809784</v>
      </c>
      <c r="E93" s="15" t="s">
        <v>15</v>
      </c>
      <c r="F93" s="16" t="s">
        <v>102</v>
      </c>
      <c r="G93" s="15" t="s">
        <v>17</v>
      </c>
      <c r="H93" s="15" t="s">
        <v>159</v>
      </c>
      <c r="I93" s="15" t="s">
        <v>240</v>
      </c>
      <c r="J93" s="46">
        <v>2000</v>
      </c>
      <c r="K93" s="46">
        <v>1000</v>
      </c>
      <c r="L93" s="46">
        <v>0</v>
      </c>
      <c r="M93" s="46" t="str">
        <f t="shared" si="9"/>
        <v>A JOUR</v>
      </c>
      <c r="N93" s="46"/>
      <c r="O93" s="46" t="str">
        <f t="shared" si="8"/>
        <v>A JOUR</v>
      </c>
      <c r="P93" s="17" t="s">
        <v>14</v>
      </c>
      <c r="Q93" s="18" t="s">
        <v>14</v>
      </c>
      <c r="T93" s="13" t="e">
        <v>#N/A</v>
      </c>
      <c r="U93" s="13" t="s">
        <v>306</v>
      </c>
      <c r="V93"/>
      <c r="W93"/>
      <c r="X93"/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</row>
    <row r="94" spans="1:43" ht="18.5" x14ac:dyDescent="0.35">
      <c r="A94"/>
      <c r="B94" s="14">
        <v>81</v>
      </c>
      <c r="C94" s="14" t="str">
        <f t="shared" si="11"/>
        <v>N°-0081-2024</v>
      </c>
      <c r="D94" s="15">
        <v>777551504</v>
      </c>
      <c r="E94" s="15" t="s">
        <v>15</v>
      </c>
      <c r="F94" s="16" t="s">
        <v>104</v>
      </c>
      <c r="G94" s="15" t="s">
        <v>67</v>
      </c>
      <c r="H94" s="15" t="s">
        <v>159</v>
      </c>
      <c r="I94" s="15" t="s">
        <v>228</v>
      </c>
      <c r="J94" s="46">
        <v>2000</v>
      </c>
      <c r="K94" s="46">
        <v>1000</v>
      </c>
      <c r="L94" s="46">
        <f t="shared" ref="L94" si="14">+SUM($Y94:$AQ94)</f>
        <v>-35</v>
      </c>
      <c r="M94" s="46">
        <f t="shared" si="9"/>
        <v>-70000</v>
      </c>
      <c r="N94" s="46"/>
      <c r="O94" s="46">
        <f t="shared" si="8"/>
        <v>-140000</v>
      </c>
      <c r="P94" s="17" t="s">
        <v>14</v>
      </c>
      <c r="Q94" s="18" t="s">
        <v>14</v>
      </c>
      <c r="T94" s="13" t="e">
        <v>#N/A</v>
      </c>
      <c r="U94" s="13" t="e">
        <v>#N/A</v>
      </c>
      <c r="V94" s="13" t="e">
        <v>#N/A</v>
      </c>
      <c r="W94" s="13">
        <v>2000</v>
      </c>
      <c r="X94" s="13">
        <v>35</v>
      </c>
      <c r="Y94" s="17">
        <v>-31</v>
      </c>
      <c r="Z94" s="17">
        <v>-1</v>
      </c>
      <c r="AA94" s="17">
        <v>-1</v>
      </c>
      <c r="AB94" s="17">
        <v>-1</v>
      </c>
      <c r="AC94" s="17">
        <v>0</v>
      </c>
      <c r="AD94" s="17">
        <v>-1</v>
      </c>
      <c r="AE94" s="17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</row>
    <row r="95" spans="1:43" ht="18.5" x14ac:dyDescent="0.35">
      <c r="A95"/>
      <c r="B95" s="14">
        <v>82</v>
      </c>
      <c r="C95" s="14" t="str">
        <f t="shared" si="11"/>
        <v>N°-0082-2024</v>
      </c>
      <c r="D95" s="15">
        <v>788380743</v>
      </c>
      <c r="E95" s="38" t="s">
        <v>11</v>
      </c>
      <c r="F95" s="16" t="s">
        <v>269</v>
      </c>
      <c r="G95" s="40" t="s">
        <v>23</v>
      </c>
      <c r="H95" s="40" t="s">
        <v>159</v>
      </c>
      <c r="I95" s="15" t="s">
        <v>286</v>
      </c>
      <c r="J95" s="47">
        <v>1000</v>
      </c>
      <c r="K95" s="47">
        <v>1000</v>
      </c>
      <c r="L95" s="47">
        <v>0</v>
      </c>
      <c r="M95" s="46" t="str">
        <f t="shared" si="9"/>
        <v>A JOUR</v>
      </c>
      <c r="N95" s="46"/>
      <c r="O95" s="46" t="str">
        <f t="shared" si="8"/>
        <v>A JOUR</v>
      </c>
      <c r="P95" s="17"/>
      <c r="Q95" s="18"/>
      <c r="T95" s="13" t="s">
        <v>305</v>
      </c>
      <c r="U95" s="13"/>
      <c r="V95"/>
      <c r="W95"/>
      <c r="X95"/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</row>
    <row r="96" spans="1:43" ht="18.5" x14ac:dyDescent="0.35">
      <c r="B96" s="14">
        <v>83</v>
      </c>
      <c r="C96" s="14" t="str">
        <f t="shared" si="11"/>
        <v>N°-0083-2024</v>
      </c>
      <c r="D96" s="15">
        <v>781292637</v>
      </c>
      <c r="E96" s="15" t="s">
        <v>15</v>
      </c>
      <c r="F96" s="19" t="s">
        <v>105</v>
      </c>
      <c r="G96" s="15" t="s">
        <v>23</v>
      </c>
      <c r="H96" s="15" t="s">
        <v>175</v>
      </c>
      <c r="I96" s="15" t="s">
        <v>174</v>
      </c>
      <c r="J96" s="46">
        <v>2000</v>
      </c>
      <c r="K96" s="46">
        <v>1000</v>
      </c>
      <c r="L96" s="46">
        <f>4-3</f>
        <v>1</v>
      </c>
      <c r="M96" s="46" t="str">
        <f t="shared" si="9"/>
        <v>A JOUR</v>
      </c>
      <c r="N96" s="46">
        <f>+L96*J96</f>
        <v>2000</v>
      </c>
      <c r="O96" s="46" t="str">
        <f t="shared" si="8"/>
        <v>A JOUR</v>
      </c>
      <c r="P96" s="17" t="s">
        <v>14</v>
      </c>
      <c r="Q96" s="18" t="s">
        <v>14</v>
      </c>
      <c r="T96" s="13" t="s">
        <v>305</v>
      </c>
      <c r="U96" s="13"/>
      <c r="V96"/>
      <c r="W96"/>
      <c r="X96"/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</row>
    <row r="97" spans="2:43" ht="18.5" x14ac:dyDescent="0.35">
      <c r="B97" s="14">
        <v>84</v>
      </c>
      <c r="C97" s="14" t="str">
        <f t="shared" si="11"/>
        <v>N°-0084-2024</v>
      </c>
      <c r="D97" s="15">
        <v>774370979</v>
      </c>
      <c r="E97" s="15" t="s">
        <v>15</v>
      </c>
      <c r="F97" s="19" t="s">
        <v>106</v>
      </c>
      <c r="G97" s="15" t="s">
        <v>13</v>
      </c>
      <c r="H97" s="15" t="s">
        <v>159</v>
      </c>
      <c r="I97" s="15" t="s">
        <v>184</v>
      </c>
      <c r="J97" s="46">
        <v>2000</v>
      </c>
      <c r="K97" s="46">
        <v>1000</v>
      </c>
      <c r="L97" s="46">
        <v>0</v>
      </c>
      <c r="M97" s="46" t="str">
        <f t="shared" si="9"/>
        <v>A JOUR</v>
      </c>
      <c r="N97" s="46"/>
      <c r="O97" s="46" t="str">
        <f t="shared" si="8"/>
        <v>A JOUR</v>
      </c>
      <c r="P97" s="17" t="s">
        <v>14</v>
      </c>
      <c r="Q97" s="18" t="s">
        <v>14</v>
      </c>
      <c r="R97" s="2" t="s">
        <v>298</v>
      </c>
      <c r="T97" s="13" t="e">
        <v>#N/A</v>
      </c>
      <c r="U97" s="13" t="e">
        <v>#N/A</v>
      </c>
      <c r="V97" s="13" t="s">
        <v>298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</row>
    <row r="98" spans="2:43" ht="18.5" x14ac:dyDescent="0.35">
      <c r="B98" s="14">
        <v>85</v>
      </c>
      <c r="C98" s="14" t="str">
        <f t="shared" si="11"/>
        <v>N°-0085-2024</v>
      </c>
      <c r="D98" s="15">
        <v>774069087</v>
      </c>
      <c r="E98" s="15" t="s">
        <v>11</v>
      </c>
      <c r="F98" s="16" t="s">
        <v>108</v>
      </c>
      <c r="G98" s="15" t="s">
        <v>37</v>
      </c>
      <c r="H98" s="15" t="s">
        <v>159</v>
      </c>
      <c r="I98" s="15" t="s">
        <v>210</v>
      </c>
      <c r="J98" s="46">
        <v>2000</v>
      </c>
      <c r="K98" s="46">
        <v>1000</v>
      </c>
      <c r="L98" s="46">
        <v>0</v>
      </c>
      <c r="M98" s="46" t="str">
        <f t="shared" si="9"/>
        <v>A JOUR</v>
      </c>
      <c r="N98" s="46"/>
      <c r="O98" s="46" t="str">
        <f t="shared" si="8"/>
        <v>A JOUR</v>
      </c>
      <c r="P98" s="17" t="s">
        <v>14</v>
      </c>
      <c r="Q98" s="18" t="s">
        <v>14</v>
      </c>
      <c r="T98" s="13" t="e">
        <v>#N/A</v>
      </c>
      <c r="U98" s="13" t="e">
        <v>#N/A</v>
      </c>
      <c r="V98" s="13" t="s">
        <v>298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</row>
    <row r="99" spans="2:43" ht="18.5" x14ac:dyDescent="0.35">
      <c r="B99" s="14">
        <v>86</v>
      </c>
      <c r="C99" s="14" t="str">
        <f t="shared" si="11"/>
        <v>N°-0086-2024</v>
      </c>
      <c r="D99" s="15">
        <v>750190226</v>
      </c>
      <c r="E99" s="15" t="s">
        <v>15</v>
      </c>
      <c r="F99" s="19" t="s">
        <v>109</v>
      </c>
      <c r="G99" s="15" t="s">
        <v>13</v>
      </c>
      <c r="H99" s="15" t="s">
        <v>159</v>
      </c>
      <c r="I99" s="15" t="s">
        <v>179</v>
      </c>
      <c r="J99" s="46">
        <v>1000</v>
      </c>
      <c r="K99" s="46">
        <v>1000</v>
      </c>
      <c r="L99" s="46">
        <v>0</v>
      </c>
      <c r="M99" s="46" t="str">
        <f t="shared" si="9"/>
        <v>A JOUR</v>
      </c>
      <c r="N99" s="46"/>
      <c r="O99" s="46" t="str">
        <f t="shared" si="8"/>
        <v>A JOUR</v>
      </c>
      <c r="P99" s="17" t="s">
        <v>14</v>
      </c>
      <c r="Q99" s="18" t="s">
        <v>14</v>
      </c>
      <c r="R99" s="2" t="s">
        <v>298</v>
      </c>
      <c r="T99" s="13" t="e">
        <v>#N/A</v>
      </c>
      <c r="U99" s="13" t="e">
        <v>#N/A</v>
      </c>
      <c r="V99" s="13" t="s">
        <v>298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</row>
    <row r="100" spans="2:43" ht="18.5" x14ac:dyDescent="0.35">
      <c r="B100" s="14">
        <v>87</v>
      </c>
      <c r="C100" s="14" t="str">
        <f t="shared" si="11"/>
        <v>N°-0087-2024</v>
      </c>
      <c r="D100" s="15">
        <v>775379233</v>
      </c>
      <c r="E100" s="15" t="s">
        <v>111</v>
      </c>
      <c r="F100" s="19" t="s">
        <v>112</v>
      </c>
      <c r="G100" s="15" t="s">
        <v>20</v>
      </c>
      <c r="H100" s="15" t="s">
        <v>159</v>
      </c>
      <c r="I100" s="15" t="s">
        <v>163</v>
      </c>
      <c r="J100" s="46">
        <v>5000</v>
      </c>
      <c r="K100" s="15" t="s">
        <v>274</v>
      </c>
      <c r="L100" s="15">
        <v>0</v>
      </c>
      <c r="M100" s="46" t="str">
        <f t="shared" si="9"/>
        <v>A JOUR</v>
      </c>
      <c r="N100" s="46"/>
      <c r="O100" s="46" t="str">
        <f t="shared" si="8"/>
        <v>A JOUR</v>
      </c>
      <c r="P100" s="17"/>
      <c r="Q100" s="18" t="s">
        <v>14</v>
      </c>
      <c r="T100" s="13" t="s">
        <v>305</v>
      </c>
      <c r="U100"/>
      <c r="V100"/>
      <c r="W100"/>
      <c r="X100"/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</row>
    <row r="101" spans="2:43" ht="18.5" x14ac:dyDescent="0.35">
      <c r="B101" s="14">
        <v>88</v>
      </c>
      <c r="C101" s="14" t="str">
        <f t="shared" si="11"/>
        <v>N°-0088-2024</v>
      </c>
      <c r="D101" s="15">
        <v>777814802</v>
      </c>
      <c r="E101" s="15" t="s">
        <v>15</v>
      </c>
      <c r="F101" s="19" t="s">
        <v>113</v>
      </c>
      <c r="G101" s="15" t="s">
        <v>59</v>
      </c>
      <c r="H101" s="15" t="s">
        <v>159</v>
      </c>
      <c r="I101" s="15" t="s">
        <v>177</v>
      </c>
      <c r="J101" s="46">
        <v>1500</v>
      </c>
      <c r="K101" s="46" t="s">
        <v>274</v>
      </c>
      <c r="L101" s="46">
        <v>0</v>
      </c>
      <c r="M101" s="46" t="str">
        <f t="shared" si="9"/>
        <v>A JOUR</v>
      </c>
      <c r="N101" s="46"/>
      <c r="O101" s="46" t="str">
        <f t="shared" si="8"/>
        <v>A JOUR</v>
      </c>
      <c r="P101" s="17"/>
      <c r="Q101" s="18" t="s">
        <v>14</v>
      </c>
      <c r="T101" s="13" t="s">
        <v>305</v>
      </c>
      <c r="U101"/>
      <c r="V101"/>
      <c r="W101"/>
      <c r="X101"/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</row>
    <row r="102" spans="2:43" ht="18.5" x14ac:dyDescent="0.35">
      <c r="B102" s="14">
        <v>89</v>
      </c>
      <c r="C102" s="14" t="str">
        <f t="shared" si="11"/>
        <v>N°-0089-2024</v>
      </c>
      <c r="D102" s="15">
        <v>771740329</v>
      </c>
      <c r="E102" s="15" t="s">
        <v>15</v>
      </c>
      <c r="F102" s="19" t="s">
        <v>114</v>
      </c>
      <c r="G102" s="15" t="s">
        <v>34</v>
      </c>
      <c r="H102" s="15" t="s">
        <v>159</v>
      </c>
      <c r="I102" s="15" t="s">
        <v>185</v>
      </c>
      <c r="J102" s="46">
        <v>1500</v>
      </c>
      <c r="K102" s="46" t="s">
        <v>274</v>
      </c>
      <c r="L102" s="46">
        <v>0</v>
      </c>
      <c r="M102" s="46" t="str">
        <f t="shared" si="9"/>
        <v>A JOUR</v>
      </c>
      <c r="N102" s="46"/>
      <c r="O102" s="46" t="str">
        <f t="shared" si="8"/>
        <v>A JOUR</v>
      </c>
      <c r="P102" s="17"/>
      <c r="Q102" s="18" t="s">
        <v>14</v>
      </c>
      <c r="T102" s="13" t="s">
        <v>305</v>
      </c>
      <c r="U102"/>
      <c r="V102"/>
      <c r="W102"/>
      <c r="X102"/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</row>
    <row r="103" spans="2:43" ht="18.5" x14ac:dyDescent="0.35">
      <c r="B103" s="14">
        <v>90</v>
      </c>
      <c r="C103" s="14" t="str">
        <f t="shared" si="11"/>
        <v>N°-0090-2024</v>
      </c>
      <c r="D103" s="15">
        <v>781344236</v>
      </c>
      <c r="E103" s="15" t="s">
        <v>15</v>
      </c>
      <c r="F103" s="16" t="s">
        <v>114</v>
      </c>
      <c r="G103" s="15" t="s">
        <v>13</v>
      </c>
      <c r="H103" s="15" t="s">
        <v>159</v>
      </c>
      <c r="I103" s="15" t="s">
        <v>199</v>
      </c>
      <c r="J103" s="46">
        <v>2000</v>
      </c>
      <c r="K103" s="46">
        <v>1000</v>
      </c>
      <c r="L103" s="46">
        <v>0</v>
      </c>
      <c r="M103" s="46" t="str">
        <f t="shared" si="9"/>
        <v>A JOUR</v>
      </c>
      <c r="N103" s="46"/>
      <c r="O103" s="46" t="str">
        <f t="shared" si="8"/>
        <v>A JOUR</v>
      </c>
      <c r="P103" s="17" t="s">
        <v>14</v>
      </c>
      <c r="Q103" s="18" t="s">
        <v>14</v>
      </c>
      <c r="R103" s="2" t="s">
        <v>298</v>
      </c>
      <c r="T103" s="13" t="e">
        <v>#N/A</v>
      </c>
      <c r="U103" s="13" t="e">
        <v>#N/A</v>
      </c>
      <c r="V103" s="13" t="s">
        <v>298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</row>
    <row r="104" spans="2:43" ht="18.5" x14ac:dyDescent="0.35">
      <c r="B104" s="14">
        <v>91</v>
      </c>
      <c r="C104" s="14" t="str">
        <f t="shared" si="11"/>
        <v>N°-0091-2024</v>
      </c>
      <c r="D104" s="15">
        <v>778870311</v>
      </c>
      <c r="E104" s="15" t="s">
        <v>15</v>
      </c>
      <c r="F104" s="16" t="s">
        <v>116</v>
      </c>
      <c r="G104" s="15" t="s">
        <v>37</v>
      </c>
      <c r="H104" s="15" t="s">
        <v>159</v>
      </c>
      <c r="I104" s="15" t="s">
        <v>215</v>
      </c>
      <c r="J104" s="46">
        <v>1000</v>
      </c>
      <c r="K104" s="46">
        <v>1000</v>
      </c>
      <c r="L104" s="46">
        <f>2-2</f>
        <v>0</v>
      </c>
      <c r="M104" s="46" t="str">
        <f t="shared" si="9"/>
        <v>A JOUR</v>
      </c>
      <c r="N104" s="46"/>
      <c r="O104" s="46" t="str">
        <f t="shared" si="8"/>
        <v>A JOUR</v>
      </c>
      <c r="P104" s="17" t="s">
        <v>14</v>
      </c>
      <c r="Q104" s="18" t="s">
        <v>14</v>
      </c>
      <c r="T104" s="13" t="s">
        <v>305</v>
      </c>
      <c r="U104"/>
      <c r="V104"/>
      <c r="W104"/>
      <c r="X104"/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</row>
    <row r="105" spans="2:43" ht="18.5" x14ac:dyDescent="0.35">
      <c r="B105" s="14">
        <v>92</v>
      </c>
      <c r="C105" s="14" t="str">
        <f t="shared" si="11"/>
        <v>N°-0092-2024</v>
      </c>
      <c r="D105" s="53" t="s">
        <v>314</v>
      </c>
      <c r="E105" s="15" t="s">
        <v>35</v>
      </c>
      <c r="F105" s="16" t="s">
        <v>118</v>
      </c>
      <c r="G105" s="15" t="s">
        <v>13</v>
      </c>
      <c r="H105" s="15" t="s">
        <v>266</v>
      </c>
      <c r="I105" s="53" t="s">
        <v>310</v>
      </c>
      <c r="J105" s="46">
        <v>5000</v>
      </c>
      <c r="K105" s="46" t="s">
        <v>274</v>
      </c>
      <c r="L105" s="46"/>
      <c r="M105" s="46" t="str">
        <f t="shared" si="9"/>
        <v>A JOUR</v>
      </c>
      <c r="N105" s="46"/>
      <c r="O105" s="46" t="str">
        <f t="shared" si="8"/>
        <v>A JOUR</v>
      </c>
      <c r="P105" s="17"/>
      <c r="Q105" s="18" t="s">
        <v>14</v>
      </c>
      <c r="T105" s="13" t="e">
        <v>#N/A</v>
      </c>
      <c r="U105" s="13" t="e">
        <v>#N/A</v>
      </c>
      <c r="V105" s="13" t="e">
        <v>#N/A</v>
      </c>
      <c r="W105" s="13" t="e">
        <v>#N/A</v>
      </c>
      <c r="X105" s="13" t="e">
        <v>#N/A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</row>
    <row r="106" spans="2:43" ht="18.5" x14ac:dyDescent="0.35">
      <c r="B106" s="14">
        <v>93</v>
      </c>
      <c r="C106" s="14" t="str">
        <f t="shared" si="11"/>
        <v>N°-0093-2024</v>
      </c>
      <c r="D106" s="15">
        <v>775957597</v>
      </c>
      <c r="E106" s="15" t="s">
        <v>11</v>
      </c>
      <c r="F106" s="16" t="s">
        <v>117</v>
      </c>
      <c r="G106" s="15" t="s">
        <v>37</v>
      </c>
      <c r="H106" s="15" t="s">
        <v>159</v>
      </c>
      <c r="I106" s="15" t="s">
        <v>252</v>
      </c>
      <c r="J106" s="46">
        <v>1000</v>
      </c>
      <c r="K106" s="46">
        <v>1000</v>
      </c>
      <c r="L106" s="46">
        <f t="shared" ref="L106" si="15">+SUM($Y106:$AQ106)</f>
        <v>-17</v>
      </c>
      <c r="M106" s="46">
        <f t="shared" si="9"/>
        <v>-34000</v>
      </c>
      <c r="N106" s="46"/>
      <c r="O106" s="46">
        <f t="shared" si="8"/>
        <v>-51000</v>
      </c>
      <c r="P106" s="17" t="s">
        <v>14</v>
      </c>
      <c r="Q106" s="18"/>
      <c r="T106" s="13" t="e">
        <v>#N/A</v>
      </c>
      <c r="U106" s="13" t="e">
        <v>#N/A</v>
      </c>
      <c r="V106" s="13" t="e">
        <v>#N/A</v>
      </c>
      <c r="W106" s="13">
        <v>1000</v>
      </c>
      <c r="X106" s="13">
        <v>17</v>
      </c>
      <c r="Y106" s="17">
        <v>-17</v>
      </c>
      <c r="Z106" s="17" t="s">
        <v>303</v>
      </c>
      <c r="AA106" s="17" t="s">
        <v>303</v>
      </c>
      <c r="AB106" s="17" t="s">
        <v>303</v>
      </c>
      <c r="AC106" s="17">
        <v>0</v>
      </c>
      <c r="AD106" s="17" t="s">
        <v>303</v>
      </c>
      <c r="AE106" s="17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</row>
    <row r="107" spans="2:43" ht="18.5" x14ac:dyDescent="0.35">
      <c r="B107" s="14">
        <v>94</v>
      </c>
      <c r="C107" s="14" t="str">
        <f t="shared" si="11"/>
        <v>N°-0094-2024</v>
      </c>
      <c r="D107" s="15">
        <v>781313280</v>
      </c>
      <c r="E107" s="15" t="s">
        <v>15</v>
      </c>
      <c r="F107" s="16" t="s">
        <v>119</v>
      </c>
      <c r="G107" s="15" t="s">
        <v>27</v>
      </c>
      <c r="H107" s="15" t="s">
        <v>159</v>
      </c>
      <c r="I107" s="15" t="s">
        <v>239</v>
      </c>
      <c r="J107" s="46">
        <v>2000</v>
      </c>
      <c r="K107" s="46" t="s">
        <v>274</v>
      </c>
      <c r="L107" s="46">
        <v>0</v>
      </c>
      <c r="M107" s="46" t="str">
        <f t="shared" si="9"/>
        <v>A JOUR</v>
      </c>
      <c r="N107" s="46"/>
      <c r="O107" s="46" t="str">
        <f t="shared" si="8"/>
        <v>A JOUR</v>
      </c>
      <c r="P107" s="17"/>
      <c r="Q107" s="18" t="s">
        <v>14</v>
      </c>
      <c r="T107" s="13" t="s">
        <v>305</v>
      </c>
      <c r="U107"/>
      <c r="V107"/>
      <c r="W107"/>
      <c r="X107"/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</row>
    <row r="108" spans="2:43" ht="18.5" x14ac:dyDescent="0.35">
      <c r="B108" s="14">
        <v>95</v>
      </c>
      <c r="C108" s="14" t="str">
        <f t="shared" si="11"/>
        <v>N°-0095-2024</v>
      </c>
      <c r="D108" s="15">
        <v>773138810</v>
      </c>
      <c r="E108" s="15" t="s">
        <v>11</v>
      </c>
      <c r="F108" s="16" t="s">
        <v>120</v>
      </c>
      <c r="G108" s="15" t="s">
        <v>13</v>
      </c>
      <c r="H108" s="15" t="s">
        <v>159</v>
      </c>
      <c r="I108" s="15" t="s">
        <v>251</v>
      </c>
      <c r="J108" s="46">
        <v>1000</v>
      </c>
      <c r="K108" s="46">
        <v>1000</v>
      </c>
      <c r="L108" s="46">
        <f>-34+9+25</f>
        <v>0</v>
      </c>
      <c r="M108" s="46" t="str">
        <f t="shared" si="9"/>
        <v>A JOUR</v>
      </c>
      <c r="N108" s="46"/>
      <c r="O108" s="46" t="str">
        <f t="shared" si="8"/>
        <v>A JOUR</v>
      </c>
      <c r="P108" s="17"/>
      <c r="Q108" s="18" t="s">
        <v>14</v>
      </c>
      <c r="T108" s="13" t="s">
        <v>305</v>
      </c>
      <c r="U108"/>
      <c r="V108"/>
      <c r="W108"/>
      <c r="X108"/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</row>
    <row r="109" spans="2:43" ht="18.5" x14ac:dyDescent="0.35">
      <c r="B109" s="14">
        <v>96</v>
      </c>
      <c r="C109" s="14" t="str">
        <f t="shared" si="11"/>
        <v>N°-0096-2024</v>
      </c>
      <c r="D109" s="15">
        <v>772097607</v>
      </c>
      <c r="E109" s="15" t="s">
        <v>11</v>
      </c>
      <c r="F109" s="16" t="s">
        <v>121</v>
      </c>
      <c r="G109" s="15" t="s">
        <v>37</v>
      </c>
      <c r="H109" s="15" t="s">
        <v>159</v>
      </c>
      <c r="I109" s="15" t="s">
        <v>218</v>
      </c>
      <c r="J109" s="46">
        <v>1000</v>
      </c>
      <c r="K109" s="46">
        <v>1000</v>
      </c>
      <c r="L109" s="46">
        <f t="shared" ref="L109:L110" si="16">+SUM($Y109:$AQ109)</f>
        <v>-30</v>
      </c>
      <c r="M109" s="46">
        <f t="shared" si="9"/>
        <v>-60000</v>
      </c>
      <c r="N109" s="46"/>
      <c r="O109" s="46">
        <f t="shared" si="8"/>
        <v>-90000</v>
      </c>
      <c r="P109" s="17" t="s">
        <v>14</v>
      </c>
      <c r="Q109" s="18" t="s">
        <v>14</v>
      </c>
      <c r="T109" s="13" t="e">
        <v>#N/A</v>
      </c>
      <c r="U109" s="13" t="e">
        <v>#N/A</v>
      </c>
      <c r="V109" s="13" t="e">
        <v>#N/A</v>
      </c>
      <c r="W109" s="13">
        <v>1000</v>
      </c>
      <c r="X109" s="13">
        <v>30</v>
      </c>
      <c r="Y109" s="17">
        <v>-29</v>
      </c>
      <c r="Z109" s="17">
        <v>0</v>
      </c>
      <c r="AA109" s="17">
        <v>0</v>
      </c>
      <c r="AB109" s="17">
        <v>0</v>
      </c>
      <c r="AC109" s="17">
        <v>0</v>
      </c>
      <c r="AD109" s="17">
        <v>-1</v>
      </c>
      <c r="AE109" s="17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</row>
    <row r="110" spans="2:43" ht="18.5" x14ac:dyDescent="0.35">
      <c r="B110" s="14">
        <v>97</v>
      </c>
      <c r="C110" s="14" t="str">
        <f t="shared" si="11"/>
        <v>N°-0097-2024</v>
      </c>
      <c r="D110" s="48" t="s">
        <v>235</v>
      </c>
      <c r="E110" s="15" t="s">
        <v>11</v>
      </c>
      <c r="F110" s="16" t="s">
        <v>122</v>
      </c>
      <c r="G110" s="15" t="s">
        <v>27</v>
      </c>
      <c r="H110" s="15" t="s">
        <v>190</v>
      </c>
      <c r="I110" s="48" t="s">
        <v>235</v>
      </c>
      <c r="J110" s="46">
        <v>1000</v>
      </c>
      <c r="K110" s="46" t="s">
        <v>274</v>
      </c>
      <c r="L110" s="46">
        <f t="shared" si="16"/>
        <v>-66</v>
      </c>
      <c r="M110" s="46">
        <f t="shared" si="9"/>
        <v>-132000</v>
      </c>
      <c r="N110" s="46"/>
      <c r="O110" s="46">
        <f t="shared" ref="O110:O141" si="17">IF(L110&gt;=0,"A JOUR",($L110*($M$12+J110)+N110))</f>
        <v>-198000</v>
      </c>
      <c r="P110" s="17"/>
      <c r="Q110" s="18" t="s">
        <v>14</v>
      </c>
      <c r="T110" s="13" t="e">
        <v>#N/A</v>
      </c>
      <c r="U110" s="13" t="e">
        <v>#N/A</v>
      </c>
      <c r="V110" s="13" t="e">
        <v>#N/A</v>
      </c>
      <c r="W110" s="13" t="e">
        <v>#N/A</v>
      </c>
      <c r="X110" s="13" t="e">
        <v>#N/A</v>
      </c>
      <c r="Y110" s="17">
        <v>-62</v>
      </c>
      <c r="Z110" s="17">
        <v>-1</v>
      </c>
      <c r="AA110" s="17">
        <v>-1</v>
      </c>
      <c r="AB110" s="17">
        <v>-1</v>
      </c>
      <c r="AC110" s="17">
        <v>0</v>
      </c>
      <c r="AD110" s="17">
        <v>-1</v>
      </c>
      <c r="AE110" s="17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</row>
    <row r="111" spans="2:43" ht="18.5" x14ac:dyDescent="0.35">
      <c r="B111" s="14">
        <v>98</v>
      </c>
      <c r="C111" s="14" t="str">
        <f t="shared" si="11"/>
        <v>N°-0098-2024</v>
      </c>
      <c r="D111" s="15">
        <v>766883758</v>
      </c>
      <c r="E111" s="15" t="s">
        <v>11</v>
      </c>
      <c r="F111" s="16" t="s">
        <v>123</v>
      </c>
      <c r="G111" s="15" t="s">
        <v>20</v>
      </c>
      <c r="H111" s="15" t="s">
        <v>159</v>
      </c>
      <c r="I111" s="15" t="s">
        <v>244</v>
      </c>
      <c r="J111" s="46">
        <v>1000</v>
      </c>
      <c r="K111" s="46">
        <v>1000</v>
      </c>
      <c r="L111" s="46">
        <f>2-1</f>
        <v>1</v>
      </c>
      <c r="M111" s="46" t="str">
        <f t="shared" si="9"/>
        <v>A JOUR</v>
      </c>
      <c r="N111" s="46">
        <f>+L111*J111</f>
        <v>1000</v>
      </c>
      <c r="O111" s="46" t="str">
        <f t="shared" si="17"/>
        <v>A JOUR</v>
      </c>
      <c r="P111" s="17"/>
      <c r="Q111" s="18" t="s">
        <v>14</v>
      </c>
      <c r="T111" s="13" t="s">
        <v>305</v>
      </c>
      <c r="U111"/>
      <c r="V111"/>
      <c r="W111"/>
      <c r="X111"/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</row>
    <row r="112" spans="2:43" ht="18.5" x14ac:dyDescent="0.35">
      <c r="B112" s="14">
        <v>99</v>
      </c>
      <c r="C112" s="14" t="str">
        <f t="shared" si="11"/>
        <v>N°-0099-2024</v>
      </c>
      <c r="D112" s="48" t="s">
        <v>235</v>
      </c>
      <c r="E112" s="15" t="s">
        <v>11</v>
      </c>
      <c r="F112" s="16" t="s">
        <v>124</v>
      </c>
      <c r="G112" s="15" t="s">
        <v>20</v>
      </c>
      <c r="H112" s="15" t="s">
        <v>262</v>
      </c>
      <c r="I112" s="48" t="s">
        <v>235</v>
      </c>
      <c r="J112" s="46">
        <v>5000</v>
      </c>
      <c r="K112" s="46" t="s">
        <v>274</v>
      </c>
      <c r="L112" s="46"/>
      <c r="M112" s="46" t="str">
        <f t="shared" si="9"/>
        <v>A JOUR</v>
      </c>
      <c r="N112" s="46"/>
      <c r="O112" s="46" t="str">
        <f t="shared" si="17"/>
        <v>A JOUR</v>
      </c>
      <c r="P112" s="17"/>
      <c r="Q112" s="18" t="s">
        <v>14</v>
      </c>
      <c r="T112" s="13" t="e">
        <v>#N/A</v>
      </c>
      <c r="U112" s="13" t="e">
        <v>#N/A</v>
      </c>
      <c r="V112" s="13" t="e">
        <v>#N/A</v>
      </c>
      <c r="W112" s="13" t="e">
        <v>#N/A</v>
      </c>
      <c r="X112" s="13" t="e">
        <v>#N/A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</row>
    <row r="113" spans="2:43" ht="18.5" x14ac:dyDescent="0.35">
      <c r="B113" s="14">
        <v>100</v>
      </c>
      <c r="C113" s="14" t="str">
        <f t="shared" ref="C113:C144" si="18">CONCATENATE("N°-","0",B113,"-2024")</f>
        <v>N°-0100-2024</v>
      </c>
      <c r="D113" s="15">
        <v>776294040</v>
      </c>
      <c r="E113" s="15" t="s">
        <v>11</v>
      </c>
      <c r="F113" s="16" t="s">
        <v>125</v>
      </c>
      <c r="G113" s="15" t="s">
        <v>13</v>
      </c>
      <c r="H113" s="15" t="s">
        <v>159</v>
      </c>
      <c r="I113" s="15" t="s">
        <v>178</v>
      </c>
      <c r="J113" s="46">
        <v>2500</v>
      </c>
      <c r="K113" s="46">
        <v>1000</v>
      </c>
      <c r="L113" s="46">
        <v>0</v>
      </c>
      <c r="M113" s="46" t="str">
        <f t="shared" si="9"/>
        <v>A JOUR</v>
      </c>
      <c r="N113" s="46"/>
      <c r="O113" s="46" t="str">
        <f t="shared" si="17"/>
        <v>A JOUR</v>
      </c>
      <c r="P113" s="17" t="s">
        <v>14</v>
      </c>
      <c r="Q113" s="18" t="s">
        <v>14</v>
      </c>
      <c r="T113" s="13" t="s">
        <v>305</v>
      </c>
      <c r="U113"/>
      <c r="V113"/>
      <c r="W113"/>
      <c r="X113"/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</row>
    <row r="114" spans="2:43" ht="18.5" x14ac:dyDescent="0.35">
      <c r="B114" s="14">
        <v>101</v>
      </c>
      <c r="C114" s="14" t="str">
        <f t="shared" si="18"/>
        <v>N°-0101-2024</v>
      </c>
      <c r="D114" s="15">
        <v>785271042</v>
      </c>
      <c r="E114" s="15" t="s">
        <v>11</v>
      </c>
      <c r="F114" s="16" t="s">
        <v>126</v>
      </c>
      <c r="G114" s="15" t="s">
        <v>27</v>
      </c>
      <c r="H114" s="15" t="s">
        <v>159</v>
      </c>
      <c r="I114" s="15" t="s">
        <v>181</v>
      </c>
      <c r="J114" s="46">
        <v>1000</v>
      </c>
      <c r="K114" s="46">
        <v>1000</v>
      </c>
      <c r="L114" s="46">
        <v>0</v>
      </c>
      <c r="M114" s="46" t="str">
        <f t="shared" si="9"/>
        <v>A JOUR</v>
      </c>
      <c r="N114" s="46"/>
      <c r="O114" s="46" t="str">
        <f t="shared" si="17"/>
        <v>A JOUR</v>
      </c>
      <c r="P114" s="17" t="s">
        <v>14</v>
      </c>
      <c r="Q114" s="18" t="s">
        <v>14</v>
      </c>
      <c r="T114" s="13" t="s">
        <v>305</v>
      </c>
      <c r="U114"/>
      <c r="V114"/>
      <c r="W114"/>
      <c r="X114"/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</row>
    <row r="115" spans="2:43" ht="18.5" x14ac:dyDescent="0.35">
      <c r="B115" s="14">
        <v>102</v>
      </c>
      <c r="C115" s="14" t="str">
        <f t="shared" si="18"/>
        <v>N°-0102-2024</v>
      </c>
      <c r="D115" s="15">
        <v>776790254</v>
      </c>
      <c r="E115" s="15" t="s">
        <v>15</v>
      </c>
      <c r="F115" s="16" t="s">
        <v>127</v>
      </c>
      <c r="G115" s="15" t="s">
        <v>37</v>
      </c>
      <c r="H115" s="15" t="s">
        <v>159</v>
      </c>
      <c r="I115" s="15" t="s">
        <v>211</v>
      </c>
      <c r="J115" s="46">
        <v>2000</v>
      </c>
      <c r="K115" s="46">
        <v>1000</v>
      </c>
      <c r="L115" s="46">
        <f t="shared" ref="L115" si="19">+SUM($Y115:$AQ115)</f>
        <v>-2</v>
      </c>
      <c r="M115" s="46">
        <f t="shared" si="9"/>
        <v>-4000</v>
      </c>
      <c r="N115" s="46"/>
      <c r="O115" s="46">
        <f t="shared" si="17"/>
        <v>-8000</v>
      </c>
      <c r="P115" s="17" t="s">
        <v>14</v>
      </c>
      <c r="Q115" s="18" t="s">
        <v>14</v>
      </c>
      <c r="T115" s="13" t="e">
        <v>#N/A</v>
      </c>
      <c r="U115" s="13" t="e">
        <v>#N/A</v>
      </c>
      <c r="V115" s="13" t="e">
        <v>#N/A</v>
      </c>
      <c r="W115" s="13">
        <v>2000</v>
      </c>
      <c r="X115" s="13">
        <v>2</v>
      </c>
      <c r="Y115" s="17">
        <v>0</v>
      </c>
      <c r="Z115" s="17">
        <v>0</v>
      </c>
      <c r="AA115" s="17">
        <v>0</v>
      </c>
      <c r="AB115" s="17">
        <v>-1</v>
      </c>
      <c r="AC115" s="17">
        <v>0</v>
      </c>
      <c r="AD115" s="17">
        <v>-1</v>
      </c>
      <c r="AE115" s="17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</row>
    <row r="116" spans="2:43" ht="18.5" x14ac:dyDescent="0.35">
      <c r="B116" s="14">
        <v>103</v>
      </c>
      <c r="C116" s="14" t="str">
        <f t="shared" si="18"/>
        <v>N°-0103-2024</v>
      </c>
      <c r="D116" s="15"/>
      <c r="E116" s="15" t="s">
        <v>15</v>
      </c>
      <c r="F116" s="16" t="s">
        <v>126</v>
      </c>
      <c r="G116" s="15" t="s">
        <v>20</v>
      </c>
      <c r="H116" s="15" t="s">
        <v>243</v>
      </c>
      <c r="I116" s="15"/>
      <c r="J116" s="46" t="s">
        <v>274</v>
      </c>
      <c r="K116" s="46" t="s">
        <v>274</v>
      </c>
      <c r="L116" s="46" t="s">
        <v>303</v>
      </c>
      <c r="M116" s="46" t="str">
        <f t="shared" si="9"/>
        <v>A JOUR</v>
      </c>
      <c r="N116" s="46"/>
      <c r="O116" s="46" t="str">
        <f t="shared" si="17"/>
        <v>A JOUR</v>
      </c>
      <c r="P116" s="17" t="s">
        <v>14</v>
      </c>
      <c r="Q116" s="18"/>
      <c r="R116" s="2" t="s">
        <v>303</v>
      </c>
      <c r="T116" s="13" t="e">
        <v>#N/A</v>
      </c>
      <c r="U116" s="13" t="e">
        <v>#N/A</v>
      </c>
      <c r="V116" s="13" t="e">
        <v>#N/A</v>
      </c>
      <c r="W116" s="13" t="e">
        <v>#N/A</v>
      </c>
      <c r="X116" s="13" t="e">
        <v>#N/A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</row>
    <row r="117" spans="2:43" ht="18.5" x14ac:dyDescent="0.35">
      <c r="B117" s="14">
        <v>104</v>
      </c>
      <c r="C117" s="14" t="str">
        <f t="shared" si="18"/>
        <v>N°-0104-2024</v>
      </c>
      <c r="D117" s="15">
        <v>773092460</v>
      </c>
      <c r="E117" s="15" t="s">
        <v>15</v>
      </c>
      <c r="F117" s="16" t="s">
        <v>126</v>
      </c>
      <c r="G117" s="15" t="s">
        <v>17</v>
      </c>
      <c r="H117" s="15" t="s">
        <v>159</v>
      </c>
      <c r="I117" s="15" t="s">
        <v>248</v>
      </c>
      <c r="J117" s="50" t="s">
        <v>284</v>
      </c>
      <c r="K117" s="46">
        <v>1000</v>
      </c>
      <c r="L117" s="46">
        <v>0</v>
      </c>
      <c r="M117" s="46" t="str">
        <f t="shared" si="9"/>
        <v>A JOUR</v>
      </c>
      <c r="N117" s="46"/>
      <c r="O117" s="46" t="str">
        <f t="shared" si="17"/>
        <v>A JOUR</v>
      </c>
      <c r="P117" s="17"/>
      <c r="Q117" s="18" t="s">
        <v>14</v>
      </c>
      <c r="T117" s="13" t="e">
        <v>#N/A</v>
      </c>
      <c r="U117" s="13" t="s">
        <v>306</v>
      </c>
      <c r="V117"/>
      <c r="W117"/>
      <c r="X117"/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</row>
    <row r="118" spans="2:43" ht="18.5" x14ac:dyDescent="0.35">
      <c r="B118" s="14">
        <v>105</v>
      </c>
      <c r="C118" s="14" t="str">
        <f t="shared" si="18"/>
        <v>N°-0105-2024</v>
      </c>
      <c r="D118" s="15">
        <v>774402019</v>
      </c>
      <c r="E118" s="15" t="s">
        <v>11</v>
      </c>
      <c r="F118" s="16" t="s">
        <v>127</v>
      </c>
      <c r="G118" s="15" t="s">
        <v>128</v>
      </c>
      <c r="H118" s="15" t="s">
        <v>159</v>
      </c>
      <c r="I118" s="15" t="s">
        <v>253</v>
      </c>
      <c r="J118" s="46">
        <v>1000</v>
      </c>
      <c r="K118" s="46" t="s">
        <v>274</v>
      </c>
      <c r="L118" s="46"/>
      <c r="M118" s="46" t="str">
        <f t="shared" si="9"/>
        <v>A JOUR</v>
      </c>
      <c r="N118" s="46"/>
      <c r="O118" s="46" t="str">
        <f t="shared" si="17"/>
        <v>A JOUR</v>
      </c>
      <c r="P118" s="17"/>
      <c r="Q118" s="18" t="s">
        <v>14</v>
      </c>
      <c r="T118" s="13" t="e">
        <v>#N/A</v>
      </c>
      <c r="U118" s="13" t="e">
        <v>#N/A</v>
      </c>
      <c r="V118" s="13" t="e">
        <v>#N/A</v>
      </c>
      <c r="W118" s="13" t="e">
        <v>#N/A</v>
      </c>
      <c r="X118" s="13" t="e">
        <v>#N/A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</row>
    <row r="119" spans="2:43" ht="18.5" x14ac:dyDescent="0.35">
      <c r="B119" s="14">
        <v>106</v>
      </c>
      <c r="C119" s="14" t="str">
        <f t="shared" si="18"/>
        <v>N°-0106-2024</v>
      </c>
      <c r="D119" s="15">
        <v>781245566</v>
      </c>
      <c r="E119" s="15" t="s">
        <v>21</v>
      </c>
      <c r="F119" s="19" t="s">
        <v>188</v>
      </c>
      <c r="G119" s="15" t="s">
        <v>23</v>
      </c>
      <c r="H119" s="15" t="s">
        <v>159</v>
      </c>
      <c r="I119" s="15" t="s">
        <v>187</v>
      </c>
      <c r="J119" s="46">
        <v>2000</v>
      </c>
      <c r="K119" s="46">
        <v>1000</v>
      </c>
      <c r="L119" s="46">
        <v>0</v>
      </c>
      <c r="M119" s="46" t="str">
        <f t="shared" si="9"/>
        <v>A JOUR</v>
      </c>
      <c r="N119" s="46"/>
      <c r="O119" s="46" t="str">
        <f t="shared" si="17"/>
        <v>A JOUR</v>
      </c>
      <c r="P119" s="17" t="s">
        <v>14</v>
      </c>
      <c r="Q119" s="18" t="s">
        <v>14</v>
      </c>
      <c r="T119" s="13" t="s">
        <v>305</v>
      </c>
      <c r="U119"/>
      <c r="V119"/>
      <c r="W119"/>
      <c r="X119"/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</row>
    <row r="120" spans="2:43" ht="18.5" x14ac:dyDescent="0.35">
      <c r="B120" s="14">
        <v>107</v>
      </c>
      <c r="C120" s="14" t="str">
        <f t="shared" si="18"/>
        <v>N°-0107-2024</v>
      </c>
      <c r="D120" s="48" t="s">
        <v>235</v>
      </c>
      <c r="E120" s="15" t="s">
        <v>11</v>
      </c>
      <c r="F120" s="16" t="s">
        <v>129</v>
      </c>
      <c r="G120" s="15" t="s">
        <v>20</v>
      </c>
      <c r="H120" s="15" t="s">
        <v>190</v>
      </c>
      <c r="I120" s="48" t="s">
        <v>235</v>
      </c>
      <c r="J120" s="46">
        <v>2000</v>
      </c>
      <c r="K120" s="46" t="s">
        <v>274</v>
      </c>
      <c r="L120" s="46"/>
      <c r="M120" s="46" t="str">
        <f t="shared" si="9"/>
        <v>A JOUR</v>
      </c>
      <c r="N120" s="46"/>
      <c r="O120" s="46" t="str">
        <f t="shared" si="17"/>
        <v>A JOUR</v>
      </c>
      <c r="P120" s="17" t="s">
        <v>14</v>
      </c>
      <c r="Q120" s="18" t="s">
        <v>14</v>
      </c>
      <c r="T120" s="13" t="e">
        <v>#N/A</v>
      </c>
      <c r="U120" s="13" t="e">
        <v>#N/A</v>
      </c>
      <c r="V120" s="13" t="e">
        <v>#N/A</v>
      </c>
      <c r="W120" s="13" t="e">
        <v>#N/A</v>
      </c>
      <c r="X120" s="13" t="e">
        <v>#N/A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</row>
    <row r="121" spans="2:43" ht="18.5" x14ac:dyDescent="0.35">
      <c r="B121" s="14">
        <v>108</v>
      </c>
      <c r="C121" s="14" t="str">
        <f t="shared" si="18"/>
        <v>N°-0108-2024</v>
      </c>
      <c r="D121" s="15">
        <v>771581515</v>
      </c>
      <c r="E121" s="15" t="s">
        <v>11</v>
      </c>
      <c r="F121" s="16" t="s">
        <v>129</v>
      </c>
      <c r="G121" s="15" t="s">
        <v>27</v>
      </c>
      <c r="H121" s="15" t="s">
        <v>159</v>
      </c>
      <c r="I121" s="15" t="s">
        <v>255</v>
      </c>
      <c r="J121" s="46">
        <v>2000</v>
      </c>
      <c r="K121" s="46">
        <v>1000</v>
      </c>
      <c r="L121" s="46">
        <v>0</v>
      </c>
      <c r="M121" s="46" t="str">
        <f t="shared" si="9"/>
        <v>A JOUR</v>
      </c>
      <c r="N121" s="46"/>
      <c r="O121" s="46" t="str">
        <f t="shared" si="17"/>
        <v>A JOUR</v>
      </c>
      <c r="P121" s="17" t="s">
        <v>14</v>
      </c>
      <c r="Q121" s="18" t="s">
        <v>14</v>
      </c>
      <c r="T121" s="13" t="s">
        <v>305</v>
      </c>
      <c r="U121"/>
      <c r="V121"/>
      <c r="W121"/>
      <c r="X121"/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</row>
    <row r="122" spans="2:43" ht="18.5" x14ac:dyDescent="0.35">
      <c r="B122" s="14">
        <v>109</v>
      </c>
      <c r="C122" s="14" t="str">
        <f t="shared" si="18"/>
        <v>N°-0109-2024</v>
      </c>
      <c r="D122" s="48" t="s">
        <v>235</v>
      </c>
      <c r="E122" s="15" t="s">
        <v>15</v>
      </c>
      <c r="F122" s="16" t="s">
        <v>130</v>
      </c>
      <c r="G122" s="15" t="s">
        <v>13</v>
      </c>
      <c r="H122" s="15" t="s">
        <v>256</v>
      </c>
      <c r="I122" s="48" t="s">
        <v>235</v>
      </c>
      <c r="J122" s="46">
        <v>5000</v>
      </c>
      <c r="K122" s="46" t="s">
        <v>274</v>
      </c>
      <c r="L122" s="46"/>
      <c r="M122" s="46" t="str">
        <f t="shared" si="9"/>
        <v>A JOUR</v>
      </c>
      <c r="N122" s="46"/>
      <c r="O122" s="46" t="str">
        <f t="shared" si="17"/>
        <v>A JOUR</v>
      </c>
      <c r="P122" s="17"/>
      <c r="Q122" s="18" t="s">
        <v>14</v>
      </c>
      <c r="T122" s="13" t="e">
        <v>#N/A</v>
      </c>
      <c r="U122" s="13" t="e">
        <v>#N/A</v>
      </c>
      <c r="V122" s="13" t="e">
        <v>#N/A</v>
      </c>
      <c r="W122" s="13" t="e">
        <v>#N/A</v>
      </c>
      <c r="X122" s="13" t="e">
        <v>#N/A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</row>
    <row r="123" spans="2:43" ht="18.5" x14ac:dyDescent="0.35">
      <c r="B123" s="14">
        <v>110</v>
      </c>
      <c r="C123" s="14" t="str">
        <f t="shared" si="18"/>
        <v>N°-0110-2024</v>
      </c>
      <c r="D123" s="48" t="s">
        <v>235</v>
      </c>
      <c r="E123" s="15" t="s">
        <v>15</v>
      </c>
      <c r="F123" s="16" t="s">
        <v>131</v>
      </c>
      <c r="G123" s="15" t="s">
        <v>13</v>
      </c>
      <c r="H123" s="15" t="s">
        <v>266</v>
      </c>
      <c r="I123" s="48" t="s">
        <v>235</v>
      </c>
      <c r="J123" s="46">
        <v>5000</v>
      </c>
      <c r="K123" s="46" t="s">
        <v>274</v>
      </c>
      <c r="L123" s="46">
        <v>-29</v>
      </c>
      <c r="M123" s="46">
        <f>IF(L123&gt;=0,"A JOUR",($L123*($M$12)))</f>
        <v>-58000</v>
      </c>
      <c r="N123" s="46">
        <v>75000</v>
      </c>
      <c r="O123" s="46">
        <f t="shared" si="17"/>
        <v>-128000</v>
      </c>
      <c r="P123" s="17"/>
      <c r="Q123" s="18" t="s">
        <v>14</v>
      </c>
      <c r="T123" s="13" t="e">
        <v>#N/A</v>
      </c>
      <c r="U123" s="13" t="e">
        <v>#N/A</v>
      </c>
      <c r="V123" s="13" t="e">
        <v>#N/A</v>
      </c>
      <c r="W123" s="13" t="e">
        <v>#N/A</v>
      </c>
      <c r="X123" s="13" t="e">
        <v>#N/A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</row>
    <row r="124" spans="2:43" ht="18.5" x14ac:dyDescent="0.35">
      <c r="B124" s="14">
        <v>111</v>
      </c>
      <c r="C124" s="14" t="str">
        <f t="shared" si="18"/>
        <v>N°-0111-2024</v>
      </c>
      <c r="D124" s="15">
        <v>778903424</v>
      </c>
      <c r="E124" s="15" t="s">
        <v>15</v>
      </c>
      <c r="F124" s="16" t="s">
        <v>132</v>
      </c>
      <c r="G124" s="15" t="s">
        <v>39</v>
      </c>
      <c r="H124" s="15" t="s">
        <v>159</v>
      </c>
      <c r="I124" s="15" t="s">
        <v>167</v>
      </c>
      <c r="J124" s="46">
        <v>2000</v>
      </c>
      <c r="K124" s="46">
        <v>1000</v>
      </c>
      <c r="L124" s="46">
        <f>-1+1</f>
        <v>0</v>
      </c>
      <c r="M124" s="46" t="str">
        <f t="shared" si="9"/>
        <v>A JOUR</v>
      </c>
      <c r="N124" s="46"/>
      <c r="O124" s="46" t="str">
        <f t="shared" si="17"/>
        <v>A JOUR</v>
      </c>
      <c r="P124" s="17"/>
      <c r="Q124" s="18" t="s">
        <v>14</v>
      </c>
      <c r="T124" s="13" t="s">
        <v>305</v>
      </c>
      <c r="U124"/>
      <c r="V124"/>
      <c r="W124"/>
      <c r="X124"/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</row>
    <row r="125" spans="2:43" ht="18.5" x14ac:dyDescent="0.35">
      <c r="B125" s="14">
        <v>112</v>
      </c>
      <c r="C125" s="14" t="str">
        <f t="shared" si="18"/>
        <v>N°-0112-2024</v>
      </c>
      <c r="D125" s="15">
        <v>776186896</v>
      </c>
      <c r="E125" s="15" t="s">
        <v>57</v>
      </c>
      <c r="F125" s="16" t="s">
        <v>132</v>
      </c>
      <c r="G125" s="15" t="s">
        <v>27</v>
      </c>
      <c r="H125" s="15" t="s">
        <v>243</v>
      </c>
      <c r="I125" s="15" t="s">
        <v>183</v>
      </c>
      <c r="J125" s="46">
        <v>2000</v>
      </c>
      <c r="K125" s="46">
        <v>1000</v>
      </c>
      <c r="L125" s="46">
        <v>0</v>
      </c>
      <c r="M125" s="46" t="str">
        <f t="shared" si="9"/>
        <v>A JOUR</v>
      </c>
      <c r="N125" s="46"/>
      <c r="O125" s="46" t="str">
        <f t="shared" si="17"/>
        <v>A JOUR</v>
      </c>
      <c r="P125" s="17"/>
      <c r="Q125" s="18" t="s">
        <v>14</v>
      </c>
      <c r="R125" s="2" t="s">
        <v>298</v>
      </c>
      <c r="T125" s="13" t="e">
        <v>#N/A</v>
      </c>
      <c r="U125" s="13" t="s">
        <v>306</v>
      </c>
      <c r="V125"/>
      <c r="W125"/>
      <c r="X125"/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</row>
    <row r="126" spans="2:43" ht="18.5" x14ac:dyDescent="0.35">
      <c r="B126" s="14">
        <v>113</v>
      </c>
      <c r="C126" s="14" t="str">
        <f t="shared" si="18"/>
        <v>N°-0113-2024</v>
      </c>
      <c r="D126" s="15">
        <v>776541531</v>
      </c>
      <c r="E126" s="15" t="s">
        <v>35</v>
      </c>
      <c r="F126" s="16" t="s">
        <v>134</v>
      </c>
      <c r="G126" s="15" t="s">
        <v>20</v>
      </c>
      <c r="H126" s="15" t="s">
        <v>159</v>
      </c>
      <c r="I126" s="15" t="s">
        <v>247</v>
      </c>
      <c r="J126" s="46">
        <v>2000</v>
      </c>
      <c r="K126" s="46">
        <v>1000</v>
      </c>
      <c r="L126" s="46">
        <f t="shared" ref="L126" si="20">+SUM($Y126:$AQ126)</f>
        <v>-26</v>
      </c>
      <c r="M126" s="46">
        <f t="shared" si="9"/>
        <v>-52000</v>
      </c>
      <c r="N126" s="46">
        <v>40000</v>
      </c>
      <c r="O126" s="46">
        <f t="shared" si="17"/>
        <v>-64000</v>
      </c>
      <c r="P126" s="17" t="s">
        <v>14</v>
      </c>
      <c r="Q126" s="18" t="s">
        <v>14</v>
      </c>
      <c r="T126" s="13" t="e">
        <v>#N/A</v>
      </c>
      <c r="U126" s="13" t="e">
        <v>#N/A</v>
      </c>
      <c r="V126" s="13" t="e">
        <v>#N/A</v>
      </c>
      <c r="W126" s="13">
        <v>2000</v>
      </c>
      <c r="X126" s="13">
        <v>26</v>
      </c>
      <c r="Y126" s="17">
        <v>-22</v>
      </c>
      <c r="Z126" s="17">
        <v>-1</v>
      </c>
      <c r="AA126" s="17">
        <v>-1</v>
      </c>
      <c r="AB126" s="17">
        <v>-1</v>
      </c>
      <c r="AC126" s="17">
        <v>0</v>
      </c>
      <c r="AD126" s="17">
        <v>-1</v>
      </c>
      <c r="AE126" s="17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</row>
    <row r="127" spans="2:43" ht="18.5" x14ac:dyDescent="0.35">
      <c r="B127" s="14">
        <v>114</v>
      </c>
      <c r="C127" s="14" t="str">
        <f t="shared" si="18"/>
        <v>N°-0114-2024</v>
      </c>
      <c r="D127" s="15">
        <v>775359986</v>
      </c>
      <c r="E127" s="15" t="s">
        <v>50</v>
      </c>
      <c r="F127" s="16" t="s">
        <v>135</v>
      </c>
      <c r="G127" s="15" t="s">
        <v>13</v>
      </c>
      <c r="H127" s="15" t="s">
        <v>159</v>
      </c>
      <c r="I127" s="15" t="s">
        <v>168</v>
      </c>
      <c r="J127" s="46">
        <v>2000</v>
      </c>
      <c r="K127" s="46">
        <v>1000</v>
      </c>
      <c r="L127" s="46">
        <f>3-3</f>
        <v>0</v>
      </c>
      <c r="M127" s="46" t="str">
        <f t="shared" si="9"/>
        <v>A JOUR</v>
      </c>
      <c r="N127" s="46"/>
      <c r="O127" s="46" t="str">
        <f t="shared" si="17"/>
        <v>A JOUR</v>
      </c>
      <c r="P127" s="17" t="s">
        <v>14</v>
      </c>
      <c r="Q127" s="18" t="s">
        <v>14</v>
      </c>
      <c r="T127" s="13" t="s">
        <v>305</v>
      </c>
      <c r="U127"/>
      <c r="V127"/>
      <c r="W127"/>
      <c r="X127"/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</row>
    <row r="128" spans="2:43" ht="18.5" x14ac:dyDescent="0.35">
      <c r="B128" s="14">
        <v>115</v>
      </c>
      <c r="C128" s="14" t="str">
        <f t="shared" si="18"/>
        <v>N°-0115-2024</v>
      </c>
      <c r="D128" s="52" t="s">
        <v>235</v>
      </c>
      <c r="E128" s="38" t="s">
        <v>15</v>
      </c>
      <c r="F128" s="39" t="s">
        <v>260</v>
      </c>
      <c r="G128" s="40" t="s">
        <v>23</v>
      </c>
      <c r="H128" s="40" t="s">
        <v>261</v>
      </c>
      <c r="I128" s="52" t="s">
        <v>235</v>
      </c>
      <c r="J128" s="47">
        <v>5000</v>
      </c>
      <c r="K128" s="46" t="s">
        <v>274</v>
      </c>
      <c r="L128" s="47"/>
      <c r="M128" s="46" t="str">
        <f t="shared" si="9"/>
        <v>A JOUR</v>
      </c>
      <c r="N128" s="46"/>
      <c r="O128" s="46" t="str">
        <f t="shared" si="17"/>
        <v>A JOUR</v>
      </c>
      <c r="P128" s="17"/>
      <c r="Q128" s="18"/>
      <c r="T128" s="13" t="e">
        <v>#N/A</v>
      </c>
      <c r="U128" s="13" t="e">
        <v>#N/A</v>
      </c>
      <c r="V128" s="13" t="e">
        <v>#N/A</v>
      </c>
      <c r="W128" s="13" t="e">
        <v>#N/A</v>
      </c>
      <c r="X128" s="13" t="e">
        <v>#N/A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</row>
    <row r="129" spans="2:43" ht="18.5" x14ac:dyDescent="0.35">
      <c r="B129" s="14">
        <v>116</v>
      </c>
      <c r="C129" s="14" t="str">
        <f t="shared" si="18"/>
        <v>N°-0116-2024</v>
      </c>
      <c r="D129" s="15">
        <v>769651320</v>
      </c>
      <c r="E129" s="15" t="s">
        <v>11</v>
      </c>
      <c r="F129" s="16" t="s">
        <v>136</v>
      </c>
      <c r="G129" s="15" t="s">
        <v>67</v>
      </c>
      <c r="H129" s="15" t="s">
        <v>243</v>
      </c>
      <c r="I129" s="15" t="s">
        <v>291</v>
      </c>
      <c r="J129" s="46">
        <v>1000</v>
      </c>
      <c r="K129" s="46">
        <v>1000</v>
      </c>
      <c r="L129" s="46">
        <f t="shared" ref="L129" si="21">+SUM($Y129:$AQ129)</f>
        <v>-15</v>
      </c>
      <c r="M129" s="46">
        <f t="shared" si="9"/>
        <v>-30000</v>
      </c>
      <c r="N129" s="46"/>
      <c r="O129" s="46">
        <f t="shared" si="17"/>
        <v>-45000</v>
      </c>
      <c r="P129" s="17" t="s">
        <v>14</v>
      </c>
      <c r="Q129" s="18" t="s">
        <v>14</v>
      </c>
      <c r="R129" s="2" t="s">
        <v>298</v>
      </c>
      <c r="T129" s="13" t="e">
        <v>#N/A</v>
      </c>
      <c r="U129" s="13" t="e">
        <v>#N/A</v>
      </c>
      <c r="V129" s="13" t="e">
        <v>#N/A</v>
      </c>
      <c r="W129" s="13">
        <v>1000</v>
      </c>
      <c r="X129" s="13">
        <v>15</v>
      </c>
      <c r="Y129" s="17">
        <v>-15</v>
      </c>
      <c r="Z129" s="17" t="s">
        <v>303</v>
      </c>
      <c r="AA129" s="17" t="s">
        <v>303</v>
      </c>
      <c r="AB129" s="17" t="s">
        <v>303</v>
      </c>
      <c r="AC129" s="17" t="s">
        <v>303</v>
      </c>
      <c r="AD129" s="17" t="s">
        <v>303</v>
      </c>
      <c r="AE129" s="17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</row>
    <row r="130" spans="2:43" ht="18.5" x14ac:dyDescent="0.35">
      <c r="B130" s="14">
        <v>117</v>
      </c>
      <c r="C130" s="14" t="str">
        <f t="shared" si="18"/>
        <v>N°-0117-2024</v>
      </c>
      <c r="D130" s="15">
        <v>772475505</v>
      </c>
      <c r="E130" s="15" t="s">
        <v>11</v>
      </c>
      <c r="F130" s="16" t="s">
        <v>137</v>
      </c>
      <c r="G130" s="15" t="s">
        <v>13</v>
      </c>
      <c r="H130" s="15" t="s">
        <v>175</v>
      </c>
      <c r="I130" s="15" t="s">
        <v>282</v>
      </c>
      <c r="J130" s="46">
        <v>2000</v>
      </c>
      <c r="K130" s="46" t="s">
        <v>274</v>
      </c>
      <c r="L130" s="46">
        <v>0</v>
      </c>
      <c r="M130" s="46" t="str">
        <f t="shared" si="9"/>
        <v>A JOUR</v>
      </c>
      <c r="N130" s="46"/>
      <c r="O130" s="46" t="str">
        <f t="shared" si="17"/>
        <v>A JOUR</v>
      </c>
      <c r="P130" s="17"/>
      <c r="Q130" s="18" t="s">
        <v>14</v>
      </c>
      <c r="T130" s="13" t="s">
        <v>305</v>
      </c>
      <c r="U130"/>
      <c r="V130"/>
      <c r="W130"/>
      <c r="X130"/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</row>
    <row r="131" spans="2:43" ht="18.5" x14ac:dyDescent="0.35">
      <c r="B131" s="14">
        <v>118</v>
      </c>
      <c r="C131" s="14" t="str">
        <f t="shared" si="18"/>
        <v>N°-0118-2024</v>
      </c>
      <c r="D131" s="15">
        <v>708734775</v>
      </c>
      <c r="E131" s="15" t="s">
        <v>15</v>
      </c>
      <c r="F131" s="16" t="s">
        <v>139</v>
      </c>
      <c r="G131" s="15" t="s">
        <v>128</v>
      </c>
      <c r="H131" s="15" t="s">
        <v>159</v>
      </c>
      <c r="I131" s="15" t="s">
        <v>234</v>
      </c>
      <c r="J131" s="46">
        <v>2000</v>
      </c>
      <c r="K131" s="46">
        <v>1000</v>
      </c>
      <c r="L131" s="46">
        <v>0</v>
      </c>
      <c r="M131" s="46" t="str">
        <f t="shared" si="9"/>
        <v>A JOUR</v>
      </c>
      <c r="N131" s="46"/>
      <c r="O131" s="46" t="str">
        <f t="shared" si="17"/>
        <v>A JOUR</v>
      </c>
      <c r="P131" s="17" t="s">
        <v>14</v>
      </c>
      <c r="Q131" s="18" t="s">
        <v>14</v>
      </c>
      <c r="R131" s="2" t="s">
        <v>298</v>
      </c>
      <c r="T131" s="13" t="e">
        <v>#N/A</v>
      </c>
      <c r="U131" s="13" t="e">
        <v>#N/A</v>
      </c>
      <c r="V131" s="13" t="s">
        <v>298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</row>
    <row r="132" spans="2:43" ht="18.5" x14ac:dyDescent="0.35">
      <c r="B132" s="14">
        <v>119</v>
      </c>
      <c r="C132" s="14" t="str">
        <f t="shared" si="18"/>
        <v>N°-0119-2024</v>
      </c>
      <c r="D132" s="53" t="s">
        <v>315</v>
      </c>
      <c r="E132" s="38" t="s">
        <v>11</v>
      </c>
      <c r="F132" s="16" t="s">
        <v>268</v>
      </c>
      <c r="G132" s="40" t="s">
        <v>13</v>
      </c>
      <c r="H132" s="40" t="s">
        <v>266</v>
      </c>
      <c r="I132" s="53" t="s">
        <v>309</v>
      </c>
      <c r="J132" s="47">
        <v>5000</v>
      </c>
      <c r="K132" s="46" t="s">
        <v>274</v>
      </c>
      <c r="L132" s="46">
        <f t="shared" ref="L132:L136" si="22">+SUM($Y132:$AQ132)</f>
        <v>0</v>
      </c>
      <c r="M132" s="46" t="str">
        <f t="shared" si="9"/>
        <v>A JOUR</v>
      </c>
      <c r="N132" s="46"/>
      <c r="O132" s="46" t="str">
        <f t="shared" si="17"/>
        <v>A JOUR</v>
      </c>
      <c r="P132" s="17"/>
      <c r="Q132" s="18"/>
      <c r="T132" s="13" t="e">
        <v>#N/A</v>
      </c>
      <c r="U132" s="13" t="e">
        <v>#N/A</v>
      </c>
      <c r="V132" s="13" t="e">
        <v>#N/A</v>
      </c>
      <c r="W132" s="13" t="e">
        <v>#N/A</v>
      </c>
      <c r="X132" s="13" t="e">
        <v>#N/A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</row>
    <row r="133" spans="2:43" ht="18.5" x14ac:dyDescent="0.35">
      <c r="B133" s="14">
        <v>120</v>
      </c>
      <c r="C133" s="14" t="str">
        <f t="shared" si="18"/>
        <v>N°-0120-2024</v>
      </c>
      <c r="D133" s="15">
        <v>777934580</v>
      </c>
      <c r="E133" s="15" t="s">
        <v>70</v>
      </c>
      <c r="F133" s="16" t="s">
        <v>140</v>
      </c>
      <c r="G133" s="15" t="s">
        <v>27</v>
      </c>
      <c r="H133" s="15" t="s">
        <v>243</v>
      </c>
      <c r="I133" s="15" t="s">
        <v>200</v>
      </c>
      <c r="J133" s="46">
        <v>2000</v>
      </c>
      <c r="K133" s="46">
        <v>1000</v>
      </c>
      <c r="L133" s="46">
        <f t="shared" si="22"/>
        <v>0</v>
      </c>
      <c r="M133" s="46" t="str">
        <f t="shared" si="9"/>
        <v>A JOUR</v>
      </c>
      <c r="N133" s="46">
        <f>IF(L133&gt;=0,($L133*($M$12)),"")</f>
        <v>0</v>
      </c>
      <c r="O133" s="46" t="str">
        <f t="shared" si="17"/>
        <v>A JOUR</v>
      </c>
      <c r="P133" s="17"/>
      <c r="Q133" s="18" t="s">
        <v>14</v>
      </c>
      <c r="R133" s="2" t="s">
        <v>298</v>
      </c>
      <c r="T133" s="13" t="e">
        <v>#N/A</v>
      </c>
      <c r="U133" s="13" t="s">
        <v>306</v>
      </c>
      <c r="V133"/>
      <c r="W133"/>
      <c r="X133"/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</row>
    <row r="134" spans="2:43" ht="18.5" x14ac:dyDescent="0.35">
      <c r="B134" s="14">
        <v>121</v>
      </c>
      <c r="C134" s="14" t="str">
        <f t="shared" si="18"/>
        <v>N°-0121-2024</v>
      </c>
      <c r="D134" s="15">
        <v>773154627</v>
      </c>
      <c r="E134" s="15" t="s">
        <v>11</v>
      </c>
      <c r="F134" s="16" t="s">
        <v>141</v>
      </c>
      <c r="G134" s="15" t="s">
        <v>13</v>
      </c>
      <c r="H134" s="15" t="s">
        <v>159</v>
      </c>
      <c r="I134" s="15" t="s">
        <v>220</v>
      </c>
      <c r="J134" s="46">
        <v>1000</v>
      </c>
      <c r="K134" s="46">
        <v>1000</v>
      </c>
      <c r="L134" s="46">
        <f t="shared" si="22"/>
        <v>-32</v>
      </c>
      <c r="M134" s="46">
        <f t="shared" si="9"/>
        <v>-64000</v>
      </c>
      <c r="N134" s="46">
        <v>44000</v>
      </c>
      <c r="O134" s="46">
        <f t="shared" si="17"/>
        <v>-52000</v>
      </c>
      <c r="P134" s="17"/>
      <c r="Q134" s="18" t="s">
        <v>14</v>
      </c>
      <c r="T134" s="13" t="e">
        <v>#N/A</v>
      </c>
      <c r="U134" s="13" t="e">
        <v>#N/A</v>
      </c>
      <c r="V134" s="13" t="e">
        <v>#N/A</v>
      </c>
      <c r="W134" s="13">
        <v>1000</v>
      </c>
      <c r="X134" s="13">
        <v>32</v>
      </c>
      <c r="Y134" s="17">
        <v>-32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</row>
    <row r="135" spans="2:43" ht="18.5" x14ac:dyDescent="0.35">
      <c r="B135" s="14">
        <v>122</v>
      </c>
      <c r="C135" s="14" t="str">
        <f t="shared" si="18"/>
        <v>N°-0122-2024</v>
      </c>
      <c r="D135" s="15">
        <v>775044149</v>
      </c>
      <c r="E135" s="15" t="s">
        <v>11</v>
      </c>
      <c r="F135" s="16" t="s">
        <v>295</v>
      </c>
      <c r="G135" s="15" t="s">
        <v>13</v>
      </c>
      <c r="H135" s="15" t="s">
        <v>243</v>
      </c>
      <c r="I135" s="15" t="s">
        <v>160</v>
      </c>
      <c r="J135" s="15">
        <v>1000</v>
      </c>
      <c r="K135" s="15">
        <v>1000</v>
      </c>
      <c r="L135" s="15">
        <v>0</v>
      </c>
      <c r="M135" s="46" t="str">
        <f t="shared" si="9"/>
        <v>A JOUR</v>
      </c>
      <c r="N135" s="46"/>
      <c r="O135" s="46" t="str">
        <f t="shared" si="17"/>
        <v>A JOUR</v>
      </c>
      <c r="P135" s="17" t="s">
        <v>14</v>
      </c>
      <c r="Q135" s="18" t="s">
        <v>14</v>
      </c>
      <c r="R135" s="2" t="s">
        <v>298</v>
      </c>
      <c r="T135" s="13" t="e">
        <v>#N/A</v>
      </c>
      <c r="U135" s="13" t="e">
        <v>#N/A</v>
      </c>
      <c r="V135" s="13" t="s">
        <v>298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</row>
    <row r="136" spans="2:43" ht="18.5" x14ac:dyDescent="0.35">
      <c r="B136" s="14">
        <v>123</v>
      </c>
      <c r="C136" s="14" t="str">
        <f t="shared" si="18"/>
        <v>N°-0123-2024</v>
      </c>
      <c r="D136" s="15">
        <v>779821894</v>
      </c>
      <c r="E136" s="15" t="s">
        <v>11</v>
      </c>
      <c r="F136" s="16" t="s">
        <v>143</v>
      </c>
      <c r="G136" s="15" t="s">
        <v>23</v>
      </c>
      <c r="H136" s="15" t="s">
        <v>159</v>
      </c>
      <c r="I136" s="15" t="s">
        <v>292</v>
      </c>
      <c r="J136" s="46">
        <v>1000</v>
      </c>
      <c r="K136" s="46">
        <v>1000</v>
      </c>
      <c r="L136" s="46">
        <f t="shared" si="22"/>
        <v>-15</v>
      </c>
      <c r="M136" s="46">
        <f t="shared" si="9"/>
        <v>-30000</v>
      </c>
      <c r="N136" s="46"/>
      <c r="O136" s="46">
        <f t="shared" si="17"/>
        <v>-45000</v>
      </c>
      <c r="P136" s="17" t="s">
        <v>14</v>
      </c>
      <c r="Q136" s="18" t="s">
        <v>14</v>
      </c>
      <c r="T136" s="13" t="e">
        <v>#N/A</v>
      </c>
      <c r="U136" s="13" t="e">
        <v>#N/A</v>
      </c>
      <c r="V136" s="13" t="e">
        <v>#N/A</v>
      </c>
      <c r="W136" s="13">
        <v>1000</v>
      </c>
      <c r="X136" s="13">
        <v>15</v>
      </c>
      <c r="Y136" s="17">
        <v>-11</v>
      </c>
      <c r="Z136" s="17">
        <v>-1</v>
      </c>
      <c r="AA136" s="17">
        <v>-1</v>
      </c>
      <c r="AB136" s="17">
        <v>-1</v>
      </c>
      <c r="AC136" s="17">
        <v>0</v>
      </c>
      <c r="AD136" s="17">
        <v>-1</v>
      </c>
      <c r="AE136" s="17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</row>
    <row r="137" spans="2:43" ht="18.5" x14ac:dyDescent="0.35">
      <c r="B137" s="14">
        <v>124</v>
      </c>
      <c r="C137" s="14" t="str">
        <f t="shared" si="18"/>
        <v>N°-0124-2024</v>
      </c>
      <c r="D137" s="15">
        <v>777289658</v>
      </c>
      <c r="E137" s="15" t="s">
        <v>11</v>
      </c>
      <c r="F137" s="16" t="s">
        <v>144</v>
      </c>
      <c r="G137" s="15" t="s">
        <v>13</v>
      </c>
      <c r="H137" s="15" t="s">
        <v>159</v>
      </c>
      <c r="I137" s="15" t="s">
        <v>263</v>
      </c>
      <c r="J137" s="46">
        <v>2500</v>
      </c>
      <c r="K137" s="46">
        <v>1000</v>
      </c>
      <c r="L137" s="46">
        <v>0</v>
      </c>
      <c r="M137" s="46" t="str">
        <f t="shared" si="9"/>
        <v>A JOUR</v>
      </c>
      <c r="N137" s="46"/>
      <c r="O137" s="46" t="str">
        <f t="shared" si="17"/>
        <v>A JOUR</v>
      </c>
      <c r="P137" s="17" t="s">
        <v>14</v>
      </c>
      <c r="Q137" s="17" t="s">
        <v>14</v>
      </c>
      <c r="T137" s="13" t="e">
        <v>#N/A</v>
      </c>
      <c r="U137" s="13" t="e">
        <v>#N/A</v>
      </c>
      <c r="V137" s="13" t="e">
        <v>#N/A</v>
      </c>
      <c r="W137" s="13" t="e">
        <v>#N/A</v>
      </c>
      <c r="X137" s="13" t="e">
        <v>#N/A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</row>
    <row r="138" spans="2:43" ht="18.5" x14ac:dyDescent="0.35">
      <c r="B138" s="14">
        <v>125</v>
      </c>
      <c r="C138" s="14" t="str">
        <f t="shared" si="18"/>
        <v>N°-0125-2024</v>
      </c>
      <c r="D138" s="15">
        <v>772244914</v>
      </c>
      <c r="E138" s="15" t="s">
        <v>11</v>
      </c>
      <c r="F138" s="16" t="s">
        <v>296</v>
      </c>
      <c r="G138" s="15" t="s">
        <v>20</v>
      </c>
      <c r="H138" s="15" t="s">
        <v>159</v>
      </c>
      <c r="I138" s="15" t="s">
        <v>164</v>
      </c>
      <c r="J138" s="15">
        <v>1000</v>
      </c>
      <c r="K138" s="15">
        <v>1000</v>
      </c>
      <c r="L138" s="15">
        <v>0</v>
      </c>
      <c r="M138" s="46" t="str">
        <f t="shared" si="9"/>
        <v>A JOUR</v>
      </c>
      <c r="N138" s="46"/>
      <c r="O138" s="46" t="str">
        <f t="shared" si="17"/>
        <v>A JOUR</v>
      </c>
      <c r="P138" s="17" t="s">
        <v>14</v>
      </c>
      <c r="Q138" s="17" t="s">
        <v>14</v>
      </c>
      <c r="T138" s="13" t="e">
        <v>#N/A</v>
      </c>
      <c r="U138" s="13" t="s">
        <v>306</v>
      </c>
      <c r="V138"/>
      <c r="W138"/>
      <c r="X138"/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</row>
    <row r="139" spans="2:43" ht="18.5" x14ac:dyDescent="0.35">
      <c r="B139" s="14">
        <v>126</v>
      </c>
      <c r="C139" s="14" t="str">
        <f t="shared" si="18"/>
        <v>N°-0126-2024</v>
      </c>
      <c r="D139" s="15"/>
      <c r="E139" s="15" t="s">
        <v>11</v>
      </c>
      <c r="F139" s="16" t="s">
        <v>146</v>
      </c>
      <c r="G139" s="15" t="s">
        <v>20</v>
      </c>
      <c r="H139" s="15" t="s">
        <v>243</v>
      </c>
      <c r="I139" s="15"/>
      <c r="J139" s="46">
        <v>1000</v>
      </c>
      <c r="K139" s="46">
        <v>1000</v>
      </c>
      <c r="L139" s="46" t="s">
        <v>303</v>
      </c>
      <c r="M139" s="46" t="str">
        <f t="shared" si="9"/>
        <v>A JOUR</v>
      </c>
      <c r="N139" s="46"/>
      <c r="O139" s="46" t="str">
        <f t="shared" si="17"/>
        <v>A JOUR</v>
      </c>
      <c r="P139" s="17" t="s">
        <v>14</v>
      </c>
      <c r="Q139" s="17"/>
      <c r="R139" s="2" t="s">
        <v>303</v>
      </c>
      <c r="T139" s="13" t="e">
        <v>#N/A</v>
      </c>
      <c r="U139" s="13" t="e">
        <v>#N/A</v>
      </c>
      <c r="V139" s="13" t="e">
        <v>#N/A</v>
      </c>
      <c r="W139" s="13" t="e">
        <v>#N/A</v>
      </c>
      <c r="X139" s="13" t="e">
        <v>#N/A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</row>
    <row r="140" spans="2:43" ht="18.5" x14ac:dyDescent="0.35">
      <c r="B140" s="14">
        <v>127</v>
      </c>
      <c r="C140" s="14" t="str">
        <f t="shared" si="18"/>
        <v>N°-0127-2024</v>
      </c>
      <c r="D140" s="15">
        <v>775754156</v>
      </c>
      <c r="E140" s="15" t="s">
        <v>11</v>
      </c>
      <c r="F140" s="16" t="s">
        <v>147</v>
      </c>
      <c r="G140" s="15" t="s">
        <v>23</v>
      </c>
      <c r="H140" s="15" t="s">
        <v>159</v>
      </c>
      <c r="I140" s="15" t="s">
        <v>214</v>
      </c>
      <c r="J140" s="46">
        <v>1000</v>
      </c>
      <c r="K140" s="46">
        <v>1000</v>
      </c>
      <c r="L140" s="46">
        <v>0</v>
      </c>
      <c r="M140" s="46" t="str">
        <f t="shared" si="9"/>
        <v>A JOUR</v>
      </c>
      <c r="N140" s="46"/>
      <c r="O140" s="46" t="str">
        <f t="shared" si="17"/>
        <v>A JOUR</v>
      </c>
      <c r="P140" s="17" t="s">
        <v>14</v>
      </c>
      <c r="Q140" s="17" t="s">
        <v>14</v>
      </c>
      <c r="T140" s="13" t="e">
        <v>#N/A</v>
      </c>
      <c r="U140" s="13" t="e">
        <v>#N/A</v>
      </c>
      <c r="V140" s="13" t="e">
        <v>#N/A</v>
      </c>
      <c r="W140" s="13" t="e">
        <v>#N/A</v>
      </c>
      <c r="X140" s="13" t="e">
        <v>#N/A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</row>
    <row r="141" spans="2:43" ht="18.5" x14ac:dyDescent="0.35">
      <c r="B141" s="14">
        <v>128</v>
      </c>
      <c r="C141" s="14" t="str">
        <f t="shared" si="18"/>
        <v>N°-0128-2024</v>
      </c>
      <c r="D141" s="48" t="s">
        <v>235</v>
      </c>
      <c r="E141" s="15" t="s">
        <v>11</v>
      </c>
      <c r="F141" s="16" t="s">
        <v>0</v>
      </c>
      <c r="G141" s="15" t="s">
        <v>37</v>
      </c>
      <c r="H141" s="15" t="s">
        <v>262</v>
      </c>
      <c r="I141" s="48" t="s">
        <v>235</v>
      </c>
      <c r="J141" s="46">
        <v>5000</v>
      </c>
      <c r="K141" s="46" t="s">
        <v>274</v>
      </c>
      <c r="L141" s="46"/>
      <c r="M141" s="46" t="str">
        <f t="shared" si="9"/>
        <v>A JOUR</v>
      </c>
      <c r="N141" s="46"/>
      <c r="O141" s="46" t="str">
        <f t="shared" si="17"/>
        <v>A JOUR</v>
      </c>
      <c r="P141" s="17" t="s">
        <v>14</v>
      </c>
      <c r="Q141" s="17" t="s">
        <v>14</v>
      </c>
      <c r="T141" s="13" t="e">
        <v>#N/A</v>
      </c>
      <c r="U141" s="13" t="e">
        <v>#N/A</v>
      </c>
      <c r="V141" s="13" t="e">
        <v>#N/A</v>
      </c>
      <c r="W141" s="13" t="e">
        <v>#N/A</v>
      </c>
      <c r="X141" s="13" t="e">
        <v>#N/A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</row>
    <row r="142" spans="2:43" ht="18.5" x14ac:dyDescent="0.35">
      <c r="B142" s="14">
        <v>129</v>
      </c>
      <c r="C142" s="14" t="str">
        <f t="shared" si="18"/>
        <v>N°-0129-2024</v>
      </c>
      <c r="D142" s="15">
        <v>784083809</v>
      </c>
      <c r="E142" s="15" t="s">
        <v>11</v>
      </c>
      <c r="F142" s="16" t="s">
        <v>148</v>
      </c>
      <c r="G142" s="15" t="s">
        <v>20</v>
      </c>
      <c r="H142" s="15" t="s">
        <v>159</v>
      </c>
      <c r="I142" s="15" t="s">
        <v>213</v>
      </c>
      <c r="J142" s="46">
        <v>1000</v>
      </c>
      <c r="K142" s="46">
        <v>1000</v>
      </c>
      <c r="L142" s="46">
        <f t="shared" ref="L142:L145" si="23">+SUM($Y142:$AQ142)</f>
        <v>-6</v>
      </c>
      <c r="M142" s="46">
        <f t="shared" ref="M142:M146" si="24">IF(L142&gt;=0,"A JOUR",($L142*($M$12)))</f>
        <v>-12000</v>
      </c>
      <c r="N142" s="46"/>
      <c r="O142" s="46">
        <f t="shared" ref="O142:O146" si="25">IF(L142&gt;=0,"A JOUR",($L142*($M$12+J142)+N142))</f>
        <v>-18000</v>
      </c>
      <c r="P142" s="17" t="s">
        <v>14</v>
      </c>
      <c r="Q142" s="17" t="s">
        <v>14</v>
      </c>
      <c r="T142" s="13" t="e">
        <v>#N/A</v>
      </c>
      <c r="U142" s="13" t="e">
        <v>#N/A</v>
      </c>
      <c r="V142" s="13" t="e">
        <v>#N/A</v>
      </c>
      <c r="W142" s="13">
        <v>1000</v>
      </c>
      <c r="X142" s="13">
        <v>6</v>
      </c>
      <c r="Y142" s="17">
        <v>-3</v>
      </c>
      <c r="Z142" s="17">
        <v>-1</v>
      </c>
      <c r="AA142" s="17">
        <v>-1</v>
      </c>
      <c r="AB142" s="17">
        <v>-1</v>
      </c>
      <c r="AC142" s="17">
        <v>0</v>
      </c>
      <c r="AD142" s="17">
        <v>0</v>
      </c>
      <c r="AE142" s="17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</row>
    <row r="143" spans="2:43" ht="18.5" x14ac:dyDescent="0.35">
      <c r="B143" s="14">
        <v>130</v>
      </c>
      <c r="C143" s="14" t="str">
        <f t="shared" si="18"/>
        <v>N°-0130-2024</v>
      </c>
      <c r="D143" s="15">
        <v>776154531</v>
      </c>
      <c r="E143" s="15" t="s">
        <v>11</v>
      </c>
      <c r="F143" s="16" t="s">
        <v>149</v>
      </c>
      <c r="G143" s="15" t="s">
        <v>37</v>
      </c>
      <c r="H143" s="15" t="s">
        <v>159</v>
      </c>
      <c r="I143" s="15" t="s">
        <v>229</v>
      </c>
      <c r="J143" s="46">
        <v>1000</v>
      </c>
      <c r="K143" s="46">
        <v>1000</v>
      </c>
      <c r="L143" s="46">
        <f t="shared" si="23"/>
        <v>-15</v>
      </c>
      <c r="M143" s="46">
        <f t="shared" si="24"/>
        <v>-30000</v>
      </c>
      <c r="N143" s="46">
        <v>26000</v>
      </c>
      <c r="O143" s="46">
        <f t="shared" si="25"/>
        <v>-19000</v>
      </c>
      <c r="P143" s="17" t="s">
        <v>14</v>
      </c>
      <c r="Q143" s="17" t="s">
        <v>14</v>
      </c>
      <c r="T143" s="13" t="e">
        <v>#N/A</v>
      </c>
      <c r="U143" s="13" t="e">
        <v>#N/A</v>
      </c>
      <c r="V143" s="13" t="e">
        <v>#N/A</v>
      </c>
      <c r="W143" s="13">
        <v>1000</v>
      </c>
      <c r="X143" s="13">
        <v>15</v>
      </c>
      <c r="Y143" s="17">
        <v>-12</v>
      </c>
      <c r="Z143" s="17">
        <v>-1</v>
      </c>
      <c r="AA143" s="17">
        <v>-1</v>
      </c>
      <c r="AB143" s="17">
        <v>-1</v>
      </c>
      <c r="AC143" s="17">
        <v>0</v>
      </c>
      <c r="AD143" s="17">
        <v>0</v>
      </c>
      <c r="AE143" s="17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</row>
    <row r="144" spans="2:43" ht="18.5" x14ac:dyDescent="0.35">
      <c r="B144" s="14">
        <v>131</v>
      </c>
      <c r="C144" s="14" t="str">
        <f t="shared" si="18"/>
        <v>N°-0131-2024</v>
      </c>
      <c r="D144" s="15" t="s">
        <v>235</v>
      </c>
      <c r="E144" s="15" t="s">
        <v>11</v>
      </c>
      <c r="F144" s="16" t="s">
        <v>297</v>
      </c>
      <c r="G144" s="15" t="s">
        <v>23</v>
      </c>
      <c r="H144" s="15" t="s">
        <v>265</v>
      </c>
      <c r="I144" s="15" t="s">
        <v>235</v>
      </c>
      <c r="J144" s="46">
        <v>1000</v>
      </c>
      <c r="K144" s="15">
        <v>1000</v>
      </c>
      <c r="L144" s="15">
        <v>0</v>
      </c>
      <c r="M144" s="46" t="str">
        <f t="shared" si="24"/>
        <v>A JOUR</v>
      </c>
      <c r="N144" s="46"/>
      <c r="O144" s="46" t="str">
        <f t="shared" si="25"/>
        <v>A JOUR</v>
      </c>
      <c r="P144" s="17" t="s">
        <v>14</v>
      </c>
      <c r="Q144" s="17" t="s">
        <v>14</v>
      </c>
      <c r="R144" s="2" t="s">
        <v>303</v>
      </c>
      <c r="T144" s="13" t="e">
        <v>#N/A</v>
      </c>
      <c r="U144" s="13" t="e">
        <v>#N/A</v>
      </c>
      <c r="V144" s="13" t="e">
        <v>#N/A</v>
      </c>
      <c r="W144" s="13" t="e">
        <v>#N/A</v>
      </c>
      <c r="X144" s="13" t="e">
        <v>#N/A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</row>
    <row r="145" spans="2:43" ht="18.5" x14ac:dyDescent="0.35">
      <c r="B145" s="14">
        <v>132</v>
      </c>
      <c r="C145" s="14" t="str">
        <f t="shared" ref="C145:C146" si="26">CONCATENATE("N°-","0",B145,"-2024")</f>
        <v>N°-0132-2024</v>
      </c>
      <c r="D145" s="15">
        <v>785016280</v>
      </c>
      <c r="E145" s="15" t="s">
        <v>11</v>
      </c>
      <c r="F145" s="16" t="s">
        <v>293</v>
      </c>
      <c r="G145" s="15" t="s">
        <v>67</v>
      </c>
      <c r="H145" s="15" t="s">
        <v>159</v>
      </c>
      <c r="I145" s="15" t="s">
        <v>294</v>
      </c>
      <c r="J145" s="46">
        <v>1000</v>
      </c>
      <c r="K145" s="46" t="s">
        <v>274</v>
      </c>
      <c r="L145" s="46">
        <f t="shared" si="23"/>
        <v>-37</v>
      </c>
      <c r="M145" s="46">
        <f t="shared" si="24"/>
        <v>-74000</v>
      </c>
      <c r="N145" s="46"/>
      <c r="O145" s="46">
        <f t="shared" si="25"/>
        <v>-111000</v>
      </c>
      <c r="P145" s="17"/>
      <c r="Q145" s="17"/>
      <c r="T145" s="13" t="e">
        <v>#N/A</v>
      </c>
      <c r="U145" s="13" t="e">
        <v>#N/A</v>
      </c>
      <c r="V145" s="13" t="e">
        <v>#N/A</v>
      </c>
      <c r="W145" s="13">
        <v>1000</v>
      </c>
      <c r="X145" s="13">
        <v>37</v>
      </c>
      <c r="Y145" s="17">
        <v>-33</v>
      </c>
      <c r="Z145" s="17">
        <v>-1</v>
      </c>
      <c r="AA145" s="17">
        <v>-1</v>
      </c>
      <c r="AB145" s="17">
        <v>-1</v>
      </c>
      <c r="AC145" s="17">
        <v>0</v>
      </c>
      <c r="AD145" s="17">
        <v>-1</v>
      </c>
      <c r="AE145" s="17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</row>
    <row r="146" spans="2:43" ht="18.5" x14ac:dyDescent="0.35">
      <c r="B146" s="14">
        <v>133</v>
      </c>
      <c r="C146" s="14" t="str">
        <f t="shared" si="26"/>
        <v>N°-0133-2024</v>
      </c>
      <c r="D146" s="48" t="s">
        <v>235</v>
      </c>
      <c r="E146" s="15" t="s">
        <v>15</v>
      </c>
      <c r="F146" s="16" t="s">
        <v>150</v>
      </c>
      <c r="G146" s="15" t="s">
        <v>23</v>
      </c>
      <c r="H146" s="15" t="s">
        <v>243</v>
      </c>
      <c r="I146" s="48" t="s">
        <v>235</v>
      </c>
      <c r="J146" s="46" t="s">
        <v>274</v>
      </c>
      <c r="K146" s="46" t="s">
        <v>274</v>
      </c>
      <c r="L146" s="46">
        <v>0</v>
      </c>
      <c r="M146" s="46" t="str">
        <f t="shared" si="24"/>
        <v>A JOUR</v>
      </c>
      <c r="N146" s="46"/>
      <c r="O146" s="46" t="str">
        <f t="shared" si="25"/>
        <v>A JOUR</v>
      </c>
      <c r="P146" s="17"/>
      <c r="Q146" s="17" t="s">
        <v>14</v>
      </c>
      <c r="R146" s="2" t="s">
        <v>298</v>
      </c>
      <c r="T146" s="13" t="e">
        <v>#N/A</v>
      </c>
      <c r="U146" s="13" t="e">
        <v>#N/A</v>
      </c>
      <c r="V146" s="13" t="e">
        <v>#N/A</v>
      </c>
      <c r="W146" s="13" t="e">
        <v>#N/A</v>
      </c>
      <c r="X146" s="13" t="e">
        <v>#N/A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</row>
    <row r="147" spans="2:43" ht="18.5" x14ac:dyDescent="0.35">
      <c r="B147" s="14"/>
      <c r="C147" s="14"/>
      <c r="D147" s="40"/>
      <c r="E147" s="38"/>
      <c r="F147" s="39"/>
      <c r="G147" s="40"/>
      <c r="H147" s="40"/>
      <c r="I147" s="40"/>
      <c r="J147" s="47"/>
      <c r="K147" s="47"/>
      <c r="L147" s="47"/>
      <c r="M147" s="47"/>
      <c r="N147" s="47"/>
      <c r="O147" s="47"/>
      <c r="P147" s="17"/>
      <c r="Q147" s="17"/>
      <c r="T147"/>
      <c r="U147"/>
      <c r="V147"/>
      <c r="W147"/>
      <c r="X147"/>
    </row>
    <row r="148" spans="2:43" ht="18.5" x14ac:dyDescent="0.35">
      <c r="B148" s="14"/>
      <c r="C148" s="14"/>
      <c r="D148" s="40"/>
      <c r="E148" s="38"/>
      <c r="F148" s="39"/>
      <c r="G148" s="40"/>
      <c r="H148" s="40"/>
      <c r="I148" s="40"/>
      <c r="J148" s="47"/>
      <c r="K148" s="47"/>
      <c r="L148" s="47"/>
      <c r="M148" s="47"/>
      <c r="N148" s="47"/>
      <c r="O148" s="47"/>
      <c r="P148" s="17"/>
      <c r="Q148" s="17"/>
      <c r="T148"/>
      <c r="U148"/>
      <c r="V148"/>
      <c r="W148"/>
      <c r="X148"/>
    </row>
  </sheetData>
  <autoFilter ref="D13:X146" xr:uid="{FE6FDADE-5151-48BC-B7DC-CB152D92B6BF}"/>
  <mergeCells count="4">
    <mergeCell ref="B6:Q6"/>
    <mergeCell ref="G8:P8"/>
    <mergeCell ref="B10:Q11"/>
    <mergeCell ref="W12:X12"/>
  </mergeCells>
  <phoneticPr fontId="17" type="noConversion"/>
  <conditionalFormatting sqref="M14:O146">
    <cfRule type="cellIs" dxfId="24" priority="8" operator="lessThan">
      <formula>0</formula>
    </cfRule>
  </conditionalFormatting>
  <conditionalFormatting sqref="N14:N148">
    <cfRule type="cellIs" dxfId="23" priority="1" operator="greaterThan">
      <formula>1</formula>
    </cfRule>
  </conditionalFormatting>
  <conditionalFormatting sqref="O14:O146 M14:N148">
    <cfRule type="cellIs" dxfId="22" priority="10" operator="equal">
      <formula>"A JOUR"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5" orientation="landscape" r:id="rId1"/>
  <headerFooter>
    <oddFooter>&amp;LElection du Président UJDS - 2024/2026&amp;R&amp;P / &amp;N</oddFooter>
  </headerFooter>
  <drawing r:id="rId2"/>
  <legacyDrawing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4A78-D105-4FEB-87A6-8C595FC2BEDD}">
  <sheetPr>
    <pageSetUpPr fitToPage="1"/>
  </sheetPr>
  <dimension ref="A1:AQ109"/>
  <sheetViews>
    <sheetView view="pageBreakPreview" topLeftCell="A10" zoomScale="60" zoomScaleNormal="100" workbookViewId="0">
      <pane ySplit="4" topLeftCell="A14" activePane="bottomLeft" state="frozen"/>
      <selection activeCell="A10" sqref="A10"/>
      <selection pane="bottomLeft" activeCell="C107" sqref="C107"/>
    </sheetView>
  </sheetViews>
  <sheetFormatPr baseColWidth="10" defaultRowHeight="15.5" outlineLevelCol="1" x14ac:dyDescent="0.35"/>
  <cols>
    <col min="1" max="1" width="5.6328125" style="1" customWidth="1"/>
    <col min="2" max="2" width="5.26953125" style="2" bestFit="1" customWidth="1"/>
    <col min="3" max="3" width="17.81640625" style="2" bestFit="1" customWidth="1"/>
    <col min="4" max="4" width="19.1796875" style="5" customWidth="1"/>
    <col min="5" max="5" width="12.54296875" style="3" customWidth="1"/>
    <col min="6" max="6" width="43.36328125" style="4" bestFit="1" customWidth="1"/>
    <col min="7" max="7" width="17.7265625" style="5" customWidth="1"/>
    <col min="8" max="8" width="16.26953125" style="5" customWidth="1"/>
    <col min="9" max="9" width="19.1796875" style="5" customWidth="1"/>
    <col min="10" max="15" width="16.26953125" style="45" customWidth="1"/>
    <col min="16" max="17" width="10.90625" style="2" hidden="1" customWidth="1"/>
    <col min="18" max="18" width="12.453125" style="2" bestFit="1" customWidth="1"/>
    <col min="19" max="19" width="12.453125" style="2" hidden="1" customWidth="1" outlineLevel="1"/>
    <col min="20" max="22" width="10.90625" style="2" hidden="1" customWidth="1" outlineLevel="1"/>
    <col min="23" max="24" width="10.90625" style="64" hidden="1" customWidth="1" outlineLevel="1"/>
    <col min="25" max="25" width="6.90625" style="2" bestFit="1" customWidth="1" collapsed="1"/>
    <col min="26" max="26" width="6.453125" style="2" bestFit="1" customWidth="1"/>
    <col min="27" max="28" width="7.453125" style="2" bestFit="1" customWidth="1"/>
    <col min="29" max="29" width="6.453125" style="2" bestFit="1" customWidth="1"/>
    <col min="30" max="30" width="6.7265625" style="2" bestFit="1" customWidth="1"/>
    <col min="31" max="31" width="6.90625" style="2" bestFit="1" customWidth="1"/>
    <col min="32" max="32" width="7.26953125" bestFit="1" customWidth="1"/>
    <col min="33" max="33" width="6.90625" bestFit="1" customWidth="1"/>
    <col min="34" max="34" width="8.08984375" bestFit="1" customWidth="1"/>
    <col min="35" max="35" width="6.36328125" bestFit="1" customWidth="1"/>
    <col min="36" max="36" width="7" bestFit="1" customWidth="1"/>
    <col min="37" max="37" width="6.90625" bestFit="1" customWidth="1"/>
    <col min="38" max="38" width="6.453125" bestFit="1" customWidth="1"/>
    <col min="39" max="40" width="7.453125" bestFit="1" customWidth="1"/>
    <col min="41" max="41" width="6.453125" bestFit="1" customWidth="1"/>
    <col min="42" max="42" width="6.7265625" bestFit="1" customWidth="1"/>
    <col min="43" max="43" width="6.90625" bestFit="1" customWidth="1"/>
  </cols>
  <sheetData>
    <row r="1" spans="1:43" ht="20" customHeight="1" x14ac:dyDescent="0.35"/>
    <row r="6" spans="1:43" ht="18.5" x14ac:dyDescent="0.35">
      <c r="B6" s="111" t="s">
        <v>1</v>
      </c>
      <c r="C6" s="111"/>
      <c r="D6" s="111"/>
      <c r="E6" s="111"/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1"/>
      <c r="Q6" s="111"/>
    </row>
    <row r="8" spans="1:43" ht="16" x14ac:dyDescent="0.35">
      <c r="D8" s="2"/>
      <c r="G8" s="113">
        <f ca="1">+TODAY()</f>
        <v>46001</v>
      </c>
      <c r="H8" s="113"/>
      <c r="I8" s="113"/>
      <c r="J8" s="114"/>
      <c r="K8" s="114"/>
      <c r="L8" s="114"/>
      <c r="M8" s="114"/>
      <c r="N8" s="114"/>
      <c r="O8" s="114"/>
      <c r="P8" s="113"/>
      <c r="Q8" s="6"/>
    </row>
    <row r="10" spans="1:43" ht="16" customHeight="1" x14ac:dyDescent="0.35">
      <c r="B10" s="115" t="s">
        <v>270</v>
      </c>
      <c r="C10" s="115"/>
      <c r="D10" s="115"/>
      <c r="E10" s="115"/>
      <c r="F10" s="115"/>
      <c r="G10" s="115"/>
      <c r="H10" s="115"/>
      <c r="I10" s="115"/>
      <c r="J10" s="116"/>
      <c r="K10" s="116"/>
      <c r="L10" s="116"/>
      <c r="M10" s="116"/>
      <c r="N10" s="116"/>
      <c r="O10" s="116"/>
      <c r="P10" s="115"/>
      <c r="Q10" s="115"/>
    </row>
    <row r="11" spans="1:43" ht="16" customHeight="1" x14ac:dyDescent="0.35">
      <c r="B11" s="115"/>
      <c r="C11" s="115"/>
      <c r="D11" s="115"/>
      <c r="E11" s="115"/>
      <c r="F11" s="115"/>
      <c r="G11" s="115"/>
      <c r="H11" s="115"/>
      <c r="I11" s="115"/>
      <c r="J11" s="116"/>
      <c r="K11" s="116"/>
      <c r="L11" s="116"/>
      <c r="M11" s="116"/>
      <c r="N11" s="116"/>
      <c r="O11" s="116"/>
      <c r="P11" s="115"/>
      <c r="Q11" s="115"/>
    </row>
    <row r="12" spans="1:43" ht="16" x14ac:dyDescent="0.35">
      <c r="M12" s="45">
        <v>2000</v>
      </c>
      <c r="R12" s="60"/>
      <c r="S12" s="60"/>
      <c r="T12" s="2" t="s">
        <v>305</v>
      </c>
      <c r="U12" s="2" t="s">
        <v>306</v>
      </c>
      <c r="V12" s="2" t="s">
        <v>298</v>
      </c>
      <c r="W12" s="117" t="s">
        <v>317</v>
      </c>
      <c r="X12" s="117"/>
    </row>
    <row r="13" spans="1:43" s="13" customFormat="1" ht="31" x14ac:dyDescent="0.35">
      <c r="A13" s="8"/>
      <c r="B13" s="9" t="s">
        <v>3</v>
      </c>
      <c r="C13" s="9" t="s">
        <v>271</v>
      </c>
      <c r="D13" s="11" t="s">
        <v>157</v>
      </c>
      <c r="E13" s="10" t="s">
        <v>4</v>
      </c>
      <c r="F13" s="11" t="s">
        <v>5</v>
      </c>
      <c r="G13" s="11" t="s">
        <v>6</v>
      </c>
      <c r="H13" s="11" t="s">
        <v>158</v>
      </c>
      <c r="I13" s="11" t="s">
        <v>157</v>
      </c>
      <c r="J13" s="51" t="s">
        <v>272</v>
      </c>
      <c r="K13" s="51" t="s">
        <v>273</v>
      </c>
      <c r="L13" s="51" t="s">
        <v>257</v>
      </c>
      <c r="M13" s="51" t="s">
        <v>258</v>
      </c>
      <c r="N13" s="51" t="s">
        <v>450</v>
      </c>
      <c r="O13" s="51" t="s">
        <v>451</v>
      </c>
      <c r="P13" s="9" t="s">
        <v>7</v>
      </c>
      <c r="Q13" s="12" t="s">
        <v>8</v>
      </c>
      <c r="R13" s="12" t="s">
        <v>299</v>
      </c>
      <c r="Y13" s="67">
        <v>45444</v>
      </c>
      <c r="Z13" s="67">
        <v>45474</v>
      </c>
      <c r="AA13" s="67">
        <v>45505</v>
      </c>
      <c r="AB13" s="67">
        <v>45536</v>
      </c>
      <c r="AC13" s="67">
        <v>45566</v>
      </c>
      <c r="AD13" s="67">
        <v>45597</v>
      </c>
      <c r="AE13" s="67">
        <v>45627</v>
      </c>
      <c r="AF13" s="67">
        <v>45658</v>
      </c>
      <c r="AG13" s="67">
        <v>45689</v>
      </c>
      <c r="AH13" s="67">
        <v>45717</v>
      </c>
      <c r="AI13" s="67">
        <v>45748</v>
      </c>
      <c r="AJ13" s="67">
        <v>45778</v>
      </c>
      <c r="AK13" s="67">
        <v>45809</v>
      </c>
      <c r="AL13" s="67">
        <v>45839</v>
      </c>
      <c r="AM13" s="67">
        <v>45870</v>
      </c>
      <c r="AN13" s="67">
        <v>45901</v>
      </c>
      <c r="AO13" s="67">
        <v>45931</v>
      </c>
      <c r="AP13" s="67">
        <v>45962</v>
      </c>
      <c r="AQ13" s="67">
        <v>45992</v>
      </c>
    </row>
    <row r="14" spans="1:43" ht="18.5" x14ac:dyDescent="0.35">
      <c r="A14"/>
      <c r="B14" s="14">
        <v>2</v>
      </c>
      <c r="C14" s="14" t="str">
        <f t="shared" ref="C14:C19" si="0">CONCATENATE("N°-","000",B14,"-2024")</f>
        <v>N°-0002-2024</v>
      </c>
      <c r="D14" s="15">
        <v>772175292</v>
      </c>
      <c r="E14" s="15" t="s">
        <v>15</v>
      </c>
      <c r="F14" s="19" t="s">
        <v>16</v>
      </c>
      <c r="G14" s="15" t="s">
        <v>17</v>
      </c>
      <c r="H14" s="15" t="s">
        <v>159</v>
      </c>
      <c r="I14" s="15" t="s">
        <v>165</v>
      </c>
      <c r="J14" s="46">
        <v>2000</v>
      </c>
      <c r="K14" s="46">
        <v>1000</v>
      </c>
      <c r="L14" s="46">
        <v>0</v>
      </c>
      <c r="M14" s="46" t="str">
        <f t="shared" ref="M14:M61" si="1">IF(L14&gt;=0,"A JOUR",($L14*($M$12)))</f>
        <v>A JOUR</v>
      </c>
      <c r="N14" s="46"/>
      <c r="O14" s="46" t="str">
        <f t="shared" ref="O14:O60" si="2">IF(L14&gt;=0,"A JOUR",($L14*($M$12+J14)))</f>
        <v>A JOUR</v>
      </c>
      <c r="P14" s="17" t="s">
        <v>14</v>
      </c>
      <c r="Q14" s="18" t="s">
        <v>14</v>
      </c>
      <c r="S14" s="13"/>
      <c r="T14" s="13" t="s">
        <v>305</v>
      </c>
      <c r="U14" s="13"/>
      <c r="V14"/>
      <c r="W14"/>
      <c r="X14"/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</row>
    <row r="15" spans="1:43" ht="18.5" x14ac:dyDescent="0.35">
      <c r="A15"/>
      <c r="B15" s="14">
        <v>3</v>
      </c>
      <c r="C15" s="14" t="str">
        <f t="shared" si="0"/>
        <v>N°-0003-2024</v>
      </c>
      <c r="D15" s="48" t="s">
        <v>235</v>
      </c>
      <c r="E15" s="15" t="s">
        <v>11</v>
      </c>
      <c r="F15" s="19" t="s">
        <v>19</v>
      </c>
      <c r="G15" s="15" t="s">
        <v>20</v>
      </c>
      <c r="H15" s="15" t="s">
        <v>243</v>
      </c>
      <c r="I15" s="48" t="s">
        <v>235</v>
      </c>
      <c r="J15" s="46"/>
      <c r="K15" s="46">
        <v>1000</v>
      </c>
      <c r="L15" s="46" t="s">
        <v>303</v>
      </c>
      <c r="M15" s="46" t="str">
        <f t="shared" si="1"/>
        <v>A JOUR</v>
      </c>
      <c r="N15" s="46"/>
      <c r="O15" s="46" t="str">
        <f t="shared" si="2"/>
        <v>A JOUR</v>
      </c>
      <c r="P15" s="17" t="s">
        <v>14</v>
      </c>
      <c r="Q15" s="18"/>
      <c r="R15" s="2" t="s">
        <v>303</v>
      </c>
      <c r="S15" s="13"/>
      <c r="T15" s="13" t="e">
        <v>#N/A</v>
      </c>
      <c r="U15" s="13" t="e">
        <v>#N/A</v>
      </c>
      <c r="V15" s="13" t="e">
        <v>#N/A</v>
      </c>
      <c r="W15" s="13" t="e">
        <v>#N/A</v>
      </c>
      <c r="X15" s="13" t="e">
        <v>#N/A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</row>
    <row r="16" spans="1:43" ht="18.5" x14ac:dyDescent="0.35">
      <c r="A16"/>
      <c r="B16" s="14">
        <v>5</v>
      </c>
      <c r="C16" s="14" t="str">
        <f t="shared" si="0"/>
        <v>N°-0005-2024</v>
      </c>
      <c r="D16" s="48" t="s">
        <v>235</v>
      </c>
      <c r="E16" s="15" t="s">
        <v>15</v>
      </c>
      <c r="F16" s="19" t="s">
        <v>24</v>
      </c>
      <c r="G16" s="15" t="s">
        <v>25</v>
      </c>
      <c r="H16" s="15" t="s">
        <v>265</v>
      </c>
      <c r="I16" s="48" t="s">
        <v>235</v>
      </c>
      <c r="J16" s="46">
        <v>2000</v>
      </c>
      <c r="K16" s="46">
        <v>1000</v>
      </c>
      <c r="L16" s="46"/>
      <c r="M16" s="46" t="str">
        <f t="shared" si="1"/>
        <v>A JOUR</v>
      </c>
      <c r="N16" s="46"/>
      <c r="O16" s="46" t="str">
        <f t="shared" si="2"/>
        <v>A JOUR</v>
      </c>
      <c r="P16" s="17"/>
      <c r="Q16" s="18" t="s">
        <v>14</v>
      </c>
      <c r="S16" s="13"/>
      <c r="T16" s="13" t="e">
        <v>#N/A</v>
      </c>
      <c r="U16" s="13" t="e">
        <v>#N/A</v>
      </c>
      <c r="V16" s="13" t="e">
        <v>#N/A</v>
      </c>
      <c r="W16" s="13" t="e">
        <v>#N/A</v>
      </c>
      <c r="X16" s="13" t="e">
        <v>#N/A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</row>
    <row r="17" spans="1:43" ht="18.5" x14ac:dyDescent="0.35">
      <c r="A17"/>
      <c r="B17" s="14">
        <v>6</v>
      </c>
      <c r="C17" s="14" t="str">
        <f t="shared" si="0"/>
        <v>N°-0006-2024</v>
      </c>
      <c r="D17" s="15">
        <v>774789094</v>
      </c>
      <c r="E17" s="15" t="s">
        <v>11</v>
      </c>
      <c r="F17" s="19" t="s">
        <v>276</v>
      </c>
      <c r="G17" s="15" t="s">
        <v>13</v>
      </c>
      <c r="H17" s="15" t="s">
        <v>159</v>
      </c>
      <c r="I17" s="15" t="s">
        <v>191</v>
      </c>
      <c r="J17" s="46">
        <v>2000</v>
      </c>
      <c r="K17" s="46">
        <v>1000</v>
      </c>
      <c r="L17" s="46">
        <v>0</v>
      </c>
      <c r="M17" s="46" t="str">
        <f t="shared" si="1"/>
        <v>A JOUR</v>
      </c>
      <c r="N17" s="46"/>
      <c r="O17" s="46" t="str">
        <f t="shared" si="2"/>
        <v>A JOUR</v>
      </c>
      <c r="P17" s="17" t="s">
        <v>14</v>
      </c>
      <c r="Q17" s="18" t="s">
        <v>14</v>
      </c>
      <c r="S17" s="13"/>
      <c r="T17" s="13" t="s">
        <v>305</v>
      </c>
      <c r="U17" s="13"/>
      <c r="V17"/>
      <c r="W17"/>
      <c r="X17"/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</row>
    <row r="18" spans="1:43" ht="18.5" x14ac:dyDescent="0.35">
      <c r="A18"/>
      <c r="B18" s="14">
        <v>7</v>
      </c>
      <c r="C18" s="14" t="str">
        <f t="shared" si="0"/>
        <v>N°-0007-2024</v>
      </c>
      <c r="D18" s="15">
        <v>781050363</v>
      </c>
      <c r="E18" s="15" t="s">
        <v>15</v>
      </c>
      <c r="F18" s="19" t="s">
        <v>278</v>
      </c>
      <c r="G18" s="15" t="s">
        <v>13</v>
      </c>
      <c r="H18" s="15" t="s">
        <v>159</v>
      </c>
      <c r="I18" s="15" t="s">
        <v>189</v>
      </c>
      <c r="J18" s="46">
        <v>2000</v>
      </c>
      <c r="K18" s="46">
        <v>1000</v>
      </c>
      <c r="L18" s="46">
        <v>0</v>
      </c>
      <c r="M18" s="46" t="str">
        <f t="shared" si="1"/>
        <v>A JOUR</v>
      </c>
      <c r="N18" s="46"/>
      <c r="O18" s="46" t="str">
        <f t="shared" si="2"/>
        <v>A JOUR</v>
      </c>
      <c r="P18" s="17" t="s">
        <v>14</v>
      </c>
      <c r="Q18" s="18" t="s">
        <v>14</v>
      </c>
      <c r="S18" s="13"/>
      <c r="T18" s="13" t="s">
        <v>305</v>
      </c>
      <c r="U18" s="13"/>
      <c r="V18"/>
      <c r="W18"/>
      <c r="X18"/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</row>
    <row r="19" spans="1:43" ht="18.5" x14ac:dyDescent="0.35">
      <c r="A19"/>
      <c r="B19" s="14">
        <v>9</v>
      </c>
      <c r="C19" s="14" t="str">
        <f t="shared" si="0"/>
        <v>N°-0009-2024</v>
      </c>
      <c r="D19" s="40">
        <v>774789094</v>
      </c>
      <c r="E19" s="38" t="s">
        <v>11</v>
      </c>
      <c r="F19" s="39" t="s">
        <v>205</v>
      </c>
      <c r="G19" s="40" t="s">
        <v>13</v>
      </c>
      <c r="H19" s="15" t="s">
        <v>159</v>
      </c>
      <c r="I19" s="40" t="s">
        <v>191</v>
      </c>
      <c r="J19" s="47">
        <v>2000</v>
      </c>
      <c r="K19" s="46">
        <v>1000</v>
      </c>
      <c r="L19" s="47">
        <v>0</v>
      </c>
      <c r="M19" s="46" t="str">
        <f t="shared" si="1"/>
        <v>A JOUR</v>
      </c>
      <c r="N19" s="46"/>
      <c r="O19" s="46" t="str">
        <f t="shared" si="2"/>
        <v>A JOUR</v>
      </c>
      <c r="P19" s="17" t="s">
        <v>14</v>
      </c>
      <c r="Q19" s="18" t="s">
        <v>14</v>
      </c>
      <c r="S19" s="13"/>
      <c r="T19" s="13" t="s">
        <v>305</v>
      </c>
      <c r="U19" s="13"/>
      <c r="V19"/>
      <c r="W19"/>
      <c r="X19"/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</row>
    <row r="20" spans="1:43" ht="18.5" x14ac:dyDescent="0.35">
      <c r="A20"/>
      <c r="B20" s="14">
        <v>10</v>
      </c>
      <c r="C20" s="14" t="str">
        <f t="shared" ref="C20:C67" si="3">CONCATENATE("N°-","00",B20,"-2024")</f>
        <v>N°-0010-2024</v>
      </c>
      <c r="D20" s="15">
        <v>776792624</v>
      </c>
      <c r="E20" s="15" t="s">
        <v>11</v>
      </c>
      <c r="F20" s="19" t="s">
        <v>287</v>
      </c>
      <c r="G20" s="15" t="s">
        <v>27</v>
      </c>
      <c r="H20" s="15" t="s">
        <v>159</v>
      </c>
      <c r="I20" s="15" t="s">
        <v>241</v>
      </c>
      <c r="J20" s="46">
        <v>1000</v>
      </c>
      <c r="K20" s="46">
        <v>1000</v>
      </c>
      <c r="L20" s="46">
        <v>0</v>
      </c>
      <c r="M20" s="46" t="str">
        <f t="shared" si="1"/>
        <v>A JOUR</v>
      </c>
      <c r="N20" s="46"/>
      <c r="O20" s="46" t="str">
        <f t="shared" si="2"/>
        <v>A JOUR</v>
      </c>
      <c r="P20" s="17" t="s">
        <v>14</v>
      </c>
      <c r="Q20" s="18" t="s">
        <v>14</v>
      </c>
      <c r="S20" s="13"/>
      <c r="T20" s="13" t="s">
        <v>305</v>
      </c>
      <c r="U20" s="13"/>
      <c r="V20"/>
      <c r="W20"/>
      <c r="X20"/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</row>
    <row r="21" spans="1:43" ht="18.5" x14ac:dyDescent="0.35">
      <c r="A21"/>
      <c r="B21" s="14">
        <v>11</v>
      </c>
      <c r="C21" s="14" t="str">
        <f t="shared" si="3"/>
        <v>N°-0011-2024</v>
      </c>
      <c r="D21" s="15">
        <v>775779980</v>
      </c>
      <c r="E21" s="15" t="s">
        <v>11</v>
      </c>
      <c r="F21" s="16" t="s">
        <v>31</v>
      </c>
      <c r="G21" s="15" t="s">
        <v>23</v>
      </c>
      <c r="H21" s="15" t="s">
        <v>159</v>
      </c>
      <c r="I21" s="15" t="s">
        <v>204</v>
      </c>
      <c r="J21" s="46">
        <v>1000</v>
      </c>
      <c r="K21" s="46">
        <v>1000</v>
      </c>
      <c r="L21" s="46">
        <f>+SUM($Y21:$AQ21)</f>
        <v>-2</v>
      </c>
      <c r="M21" s="46">
        <f t="shared" si="1"/>
        <v>-4000</v>
      </c>
      <c r="N21" s="46"/>
      <c r="O21" s="46">
        <f t="shared" ref="O21" si="4">IF(L21&gt;=0,"A JOUR",($L21*($M$12+J21)+N21))</f>
        <v>-6000</v>
      </c>
      <c r="P21" s="17" t="s">
        <v>14</v>
      </c>
      <c r="Q21" s="18" t="s">
        <v>14</v>
      </c>
      <c r="S21" s="13"/>
      <c r="T21" s="13" t="e">
        <v>#N/A</v>
      </c>
      <c r="U21" s="13" t="e">
        <v>#N/A</v>
      </c>
      <c r="V21" s="13" t="e">
        <v>#N/A</v>
      </c>
      <c r="W21" s="13">
        <v>1000</v>
      </c>
      <c r="X21" s="13">
        <v>2</v>
      </c>
      <c r="Y21" s="17">
        <v>0</v>
      </c>
      <c r="Z21" s="17">
        <v>0</v>
      </c>
      <c r="AA21" s="17">
        <v>0</v>
      </c>
      <c r="AB21" s="17">
        <v>-1</v>
      </c>
      <c r="AC21" s="17">
        <v>0</v>
      </c>
      <c r="AD21" s="17">
        <v>-1</v>
      </c>
      <c r="AE21" s="17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</row>
    <row r="22" spans="1:43" ht="18.5" x14ac:dyDescent="0.35">
      <c r="A22"/>
      <c r="B22" s="14">
        <v>12</v>
      </c>
      <c r="C22" s="14" t="str">
        <f t="shared" si="3"/>
        <v>N°-0012-2024</v>
      </c>
      <c r="D22" s="48"/>
      <c r="E22" s="15" t="s">
        <v>11</v>
      </c>
      <c r="F22" s="16" t="s">
        <v>33</v>
      </c>
      <c r="G22" s="15" t="s">
        <v>34</v>
      </c>
      <c r="H22" s="15" t="s">
        <v>243</v>
      </c>
      <c r="I22" s="48"/>
      <c r="J22" s="46"/>
      <c r="K22" s="46">
        <v>1000</v>
      </c>
      <c r="L22" s="46" t="s">
        <v>303</v>
      </c>
      <c r="M22" s="46" t="str">
        <f t="shared" si="1"/>
        <v>A JOUR</v>
      </c>
      <c r="N22" s="46"/>
      <c r="O22" s="46" t="str">
        <f t="shared" si="2"/>
        <v>A JOUR</v>
      </c>
      <c r="P22" s="32" t="s">
        <v>14</v>
      </c>
      <c r="Q22" s="18"/>
      <c r="R22" s="2" t="s">
        <v>303</v>
      </c>
      <c r="S22" s="13"/>
      <c r="T22" s="13" t="e">
        <v>#N/A</v>
      </c>
      <c r="U22" s="13" t="e">
        <v>#N/A</v>
      </c>
      <c r="V22" s="13" t="e">
        <v>#N/A</v>
      </c>
      <c r="W22" s="13" t="e">
        <v>#N/A</v>
      </c>
      <c r="X22" s="13" t="e">
        <v>#N/A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</row>
    <row r="23" spans="1:43" ht="18.5" x14ac:dyDescent="0.35">
      <c r="B23" s="14">
        <v>14</v>
      </c>
      <c r="C23" s="14" t="str">
        <f t="shared" si="3"/>
        <v>N°-0014-2024</v>
      </c>
      <c r="D23" s="15">
        <v>781413617</v>
      </c>
      <c r="E23" s="15" t="s">
        <v>35</v>
      </c>
      <c r="F23" s="16" t="s">
        <v>36</v>
      </c>
      <c r="G23" s="15" t="s">
        <v>37</v>
      </c>
      <c r="H23" s="15" t="s">
        <v>159</v>
      </c>
      <c r="I23" s="15" t="s">
        <v>208</v>
      </c>
      <c r="J23" s="46">
        <v>1000</v>
      </c>
      <c r="K23" s="46">
        <v>1000</v>
      </c>
      <c r="L23" s="46">
        <v>0</v>
      </c>
      <c r="M23" s="46" t="str">
        <f t="shared" si="1"/>
        <v>A JOUR</v>
      </c>
      <c r="N23" s="46"/>
      <c r="O23" s="46" t="str">
        <f t="shared" si="2"/>
        <v>A JOUR</v>
      </c>
      <c r="P23" s="17" t="s">
        <v>14</v>
      </c>
      <c r="Q23" s="18" t="s">
        <v>14</v>
      </c>
      <c r="S23" s="13"/>
      <c r="T23" s="13" t="e">
        <v>#N/A</v>
      </c>
      <c r="U23" s="13" t="s">
        <v>306</v>
      </c>
      <c r="V23"/>
      <c r="W23"/>
      <c r="X23"/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</row>
    <row r="24" spans="1:43" ht="18.5" x14ac:dyDescent="0.35">
      <c r="A24"/>
      <c r="B24" s="14">
        <v>18</v>
      </c>
      <c r="C24" s="14" t="str">
        <f t="shared" si="3"/>
        <v>N°-0018-2024</v>
      </c>
      <c r="D24" s="15">
        <v>774042497</v>
      </c>
      <c r="E24" s="15" t="s">
        <v>11</v>
      </c>
      <c r="F24" s="16" t="s">
        <v>300</v>
      </c>
      <c r="G24" s="15" t="s">
        <v>39</v>
      </c>
      <c r="H24" s="15" t="s">
        <v>159</v>
      </c>
      <c r="I24" s="15" t="s">
        <v>161</v>
      </c>
      <c r="J24" s="15">
        <v>5000</v>
      </c>
      <c r="K24" s="46">
        <v>1000</v>
      </c>
      <c r="L24" s="15">
        <v>0</v>
      </c>
      <c r="M24" s="46" t="str">
        <f t="shared" si="1"/>
        <v>A JOUR</v>
      </c>
      <c r="N24" s="46"/>
      <c r="O24" s="46" t="str">
        <f t="shared" si="2"/>
        <v>A JOUR</v>
      </c>
      <c r="P24" s="17" t="s">
        <v>14</v>
      </c>
      <c r="Q24" s="18" t="s">
        <v>14</v>
      </c>
      <c r="S24" s="13"/>
      <c r="T24" s="13" t="e">
        <v>#N/A</v>
      </c>
      <c r="U24" s="13" t="e">
        <v>#N/A</v>
      </c>
      <c r="V24" s="13" t="e">
        <v>#N/A</v>
      </c>
      <c r="W24" s="13" t="e">
        <v>#N/A</v>
      </c>
      <c r="X24" s="13" t="e">
        <v>#N/A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</row>
    <row r="25" spans="1:43" ht="18.5" x14ac:dyDescent="0.35">
      <c r="A25"/>
      <c r="B25" s="14">
        <v>19</v>
      </c>
      <c r="C25" s="14" t="str">
        <f t="shared" si="3"/>
        <v>N°-0019-2024</v>
      </c>
      <c r="D25" s="15">
        <v>774473167</v>
      </c>
      <c r="E25" s="15" t="s">
        <v>15</v>
      </c>
      <c r="F25" s="16" t="s">
        <v>281</v>
      </c>
      <c r="G25" s="15" t="s">
        <v>42</v>
      </c>
      <c r="H25" s="15" t="s">
        <v>159</v>
      </c>
      <c r="I25" s="15" t="s">
        <v>197</v>
      </c>
      <c r="J25" s="46">
        <v>1500</v>
      </c>
      <c r="K25" s="46">
        <v>1000</v>
      </c>
      <c r="L25" s="46">
        <v>0</v>
      </c>
      <c r="M25" s="46" t="str">
        <f t="shared" si="1"/>
        <v>A JOUR</v>
      </c>
      <c r="N25" s="46"/>
      <c r="O25" s="46" t="str">
        <f t="shared" si="2"/>
        <v>A JOUR</v>
      </c>
      <c r="P25" s="17" t="s">
        <v>14</v>
      </c>
      <c r="Q25" s="18" t="s">
        <v>14</v>
      </c>
      <c r="S25" s="13"/>
      <c r="T25" s="13" t="s">
        <v>305</v>
      </c>
      <c r="U25" s="13"/>
      <c r="V25"/>
      <c r="W25"/>
      <c r="X25"/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</row>
    <row r="26" spans="1:43" s="54" customFormat="1" ht="18.5" x14ac:dyDescent="0.35">
      <c r="B26" s="55">
        <v>20</v>
      </c>
      <c r="C26" s="55" t="str">
        <f t="shared" si="3"/>
        <v>N°-0020-2024</v>
      </c>
      <c r="D26" s="56">
        <v>777119328</v>
      </c>
      <c r="E26" s="56" t="s">
        <v>21</v>
      </c>
      <c r="F26" s="57" t="s">
        <v>277</v>
      </c>
      <c r="G26" s="56" t="s">
        <v>13</v>
      </c>
      <c r="H26" s="56" t="s">
        <v>159</v>
      </c>
      <c r="I26" s="56">
        <v>777119328</v>
      </c>
      <c r="J26" s="58">
        <v>1000</v>
      </c>
      <c r="K26" s="46">
        <v>1000</v>
      </c>
      <c r="L26" s="46">
        <f>+SUM($Y26:$AQ26)</f>
        <v>-3</v>
      </c>
      <c r="M26" s="46">
        <f t="shared" si="1"/>
        <v>-6000</v>
      </c>
      <c r="N26" s="46"/>
      <c r="O26" s="46">
        <f t="shared" ref="O26" si="5">IF(L26&gt;=0,"A JOUR",($L26*($M$12+J26)+N26))</f>
        <v>-9000</v>
      </c>
      <c r="P26" s="17"/>
      <c r="Q26" s="18"/>
      <c r="R26" s="61"/>
      <c r="S26" s="13"/>
      <c r="T26" s="13" t="e">
        <v>#N/A</v>
      </c>
      <c r="U26" s="13" t="e">
        <v>#N/A</v>
      </c>
      <c r="V26" s="13" t="e">
        <v>#N/A</v>
      </c>
      <c r="W26" s="13">
        <v>1000</v>
      </c>
      <c r="X26" s="13">
        <v>3</v>
      </c>
      <c r="Y26" s="17">
        <v>0</v>
      </c>
      <c r="Z26" s="17">
        <v>0</v>
      </c>
      <c r="AA26" s="17">
        <v>-1</v>
      </c>
      <c r="AB26" s="17">
        <v>-1</v>
      </c>
      <c r="AC26" s="17">
        <v>0</v>
      </c>
      <c r="AD26" s="17">
        <v>-1</v>
      </c>
      <c r="AE26" s="17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</row>
    <row r="27" spans="1:43" ht="18.5" x14ac:dyDescent="0.35">
      <c r="A27"/>
      <c r="B27" s="14">
        <v>21</v>
      </c>
      <c r="C27" s="14" t="str">
        <f t="shared" si="3"/>
        <v>N°-0021-2024</v>
      </c>
      <c r="D27" s="49">
        <v>783520425</v>
      </c>
      <c r="E27" s="15" t="s">
        <v>11</v>
      </c>
      <c r="F27" s="16" t="s">
        <v>43</v>
      </c>
      <c r="G27" s="15" t="s">
        <v>13</v>
      </c>
      <c r="H27" s="15" t="s">
        <v>159</v>
      </c>
      <c r="I27" s="49" t="s">
        <v>225</v>
      </c>
      <c r="J27" s="46">
        <v>1000</v>
      </c>
      <c r="K27" s="46">
        <v>1000</v>
      </c>
      <c r="L27" s="46">
        <v>0</v>
      </c>
      <c r="M27" s="46" t="str">
        <f t="shared" si="1"/>
        <v>A JOUR</v>
      </c>
      <c r="N27" s="46"/>
      <c r="O27" s="46" t="str">
        <f t="shared" si="2"/>
        <v>A JOUR</v>
      </c>
      <c r="P27" s="17"/>
      <c r="Q27" s="18" t="s">
        <v>14</v>
      </c>
      <c r="R27" s="2" t="s">
        <v>298</v>
      </c>
      <c r="S27" s="13"/>
      <c r="T27" s="13" t="e">
        <v>#N/A</v>
      </c>
      <c r="U27" s="13" t="e">
        <v>#N/A</v>
      </c>
      <c r="V27" s="13" t="s">
        <v>298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</row>
    <row r="28" spans="1:43" ht="18.5" x14ac:dyDescent="0.35">
      <c r="A28"/>
      <c r="B28" s="14">
        <v>22</v>
      </c>
      <c r="C28" s="14" t="str">
        <f t="shared" si="3"/>
        <v>N°-0022-2024</v>
      </c>
      <c r="D28" s="15">
        <v>767652193</v>
      </c>
      <c r="E28" s="15" t="s">
        <v>11</v>
      </c>
      <c r="F28" s="16" t="s">
        <v>44</v>
      </c>
      <c r="G28" s="15" t="s">
        <v>23</v>
      </c>
      <c r="H28" s="15" t="s">
        <v>159</v>
      </c>
      <c r="I28" s="15" t="s">
        <v>250</v>
      </c>
      <c r="J28" s="46">
        <v>1000</v>
      </c>
      <c r="K28" s="46">
        <v>1000</v>
      </c>
      <c r="L28" s="46">
        <v>0</v>
      </c>
      <c r="M28" s="46" t="str">
        <f t="shared" si="1"/>
        <v>A JOUR</v>
      </c>
      <c r="N28" s="46"/>
      <c r="O28" s="46" t="str">
        <f t="shared" si="2"/>
        <v>A JOUR</v>
      </c>
      <c r="P28" s="17" t="s">
        <v>14</v>
      </c>
      <c r="Q28" s="18" t="s">
        <v>14</v>
      </c>
      <c r="R28" s="2" t="s">
        <v>298</v>
      </c>
      <c r="S28" s="13"/>
      <c r="T28" s="13" t="e">
        <v>#N/A</v>
      </c>
      <c r="U28" s="13" t="e">
        <v>#N/A</v>
      </c>
      <c r="V28" s="13" t="s">
        <v>298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</row>
    <row r="29" spans="1:43" ht="18.5" x14ac:dyDescent="0.35">
      <c r="A29"/>
      <c r="B29" s="14">
        <v>23</v>
      </c>
      <c r="C29" s="14" t="str">
        <f t="shared" si="3"/>
        <v>N°-0023-2024</v>
      </c>
      <c r="D29" s="15">
        <v>783520425</v>
      </c>
      <c r="E29" s="15" t="s">
        <v>11</v>
      </c>
      <c r="F29" s="16" t="s">
        <v>45</v>
      </c>
      <c r="G29" s="15" t="s">
        <v>13</v>
      </c>
      <c r="H29" s="15" t="s">
        <v>159</v>
      </c>
      <c r="I29" s="15" t="s">
        <v>225</v>
      </c>
      <c r="J29" s="46">
        <v>1000</v>
      </c>
      <c r="K29" s="46">
        <v>1000</v>
      </c>
      <c r="L29" s="46">
        <v>0</v>
      </c>
      <c r="M29" s="46" t="str">
        <f t="shared" si="1"/>
        <v>A JOUR</v>
      </c>
      <c r="N29" s="46"/>
      <c r="O29" s="46" t="str">
        <f t="shared" si="2"/>
        <v>A JOUR</v>
      </c>
      <c r="P29" s="17"/>
      <c r="Q29" s="18" t="s">
        <v>14</v>
      </c>
      <c r="R29" s="2" t="s">
        <v>298</v>
      </c>
      <c r="S29" s="13"/>
      <c r="T29" s="13" t="e">
        <v>#N/A</v>
      </c>
      <c r="U29" s="13" t="e">
        <v>#N/A</v>
      </c>
      <c r="V29" s="13" t="s">
        <v>298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</row>
    <row r="30" spans="1:43" ht="18.5" x14ac:dyDescent="0.35">
      <c r="A30"/>
      <c r="B30" s="14">
        <v>25</v>
      </c>
      <c r="C30" s="14" t="str">
        <f t="shared" si="3"/>
        <v>N°-0025-2024</v>
      </c>
      <c r="D30" s="40"/>
      <c r="E30" s="38" t="s">
        <v>11</v>
      </c>
      <c r="F30" s="39" t="s">
        <v>154</v>
      </c>
      <c r="G30" s="40" t="s">
        <v>27</v>
      </c>
      <c r="H30" s="40" t="s">
        <v>262</v>
      </c>
      <c r="I30" s="40"/>
      <c r="J30" s="47"/>
      <c r="K30" s="46">
        <v>1000</v>
      </c>
      <c r="L30" s="47"/>
      <c r="M30" s="46" t="str">
        <f t="shared" si="1"/>
        <v>A JOUR</v>
      </c>
      <c r="N30" s="46"/>
      <c r="O30" s="46" t="str">
        <f t="shared" si="2"/>
        <v>A JOUR</v>
      </c>
      <c r="P30" s="17"/>
      <c r="Q30" s="18"/>
      <c r="S30" s="13"/>
      <c r="T30" s="13" t="e">
        <v>#N/A</v>
      </c>
      <c r="U30" s="13" t="e">
        <v>#N/A</v>
      </c>
      <c r="V30" s="13" t="e">
        <v>#N/A</v>
      </c>
      <c r="W30" s="13" t="e">
        <v>#N/A</v>
      </c>
      <c r="X30" s="13" t="e">
        <v>#N/A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</row>
    <row r="31" spans="1:43" ht="18.5" x14ac:dyDescent="0.35">
      <c r="A31"/>
      <c r="B31" s="14">
        <v>26</v>
      </c>
      <c r="C31" s="14" t="str">
        <f t="shared" si="3"/>
        <v>N°-0026-2024</v>
      </c>
      <c r="D31" s="15">
        <v>772289487</v>
      </c>
      <c r="E31" s="15" t="s">
        <v>11</v>
      </c>
      <c r="F31" s="16" t="s">
        <v>47</v>
      </c>
      <c r="G31" s="15" t="s">
        <v>13</v>
      </c>
      <c r="H31" s="15" t="s">
        <v>159</v>
      </c>
      <c r="I31" s="15" t="s">
        <v>202</v>
      </c>
      <c r="J31" s="46">
        <v>1000</v>
      </c>
      <c r="K31" s="46">
        <v>1000</v>
      </c>
      <c r="L31" s="46">
        <v>0</v>
      </c>
      <c r="M31" s="46" t="str">
        <f t="shared" si="1"/>
        <v>A JOUR</v>
      </c>
      <c r="N31" s="46"/>
      <c r="O31" s="46" t="str">
        <f t="shared" si="2"/>
        <v>A JOUR</v>
      </c>
      <c r="P31" s="17" t="s">
        <v>14</v>
      </c>
      <c r="Q31" s="18" t="s">
        <v>14</v>
      </c>
      <c r="S31" s="13"/>
      <c r="T31" s="13" t="s">
        <v>305</v>
      </c>
      <c r="U31" s="13"/>
      <c r="V31"/>
      <c r="W31"/>
      <c r="X31"/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</row>
    <row r="32" spans="1:43" ht="18.5" x14ac:dyDescent="0.35">
      <c r="A32"/>
      <c r="B32" s="14">
        <v>27</v>
      </c>
      <c r="C32" s="14" t="str">
        <f t="shared" si="3"/>
        <v>N°-0027-2024</v>
      </c>
      <c r="D32" s="15">
        <v>781261182</v>
      </c>
      <c r="E32" s="15" t="s">
        <v>11</v>
      </c>
      <c r="F32" s="16" t="s">
        <v>48</v>
      </c>
      <c r="G32" s="15" t="s">
        <v>13</v>
      </c>
      <c r="H32" s="15" t="s">
        <v>159</v>
      </c>
      <c r="I32" s="15" t="s">
        <v>249</v>
      </c>
      <c r="J32" s="46">
        <v>1000</v>
      </c>
      <c r="K32" s="46">
        <v>1000</v>
      </c>
      <c r="L32" s="46">
        <f>+SUM($Y32:$AQ32)</f>
        <v>-6</v>
      </c>
      <c r="M32" s="46">
        <f t="shared" si="1"/>
        <v>-12000</v>
      </c>
      <c r="N32" s="46"/>
      <c r="O32" s="46">
        <f t="shared" ref="O32" si="6">IF(L32&gt;=0,"A JOUR",($L32*($M$12+J32)+N32))</f>
        <v>-18000</v>
      </c>
      <c r="P32" s="17"/>
      <c r="Q32" s="18" t="s">
        <v>14</v>
      </c>
      <c r="R32" s="2" t="s">
        <v>298</v>
      </c>
      <c r="S32" s="13"/>
      <c r="T32" s="13" t="e">
        <v>#N/A</v>
      </c>
      <c r="U32" s="13" t="e">
        <v>#N/A</v>
      </c>
      <c r="V32" s="13" t="e">
        <v>#N/A</v>
      </c>
      <c r="W32" s="13">
        <v>1000</v>
      </c>
      <c r="X32" s="13">
        <v>6</v>
      </c>
      <c r="Y32" s="17">
        <v>-2</v>
      </c>
      <c r="Z32" s="17">
        <v>-1</v>
      </c>
      <c r="AA32" s="17">
        <v>-1</v>
      </c>
      <c r="AB32" s="17">
        <v>-1</v>
      </c>
      <c r="AC32" s="17">
        <v>0</v>
      </c>
      <c r="AD32" s="17">
        <v>-1</v>
      </c>
      <c r="AE32" s="17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</row>
    <row r="33" spans="1:43" ht="18.5" x14ac:dyDescent="0.35">
      <c r="A33"/>
      <c r="B33" s="14">
        <v>28</v>
      </c>
      <c r="C33" s="14" t="str">
        <f t="shared" si="3"/>
        <v>N°-0028-2024</v>
      </c>
      <c r="D33" s="15">
        <v>772202046</v>
      </c>
      <c r="E33" s="15" t="s">
        <v>15</v>
      </c>
      <c r="F33" s="19" t="s">
        <v>49</v>
      </c>
      <c r="G33" s="15" t="s">
        <v>23</v>
      </c>
      <c r="H33" s="15" t="s">
        <v>175</v>
      </c>
      <c r="I33" s="15" t="s">
        <v>169</v>
      </c>
      <c r="J33" s="46">
        <v>2000</v>
      </c>
      <c r="K33" s="46">
        <v>1000</v>
      </c>
      <c r="L33" s="46">
        <v>1</v>
      </c>
      <c r="M33" s="46" t="str">
        <f t="shared" si="1"/>
        <v>A JOUR</v>
      </c>
      <c r="N33" s="46">
        <f>+L33*J33</f>
        <v>2000</v>
      </c>
      <c r="O33" s="46" t="str">
        <f t="shared" si="2"/>
        <v>A JOUR</v>
      </c>
      <c r="P33" s="17" t="s">
        <v>14</v>
      </c>
      <c r="Q33" s="18" t="s">
        <v>14</v>
      </c>
      <c r="S33" s="13"/>
      <c r="T33" s="13" t="s">
        <v>305</v>
      </c>
      <c r="U33" s="13"/>
      <c r="V33"/>
      <c r="W33"/>
      <c r="X33"/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</row>
    <row r="34" spans="1:43" ht="18.5" x14ac:dyDescent="0.35">
      <c r="A34"/>
      <c r="B34" s="14">
        <v>29</v>
      </c>
      <c r="C34" s="14" t="str">
        <f t="shared" si="3"/>
        <v>N°-0029-2024</v>
      </c>
      <c r="D34" s="15">
        <v>781346347</v>
      </c>
      <c r="E34" s="15" t="s">
        <v>50</v>
      </c>
      <c r="F34" s="19" t="s">
        <v>51</v>
      </c>
      <c r="G34" s="15" t="s">
        <v>39</v>
      </c>
      <c r="H34" s="15" t="s">
        <v>159</v>
      </c>
      <c r="I34" s="15" t="s">
        <v>186</v>
      </c>
      <c r="J34" s="46">
        <v>2000</v>
      </c>
      <c r="K34" s="46">
        <v>1000</v>
      </c>
      <c r="L34" s="46">
        <f>4-4</f>
        <v>0</v>
      </c>
      <c r="M34" s="46" t="str">
        <f t="shared" si="1"/>
        <v>A JOUR</v>
      </c>
      <c r="N34" s="46"/>
      <c r="O34" s="46" t="str">
        <f t="shared" si="2"/>
        <v>A JOUR</v>
      </c>
      <c r="P34" s="17" t="s">
        <v>14</v>
      </c>
      <c r="Q34" s="18" t="s">
        <v>14</v>
      </c>
      <c r="S34" s="13"/>
      <c r="T34" s="13" t="s">
        <v>305</v>
      </c>
      <c r="U34" s="13"/>
      <c r="V34"/>
      <c r="W34"/>
      <c r="X34"/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</row>
    <row r="35" spans="1:43" ht="18.5" x14ac:dyDescent="0.35">
      <c r="A35"/>
      <c r="B35" s="14">
        <v>30</v>
      </c>
      <c r="C35" s="14" t="str">
        <f t="shared" si="3"/>
        <v>N°-0030-2024</v>
      </c>
      <c r="D35" s="48" t="s">
        <v>235</v>
      </c>
      <c r="E35" s="15" t="s">
        <v>15</v>
      </c>
      <c r="F35" s="19" t="s">
        <v>53</v>
      </c>
      <c r="G35" s="15" t="s">
        <v>23</v>
      </c>
      <c r="H35" s="15" t="s">
        <v>259</v>
      </c>
      <c r="I35" s="48" t="s">
        <v>235</v>
      </c>
      <c r="J35" s="46">
        <v>4000</v>
      </c>
      <c r="K35" s="46">
        <v>1000</v>
      </c>
      <c r="L35" s="46"/>
      <c r="M35" s="46" t="str">
        <f t="shared" si="1"/>
        <v>A JOUR</v>
      </c>
      <c r="N35" s="46"/>
      <c r="O35" s="46" t="str">
        <f t="shared" si="2"/>
        <v>A JOUR</v>
      </c>
      <c r="P35" s="17" t="s">
        <v>14</v>
      </c>
      <c r="Q35" s="18" t="s">
        <v>14</v>
      </c>
      <c r="S35" s="13"/>
      <c r="T35" s="13" t="e">
        <v>#N/A</v>
      </c>
      <c r="U35" s="13" t="e">
        <v>#N/A</v>
      </c>
      <c r="V35" s="13" t="e">
        <v>#N/A</v>
      </c>
      <c r="W35" s="13" t="e">
        <v>#N/A</v>
      </c>
      <c r="X35" s="13" t="e">
        <v>#N/A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</row>
    <row r="36" spans="1:43" ht="18.5" x14ac:dyDescent="0.35">
      <c r="A36"/>
      <c r="B36" s="14">
        <v>32</v>
      </c>
      <c r="C36" s="14" t="str">
        <f t="shared" si="3"/>
        <v>N°-0032-2024</v>
      </c>
      <c r="D36" s="15">
        <v>774997775</v>
      </c>
      <c r="E36" s="15" t="s">
        <v>15</v>
      </c>
      <c r="F36" s="19" t="s">
        <v>55</v>
      </c>
      <c r="G36" s="15" t="s">
        <v>23</v>
      </c>
      <c r="H36" s="15" t="s">
        <v>159</v>
      </c>
      <c r="I36" s="15" t="s">
        <v>180</v>
      </c>
      <c r="J36" s="46">
        <v>2000</v>
      </c>
      <c r="K36" s="46">
        <v>1000</v>
      </c>
      <c r="L36" s="46">
        <f>2-1</f>
        <v>1</v>
      </c>
      <c r="M36" s="46" t="str">
        <f t="shared" si="1"/>
        <v>A JOUR</v>
      </c>
      <c r="N36" s="46">
        <f>+L36*J36</f>
        <v>2000</v>
      </c>
      <c r="O36" s="46" t="str">
        <f t="shared" si="2"/>
        <v>A JOUR</v>
      </c>
      <c r="P36" s="17" t="s">
        <v>14</v>
      </c>
      <c r="Q36" s="18" t="s">
        <v>14</v>
      </c>
      <c r="T36" s="13" t="s">
        <v>305</v>
      </c>
      <c r="U36" s="13"/>
      <c r="V36"/>
      <c r="W36"/>
      <c r="X36"/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</row>
    <row r="37" spans="1:43" ht="18.5" x14ac:dyDescent="0.35">
      <c r="A37"/>
      <c r="B37" s="14">
        <v>33</v>
      </c>
      <c r="C37" s="14" t="str">
        <f t="shared" si="3"/>
        <v>N°-0033-2024</v>
      </c>
      <c r="D37" s="15"/>
      <c r="E37" s="15" t="s">
        <v>11</v>
      </c>
      <c r="F37" s="16" t="s">
        <v>56</v>
      </c>
      <c r="G37" s="15" t="s">
        <v>13</v>
      </c>
      <c r="H37" s="15" t="s">
        <v>243</v>
      </c>
      <c r="I37" s="15"/>
      <c r="J37" s="46"/>
      <c r="K37" s="46">
        <v>1000</v>
      </c>
      <c r="L37" s="46" t="s">
        <v>303</v>
      </c>
      <c r="M37" s="46" t="str">
        <f t="shared" si="1"/>
        <v>A JOUR</v>
      </c>
      <c r="N37" s="46"/>
      <c r="O37" s="46" t="str">
        <f t="shared" si="2"/>
        <v>A JOUR</v>
      </c>
      <c r="P37" s="17"/>
      <c r="Q37" s="18"/>
      <c r="R37" s="2" t="s">
        <v>303</v>
      </c>
      <c r="T37" s="13" t="e">
        <v>#N/A</v>
      </c>
      <c r="U37" s="13" t="e">
        <v>#N/A</v>
      </c>
      <c r="V37" s="13" t="e">
        <v>#N/A</v>
      </c>
      <c r="W37" s="13" t="e">
        <v>#N/A</v>
      </c>
      <c r="X37" s="13" t="e">
        <v>#N/A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</row>
    <row r="38" spans="1:43" ht="18.5" x14ac:dyDescent="0.35">
      <c r="A38"/>
      <c r="B38" s="14">
        <v>34</v>
      </c>
      <c r="C38" s="14" t="str">
        <f t="shared" si="3"/>
        <v>N°-0034-2024</v>
      </c>
      <c r="D38" s="15">
        <v>776709584</v>
      </c>
      <c r="E38" s="15" t="s">
        <v>57</v>
      </c>
      <c r="F38" s="16" t="s">
        <v>58</v>
      </c>
      <c r="G38" s="15" t="s">
        <v>59</v>
      </c>
      <c r="H38" s="15" t="s">
        <v>243</v>
      </c>
      <c r="I38" s="15" t="s">
        <v>201</v>
      </c>
      <c r="J38" s="46">
        <v>2500</v>
      </c>
      <c r="K38" s="46">
        <v>1000</v>
      </c>
      <c r="L38" s="46">
        <v>0</v>
      </c>
      <c r="M38" s="46" t="str">
        <f t="shared" si="1"/>
        <v>A JOUR</v>
      </c>
      <c r="N38" s="46"/>
      <c r="O38" s="46" t="str">
        <f t="shared" si="2"/>
        <v>A JOUR</v>
      </c>
      <c r="P38" s="17" t="s">
        <v>14</v>
      </c>
      <c r="Q38" s="18" t="s">
        <v>14</v>
      </c>
      <c r="R38" s="2" t="s">
        <v>298</v>
      </c>
      <c r="T38" s="13" t="e">
        <v>#N/A</v>
      </c>
      <c r="U38" s="13" t="s">
        <v>306</v>
      </c>
      <c r="V38"/>
      <c r="W38"/>
      <c r="X38"/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</row>
    <row r="39" spans="1:43" ht="18.5" x14ac:dyDescent="0.35">
      <c r="A39"/>
      <c r="B39" s="14">
        <v>35</v>
      </c>
      <c r="C39" s="14" t="str">
        <f t="shared" si="3"/>
        <v>N°-0035-2024</v>
      </c>
      <c r="D39" s="15">
        <v>776623868</v>
      </c>
      <c r="E39" s="15" t="s">
        <v>11</v>
      </c>
      <c r="F39" s="16" t="s">
        <v>60</v>
      </c>
      <c r="G39" s="15" t="s">
        <v>23</v>
      </c>
      <c r="H39" s="15" t="s">
        <v>159</v>
      </c>
      <c r="I39" s="15" t="s">
        <v>193</v>
      </c>
      <c r="J39" s="46">
        <v>2000</v>
      </c>
      <c r="K39" s="46">
        <v>1000</v>
      </c>
      <c r="L39" s="46">
        <v>0</v>
      </c>
      <c r="M39" s="46" t="str">
        <f t="shared" si="1"/>
        <v>A JOUR</v>
      </c>
      <c r="N39" s="46"/>
      <c r="O39" s="46" t="str">
        <f t="shared" si="2"/>
        <v>A JOUR</v>
      </c>
      <c r="P39" s="17" t="s">
        <v>14</v>
      </c>
      <c r="Q39" s="18" t="s">
        <v>14</v>
      </c>
      <c r="T39" s="13" t="s">
        <v>305</v>
      </c>
      <c r="U39" s="13"/>
      <c r="V39"/>
      <c r="W39"/>
      <c r="X39"/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</row>
    <row r="40" spans="1:43" ht="18.5" x14ac:dyDescent="0.35">
      <c r="A40"/>
      <c r="B40" s="14">
        <v>36</v>
      </c>
      <c r="C40" s="14" t="str">
        <f t="shared" si="3"/>
        <v>N°-0036-2024</v>
      </c>
      <c r="D40" s="15">
        <v>774272026</v>
      </c>
      <c r="E40" s="15" t="s">
        <v>15</v>
      </c>
      <c r="F40" s="16" t="s">
        <v>61</v>
      </c>
      <c r="G40" s="15" t="s">
        <v>23</v>
      </c>
      <c r="H40" s="15" t="s">
        <v>159</v>
      </c>
      <c r="I40" s="15" t="s">
        <v>206</v>
      </c>
      <c r="J40" s="46">
        <v>2000</v>
      </c>
      <c r="K40" s="46">
        <v>1000</v>
      </c>
      <c r="L40" s="46">
        <f>+SUM($Y40:$AQ40)</f>
        <v>-4</v>
      </c>
      <c r="M40" s="46">
        <f t="shared" si="1"/>
        <v>-8000</v>
      </c>
      <c r="N40" s="46"/>
      <c r="O40" s="46">
        <f t="shared" ref="O40" si="7">IF(L40&gt;=0,"A JOUR",($L40*($M$12+J40)+N40))</f>
        <v>-16000</v>
      </c>
      <c r="P40" s="17" t="s">
        <v>14</v>
      </c>
      <c r="Q40" s="18" t="s">
        <v>14</v>
      </c>
      <c r="T40" s="13" t="e">
        <v>#N/A</v>
      </c>
      <c r="U40" s="13" t="e">
        <v>#N/A</v>
      </c>
      <c r="V40" s="13" t="e">
        <v>#N/A</v>
      </c>
      <c r="W40" s="13">
        <v>2000</v>
      </c>
      <c r="X40" s="13">
        <v>4</v>
      </c>
      <c r="Y40" s="17">
        <v>0</v>
      </c>
      <c r="Z40" s="17">
        <v>-1</v>
      </c>
      <c r="AA40" s="17">
        <v>-1</v>
      </c>
      <c r="AB40" s="17">
        <v>-1</v>
      </c>
      <c r="AC40" s="17">
        <v>0</v>
      </c>
      <c r="AD40" s="17">
        <v>-1</v>
      </c>
      <c r="AE40" s="17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</row>
    <row r="41" spans="1:43" ht="18.5" x14ac:dyDescent="0.35">
      <c r="A41"/>
      <c r="B41" s="14">
        <v>37</v>
      </c>
      <c r="C41" s="14" t="str">
        <f t="shared" si="3"/>
        <v>N°-0037-2024</v>
      </c>
      <c r="D41" s="48" t="s">
        <v>235</v>
      </c>
      <c r="E41" s="15" t="s">
        <v>11</v>
      </c>
      <c r="F41" s="16" t="s">
        <v>62</v>
      </c>
      <c r="G41" s="15" t="s">
        <v>25</v>
      </c>
      <c r="H41" s="15" t="s">
        <v>243</v>
      </c>
      <c r="I41" s="48" t="s">
        <v>235</v>
      </c>
      <c r="J41" s="46">
        <v>2000</v>
      </c>
      <c r="K41" s="46">
        <v>1000</v>
      </c>
      <c r="L41" s="46"/>
      <c r="M41" s="46" t="str">
        <f t="shared" si="1"/>
        <v>A JOUR</v>
      </c>
      <c r="N41" s="46"/>
      <c r="O41" s="46" t="str">
        <f t="shared" si="2"/>
        <v>A JOUR</v>
      </c>
      <c r="P41" s="17"/>
      <c r="Q41" s="18" t="s">
        <v>14</v>
      </c>
      <c r="R41" s="2" t="s">
        <v>303</v>
      </c>
      <c r="T41" s="13" t="e">
        <v>#N/A</v>
      </c>
      <c r="U41" s="13" t="e">
        <v>#N/A</v>
      </c>
      <c r="V41" s="13" t="e">
        <v>#N/A</v>
      </c>
      <c r="W41" s="13" t="e">
        <v>#N/A</v>
      </c>
      <c r="X41" s="13" t="e">
        <v>#N/A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</row>
    <row r="42" spans="1:43" ht="18.5" x14ac:dyDescent="0.35">
      <c r="A42"/>
      <c r="B42" s="14">
        <v>38</v>
      </c>
      <c r="C42" s="14" t="str">
        <f t="shared" si="3"/>
        <v>N°-0038-2024</v>
      </c>
      <c r="D42" s="15">
        <v>775218573</v>
      </c>
      <c r="E42" s="15" t="s">
        <v>11</v>
      </c>
      <c r="F42" s="19" t="s">
        <v>275</v>
      </c>
      <c r="G42" s="15" t="s">
        <v>23</v>
      </c>
      <c r="H42" s="15" t="s">
        <v>159</v>
      </c>
      <c r="I42" s="15" t="s">
        <v>162</v>
      </c>
      <c r="J42" s="15">
        <v>3000</v>
      </c>
      <c r="K42" s="46">
        <v>1000</v>
      </c>
      <c r="L42" s="15">
        <v>0</v>
      </c>
      <c r="M42" s="46" t="str">
        <f t="shared" si="1"/>
        <v>A JOUR</v>
      </c>
      <c r="N42" s="46"/>
      <c r="O42" s="46" t="str">
        <f t="shared" si="2"/>
        <v>A JOUR</v>
      </c>
      <c r="P42" s="17" t="s">
        <v>14</v>
      </c>
      <c r="Q42" s="18" t="s">
        <v>14</v>
      </c>
      <c r="T42" s="13" t="s">
        <v>305</v>
      </c>
      <c r="U42" s="13"/>
      <c r="V42"/>
      <c r="W42"/>
      <c r="X42"/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</row>
    <row r="43" spans="1:43" ht="18.5" x14ac:dyDescent="0.35">
      <c r="A43"/>
      <c r="B43" s="14">
        <v>39</v>
      </c>
      <c r="C43" s="14" t="str">
        <f t="shared" si="3"/>
        <v>N°-0039-2024</v>
      </c>
      <c r="D43" s="15">
        <v>778550234</v>
      </c>
      <c r="E43" s="15" t="s">
        <v>15</v>
      </c>
      <c r="F43" s="19" t="s">
        <v>280</v>
      </c>
      <c r="G43" s="15" t="s">
        <v>65</v>
      </c>
      <c r="H43" s="15" t="s">
        <v>159</v>
      </c>
      <c r="I43" s="15" t="s">
        <v>171</v>
      </c>
      <c r="J43" s="46">
        <v>2000</v>
      </c>
      <c r="K43" s="46">
        <v>1000</v>
      </c>
      <c r="L43" s="46">
        <v>0</v>
      </c>
      <c r="M43" s="46" t="str">
        <f t="shared" si="1"/>
        <v>A JOUR</v>
      </c>
      <c r="N43" s="46"/>
      <c r="O43" s="46" t="str">
        <f t="shared" si="2"/>
        <v>A JOUR</v>
      </c>
      <c r="P43" s="17" t="s">
        <v>14</v>
      </c>
      <c r="Q43" s="18" t="s">
        <v>14</v>
      </c>
      <c r="T43" s="13" t="s">
        <v>305</v>
      </c>
      <c r="U43" s="13"/>
      <c r="V43"/>
      <c r="W43"/>
      <c r="X43"/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</row>
    <row r="44" spans="1:43" ht="18.5" x14ac:dyDescent="0.35">
      <c r="A44"/>
      <c r="B44" s="14">
        <v>40</v>
      </c>
      <c r="C44" s="14" t="str">
        <f t="shared" si="3"/>
        <v>N°-0040-2024</v>
      </c>
      <c r="D44" s="15">
        <v>778151869</v>
      </c>
      <c r="E44" s="15" t="s">
        <v>15</v>
      </c>
      <c r="F44" s="16" t="s">
        <v>64</v>
      </c>
      <c r="G44" s="15" t="s">
        <v>37</v>
      </c>
      <c r="H44" s="15" t="s">
        <v>159</v>
      </c>
      <c r="I44" s="15" t="s">
        <v>231</v>
      </c>
      <c r="J44" s="46">
        <v>1000</v>
      </c>
      <c r="K44" s="46">
        <v>1000</v>
      </c>
      <c r="L44" s="46">
        <v>0</v>
      </c>
      <c r="M44" s="46" t="str">
        <f t="shared" si="1"/>
        <v>A JOUR</v>
      </c>
      <c r="N44" s="46"/>
      <c r="O44" s="46" t="str">
        <f t="shared" si="2"/>
        <v>A JOUR</v>
      </c>
      <c r="P44" s="17" t="s">
        <v>14</v>
      </c>
      <c r="Q44" s="18" t="s">
        <v>14</v>
      </c>
      <c r="T44" s="13" t="s">
        <v>305</v>
      </c>
      <c r="U44" s="13"/>
      <c r="V44"/>
      <c r="W44"/>
      <c r="X44"/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</row>
    <row r="45" spans="1:43" ht="18.5" x14ac:dyDescent="0.35">
      <c r="A45"/>
      <c r="B45" s="14">
        <v>44</v>
      </c>
      <c r="C45" s="14" t="str">
        <f t="shared" si="3"/>
        <v>N°-0044-2024</v>
      </c>
      <c r="D45" s="15">
        <v>778637835</v>
      </c>
      <c r="E45" s="15" t="s">
        <v>11</v>
      </c>
      <c r="F45" s="19" t="s">
        <v>69</v>
      </c>
      <c r="G45" s="15" t="s">
        <v>27</v>
      </c>
      <c r="H45" s="15" t="s">
        <v>159</v>
      </c>
      <c r="I45" s="15" t="s">
        <v>172</v>
      </c>
      <c r="J45" s="46">
        <v>1000</v>
      </c>
      <c r="K45" s="46">
        <v>1000</v>
      </c>
      <c r="L45" s="46">
        <v>0</v>
      </c>
      <c r="M45" s="46" t="str">
        <f t="shared" si="1"/>
        <v>A JOUR</v>
      </c>
      <c r="N45" s="46"/>
      <c r="O45" s="46" t="str">
        <f t="shared" si="2"/>
        <v>A JOUR</v>
      </c>
      <c r="P45" s="17" t="s">
        <v>14</v>
      </c>
      <c r="Q45" s="18" t="s">
        <v>14</v>
      </c>
      <c r="R45" s="2" t="s">
        <v>298</v>
      </c>
      <c r="T45" s="13" t="e">
        <v>#N/A</v>
      </c>
      <c r="U45" s="13" t="e">
        <v>#N/A</v>
      </c>
      <c r="V45" s="13" t="s">
        <v>298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</row>
    <row r="46" spans="1:43" ht="18.5" x14ac:dyDescent="0.35">
      <c r="A46"/>
      <c r="B46" s="14">
        <v>45</v>
      </c>
      <c r="C46" s="14" t="str">
        <f t="shared" si="3"/>
        <v>N°-0045-2024</v>
      </c>
      <c r="D46" s="15">
        <v>773499877</v>
      </c>
      <c r="E46" s="15" t="s">
        <v>70</v>
      </c>
      <c r="F46" s="16" t="s">
        <v>285</v>
      </c>
      <c r="G46" s="15" t="s">
        <v>39</v>
      </c>
      <c r="H46" s="15" t="s">
        <v>159</v>
      </c>
      <c r="I46" s="15" t="s">
        <v>203</v>
      </c>
      <c r="J46" s="46">
        <v>2000</v>
      </c>
      <c r="K46" s="46">
        <v>1000</v>
      </c>
      <c r="L46" s="46">
        <v>0</v>
      </c>
      <c r="M46" s="46" t="str">
        <f t="shared" si="1"/>
        <v>A JOUR</v>
      </c>
      <c r="N46" s="46"/>
      <c r="O46" s="46" t="str">
        <f t="shared" si="2"/>
        <v>A JOUR</v>
      </c>
      <c r="P46" s="17" t="s">
        <v>14</v>
      </c>
      <c r="Q46" s="18" t="s">
        <v>14</v>
      </c>
      <c r="T46" s="13" t="e">
        <v>#N/A</v>
      </c>
      <c r="U46" s="13" t="s">
        <v>306</v>
      </c>
      <c r="V46"/>
      <c r="W46"/>
      <c r="X46"/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</row>
    <row r="47" spans="1:43" ht="18.5" x14ac:dyDescent="0.35">
      <c r="A47"/>
      <c r="B47" s="14">
        <v>46</v>
      </c>
      <c r="C47" s="14" t="str">
        <f t="shared" si="3"/>
        <v>N°-0046-2024</v>
      </c>
      <c r="D47" s="48" t="s">
        <v>235</v>
      </c>
      <c r="E47" s="15" t="s">
        <v>11</v>
      </c>
      <c r="F47" s="16" t="s">
        <v>72</v>
      </c>
      <c r="G47" s="15" t="s">
        <v>73</v>
      </c>
      <c r="H47" s="15" t="s">
        <v>190</v>
      </c>
      <c r="I47" s="48" t="s">
        <v>235</v>
      </c>
      <c r="J47" s="46">
        <v>2000</v>
      </c>
      <c r="K47" s="46">
        <v>1000</v>
      </c>
      <c r="L47" s="46">
        <v>0</v>
      </c>
      <c r="M47" s="46" t="str">
        <f t="shared" si="1"/>
        <v>A JOUR</v>
      </c>
      <c r="N47" s="46"/>
      <c r="O47" s="46" t="str">
        <f t="shared" si="2"/>
        <v>A JOUR</v>
      </c>
      <c r="P47" s="17"/>
      <c r="Q47" s="18" t="s">
        <v>14</v>
      </c>
      <c r="T47" s="13" t="e">
        <v>#N/A</v>
      </c>
      <c r="U47" s="13" t="e">
        <v>#N/A</v>
      </c>
      <c r="V47" s="13" t="e">
        <v>#N/A</v>
      </c>
      <c r="W47" s="13" t="e">
        <v>#N/A</v>
      </c>
      <c r="X47" s="13" t="e">
        <v>#N/A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</row>
    <row r="48" spans="1:43" ht="18.5" x14ac:dyDescent="0.35">
      <c r="A48"/>
      <c r="B48" s="14">
        <v>49</v>
      </c>
      <c r="C48" s="14" t="str">
        <f t="shared" si="3"/>
        <v>N°-0049-2024</v>
      </c>
      <c r="D48" s="15">
        <v>778018331</v>
      </c>
      <c r="E48" s="15" t="s">
        <v>11</v>
      </c>
      <c r="F48" s="19" t="s">
        <v>75</v>
      </c>
      <c r="G48" s="15" t="s">
        <v>20</v>
      </c>
      <c r="H48" s="15" t="s">
        <v>159</v>
      </c>
      <c r="I48" s="15" t="s">
        <v>173</v>
      </c>
      <c r="J48" s="46">
        <v>2000</v>
      </c>
      <c r="K48" s="46">
        <v>1000</v>
      </c>
      <c r="L48" s="46">
        <v>0</v>
      </c>
      <c r="M48" s="46" t="str">
        <f t="shared" si="1"/>
        <v>A JOUR</v>
      </c>
      <c r="N48" s="46"/>
      <c r="O48" s="46" t="str">
        <f t="shared" si="2"/>
        <v>A JOUR</v>
      </c>
      <c r="P48" s="17" t="s">
        <v>14</v>
      </c>
      <c r="Q48" s="18" t="s">
        <v>14</v>
      </c>
      <c r="T48" s="13" t="e">
        <v>#N/A</v>
      </c>
      <c r="U48" s="13" t="e">
        <v>#N/A</v>
      </c>
      <c r="V48" s="13" t="e">
        <v>#N/A</v>
      </c>
      <c r="W48" s="13" t="e">
        <v>#N/A</v>
      </c>
      <c r="X48" s="13" t="e">
        <v>#N/A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</row>
    <row r="49" spans="1:43" ht="18.5" x14ac:dyDescent="0.35">
      <c r="A49"/>
      <c r="B49" s="14">
        <v>50</v>
      </c>
      <c r="C49" s="14" t="str">
        <f t="shared" si="3"/>
        <v>N°-0050-2024</v>
      </c>
      <c r="D49" s="15">
        <v>774494968</v>
      </c>
      <c r="E49" s="15" t="s">
        <v>11</v>
      </c>
      <c r="F49" s="16" t="s">
        <v>279</v>
      </c>
      <c r="G49" s="15" t="s">
        <v>13</v>
      </c>
      <c r="H49" s="15" t="s">
        <v>159</v>
      </c>
      <c r="I49" s="15" t="s">
        <v>194</v>
      </c>
      <c r="J49" s="46">
        <v>3000</v>
      </c>
      <c r="K49" s="46">
        <v>1000</v>
      </c>
      <c r="L49" s="46">
        <v>0</v>
      </c>
      <c r="M49" s="46" t="str">
        <f t="shared" si="1"/>
        <v>A JOUR</v>
      </c>
      <c r="N49" s="46"/>
      <c r="O49" s="46" t="str">
        <f t="shared" si="2"/>
        <v>A JOUR</v>
      </c>
      <c r="P49" s="17" t="s">
        <v>14</v>
      </c>
      <c r="Q49" s="18" t="s">
        <v>14</v>
      </c>
      <c r="T49" s="13" t="s">
        <v>305</v>
      </c>
      <c r="U49" s="13"/>
      <c r="V49"/>
      <c r="W49"/>
      <c r="X49"/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</row>
    <row r="50" spans="1:43" ht="18.5" x14ac:dyDescent="0.35">
      <c r="A50"/>
      <c r="B50" s="14">
        <v>52</v>
      </c>
      <c r="C50" s="14" t="str">
        <f t="shared" si="3"/>
        <v>N°-0052-2024</v>
      </c>
      <c r="D50" s="40">
        <v>776779519</v>
      </c>
      <c r="E50" s="38" t="s">
        <v>11</v>
      </c>
      <c r="F50" s="39" t="s">
        <v>155</v>
      </c>
      <c r="G50" s="40" t="s">
        <v>156</v>
      </c>
      <c r="H50" s="15" t="s">
        <v>159</v>
      </c>
      <c r="I50" s="40" t="s">
        <v>245</v>
      </c>
      <c r="J50" s="47">
        <v>1000</v>
      </c>
      <c r="K50" s="46">
        <v>1000</v>
      </c>
      <c r="L50" s="47">
        <v>0</v>
      </c>
      <c r="M50" s="46" t="str">
        <f t="shared" si="1"/>
        <v>A JOUR</v>
      </c>
      <c r="N50" s="46"/>
      <c r="O50" s="46" t="str">
        <f t="shared" si="2"/>
        <v>A JOUR</v>
      </c>
      <c r="P50" s="17"/>
      <c r="Q50" s="18"/>
      <c r="T50" s="13" t="s">
        <v>305</v>
      </c>
      <c r="U50" s="13"/>
      <c r="V50"/>
      <c r="W50"/>
      <c r="X50"/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</row>
    <row r="51" spans="1:43" ht="18.5" x14ac:dyDescent="0.35">
      <c r="A51"/>
      <c r="B51" s="14">
        <v>53</v>
      </c>
      <c r="C51" s="14" t="str">
        <f t="shared" si="3"/>
        <v>N°-0053-2024</v>
      </c>
      <c r="D51" s="15">
        <v>773137431</v>
      </c>
      <c r="E51" s="15" t="s">
        <v>15</v>
      </c>
      <c r="F51" s="16" t="s">
        <v>78</v>
      </c>
      <c r="G51" s="15" t="s">
        <v>23</v>
      </c>
      <c r="H51" s="15" t="s">
        <v>159</v>
      </c>
      <c r="I51" s="15" t="s">
        <v>198</v>
      </c>
      <c r="J51" s="46">
        <v>2000</v>
      </c>
      <c r="K51" s="46">
        <v>1000</v>
      </c>
      <c r="L51" s="46">
        <f>+SUM($Y51:$AQ51)</f>
        <v>-2</v>
      </c>
      <c r="M51" s="46">
        <f t="shared" si="1"/>
        <v>-4000</v>
      </c>
      <c r="N51" s="46"/>
      <c r="O51" s="46">
        <f t="shared" ref="O51" si="8">IF(L51&gt;=0,"A JOUR",($L51*($M$12+J51)+N51))</f>
        <v>-8000</v>
      </c>
      <c r="P51" s="17" t="s">
        <v>14</v>
      </c>
      <c r="Q51" s="18" t="s">
        <v>14</v>
      </c>
      <c r="R51" s="2" t="s">
        <v>298</v>
      </c>
      <c r="T51" s="13" t="e">
        <v>#N/A</v>
      </c>
      <c r="U51" s="13" t="e">
        <v>#N/A</v>
      </c>
      <c r="V51" s="13" t="e">
        <v>#N/A</v>
      </c>
      <c r="W51" s="13">
        <v>2000</v>
      </c>
      <c r="X51" s="13">
        <v>2</v>
      </c>
      <c r="Y51" s="17">
        <v>0</v>
      </c>
      <c r="Z51" s="17">
        <v>0</v>
      </c>
      <c r="AA51" s="17">
        <v>0</v>
      </c>
      <c r="AB51" s="17">
        <v>-1</v>
      </c>
      <c r="AC51" s="17">
        <v>0</v>
      </c>
      <c r="AD51" s="17">
        <v>-1</v>
      </c>
      <c r="AE51" s="17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</row>
    <row r="52" spans="1:43" ht="18.5" x14ac:dyDescent="0.35">
      <c r="A52"/>
      <c r="B52" s="14">
        <v>54</v>
      </c>
      <c r="C52" s="14" t="str">
        <f t="shared" si="3"/>
        <v>N°-0054-2024</v>
      </c>
      <c r="D52" s="15"/>
      <c r="E52" s="15" t="s">
        <v>11</v>
      </c>
      <c r="F52" s="16" t="s">
        <v>152</v>
      </c>
      <c r="G52" s="15" t="s">
        <v>23</v>
      </c>
      <c r="H52" s="15" t="s">
        <v>159</v>
      </c>
      <c r="I52" s="15"/>
      <c r="J52" s="46">
        <v>1000</v>
      </c>
      <c r="K52" s="46">
        <v>1000</v>
      </c>
      <c r="L52" s="46"/>
      <c r="M52" s="46" t="str">
        <f t="shared" si="1"/>
        <v>A JOUR</v>
      </c>
      <c r="N52" s="46"/>
      <c r="O52" s="46" t="str">
        <f t="shared" si="2"/>
        <v>A JOUR</v>
      </c>
      <c r="P52" s="17"/>
      <c r="Q52" s="18"/>
      <c r="T52" s="13" t="e">
        <v>#N/A</v>
      </c>
      <c r="U52" s="13" t="e">
        <v>#N/A</v>
      </c>
      <c r="V52" s="13" t="e">
        <v>#N/A</v>
      </c>
      <c r="W52" s="13" t="e">
        <v>#N/A</v>
      </c>
      <c r="X52" s="13" t="e">
        <v>#N/A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</row>
    <row r="53" spans="1:43" ht="18.5" x14ac:dyDescent="0.35">
      <c r="A53"/>
      <c r="B53" s="14">
        <v>55</v>
      </c>
      <c r="C53" s="14" t="str">
        <f t="shared" si="3"/>
        <v>N°-0055-2024</v>
      </c>
      <c r="D53" s="15">
        <v>776669090</v>
      </c>
      <c r="E53" s="15" t="s">
        <v>11</v>
      </c>
      <c r="F53" s="16" t="s">
        <v>79</v>
      </c>
      <c r="G53" s="15" t="s">
        <v>13</v>
      </c>
      <c r="H53" s="15" t="s">
        <v>159</v>
      </c>
      <c r="I53" s="15" t="s">
        <v>227</v>
      </c>
      <c r="J53" s="46">
        <v>1000</v>
      </c>
      <c r="K53" s="46">
        <v>1000</v>
      </c>
      <c r="L53" s="46">
        <f>+SUM($Y53:$AQ53)</f>
        <v>-8</v>
      </c>
      <c r="M53" s="46">
        <f t="shared" si="1"/>
        <v>-16000</v>
      </c>
      <c r="N53" s="46"/>
      <c r="O53" s="46">
        <f t="shared" ref="O53" si="9">IF(L53&gt;=0,"A JOUR",($L53*($M$12+J53)+N53))</f>
        <v>-24000</v>
      </c>
      <c r="P53" s="17" t="s">
        <v>14</v>
      </c>
      <c r="Q53" s="18" t="s">
        <v>14</v>
      </c>
      <c r="T53" s="13" t="e">
        <v>#N/A</v>
      </c>
      <c r="U53" s="13" t="e">
        <v>#N/A</v>
      </c>
      <c r="V53" s="13" t="e">
        <v>#N/A</v>
      </c>
      <c r="W53" s="13">
        <v>1000</v>
      </c>
      <c r="X53" s="13">
        <v>8</v>
      </c>
      <c r="Y53" s="17">
        <v>-8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</row>
    <row r="54" spans="1:43" ht="18.5" x14ac:dyDescent="0.35">
      <c r="A54"/>
      <c r="B54" s="14">
        <v>57</v>
      </c>
      <c r="C54" s="14" t="str">
        <f t="shared" si="3"/>
        <v>N°-0057-2024</v>
      </c>
      <c r="D54" s="15">
        <v>774885353</v>
      </c>
      <c r="E54" s="15" t="s">
        <v>11</v>
      </c>
      <c r="F54" s="16" t="s">
        <v>81</v>
      </c>
      <c r="G54" s="15" t="s">
        <v>13</v>
      </c>
      <c r="H54" s="15" t="s">
        <v>159</v>
      </c>
      <c r="I54" s="15" t="s">
        <v>224</v>
      </c>
      <c r="J54" s="46">
        <v>1000</v>
      </c>
      <c r="K54" s="46">
        <v>1000</v>
      </c>
      <c r="L54" s="46">
        <f>+SUM($Y54:$AQ54)</f>
        <v>-4</v>
      </c>
      <c r="M54" s="46">
        <f t="shared" si="1"/>
        <v>-8000</v>
      </c>
      <c r="N54" s="46"/>
      <c r="O54" s="46">
        <f t="shared" ref="O54" si="10">IF(L54&gt;=0,"A JOUR",($L54*($M$12+J54)+N54))</f>
        <v>-12000</v>
      </c>
      <c r="P54" s="17" t="s">
        <v>14</v>
      </c>
      <c r="Q54" s="18" t="s">
        <v>14</v>
      </c>
      <c r="T54" s="13" t="e">
        <v>#N/A</v>
      </c>
      <c r="U54" s="13" t="e">
        <v>#N/A</v>
      </c>
      <c r="V54" s="13" t="e">
        <v>#N/A</v>
      </c>
      <c r="W54" s="13">
        <v>1000</v>
      </c>
      <c r="X54" s="13">
        <v>4</v>
      </c>
      <c r="Y54" s="17">
        <v>0</v>
      </c>
      <c r="Z54" s="17">
        <v>-1</v>
      </c>
      <c r="AA54" s="17">
        <v>-1</v>
      </c>
      <c r="AB54" s="17">
        <v>-1</v>
      </c>
      <c r="AC54" s="17">
        <v>0</v>
      </c>
      <c r="AD54" s="17">
        <v>-1</v>
      </c>
      <c r="AE54" s="17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</row>
    <row r="55" spans="1:43" ht="18.5" x14ac:dyDescent="0.35">
      <c r="A55"/>
      <c r="B55" s="14">
        <v>59</v>
      </c>
      <c r="C55" s="14" t="str">
        <f t="shared" si="3"/>
        <v>N°-0059-2024</v>
      </c>
      <c r="D55" s="15">
        <v>774767085</v>
      </c>
      <c r="E55" s="15" t="s">
        <v>11</v>
      </c>
      <c r="F55" s="16" t="s">
        <v>83</v>
      </c>
      <c r="G55" s="15" t="s">
        <v>20</v>
      </c>
      <c r="H55" s="15" t="s">
        <v>159</v>
      </c>
      <c r="I55" s="15" t="s">
        <v>254</v>
      </c>
      <c r="J55" s="46">
        <v>1000</v>
      </c>
      <c r="K55" s="46">
        <v>1000</v>
      </c>
      <c r="L55" s="46">
        <v>0</v>
      </c>
      <c r="M55" s="46" t="str">
        <f t="shared" si="1"/>
        <v>A JOUR</v>
      </c>
      <c r="N55" s="46"/>
      <c r="O55" s="46" t="str">
        <f t="shared" si="2"/>
        <v>A JOUR</v>
      </c>
      <c r="P55" s="17" t="s">
        <v>14</v>
      </c>
      <c r="Q55" s="18" t="s">
        <v>14</v>
      </c>
      <c r="T55" s="13" t="s">
        <v>305</v>
      </c>
      <c r="U55" s="13"/>
      <c r="V55"/>
      <c r="W55"/>
      <c r="X55"/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</row>
    <row r="56" spans="1:43" ht="18.5" x14ac:dyDescent="0.35">
      <c r="A56"/>
      <c r="B56" s="14">
        <v>60</v>
      </c>
      <c r="C56" s="14" t="str">
        <f t="shared" si="3"/>
        <v>N°-0060-2024</v>
      </c>
      <c r="D56" s="15"/>
      <c r="E56" s="15" t="s">
        <v>11</v>
      </c>
      <c r="F56" s="16" t="s">
        <v>84</v>
      </c>
      <c r="G56" s="15" t="s">
        <v>13</v>
      </c>
      <c r="H56" s="15" t="s">
        <v>243</v>
      </c>
      <c r="I56" s="15"/>
      <c r="J56" s="46" t="s">
        <v>274</v>
      </c>
      <c r="K56" s="46">
        <v>1000</v>
      </c>
      <c r="L56" s="46" t="s">
        <v>303</v>
      </c>
      <c r="M56" s="46" t="str">
        <f t="shared" si="1"/>
        <v>A JOUR</v>
      </c>
      <c r="N56" s="46"/>
      <c r="O56" s="46" t="str">
        <f t="shared" si="2"/>
        <v>A JOUR</v>
      </c>
      <c r="P56" s="17" t="s">
        <v>14</v>
      </c>
      <c r="Q56" s="18"/>
      <c r="R56" s="2" t="s">
        <v>303</v>
      </c>
      <c r="T56" s="13" t="e">
        <v>#N/A</v>
      </c>
      <c r="U56" s="13" t="e">
        <v>#N/A</v>
      </c>
      <c r="V56" s="13" t="e">
        <v>#N/A</v>
      </c>
      <c r="W56" s="13" t="e">
        <v>#N/A</v>
      </c>
      <c r="X56" s="13" t="e">
        <v>#N/A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</row>
    <row r="57" spans="1:43" ht="18.5" x14ac:dyDescent="0.35">
      <c r="A57"/>
      <c r="B57" s="14">
        <v>61</v>
      </c>
      <c r="C57" s="14" t="str">
        <f t="shared" si="3"/>
        <v>N°-0061-2024</v>
      </c>
      <c r="D57" s="15">
        <v>776790248</v>
      </c>
      <c r="E57" s="15" t="s">
        <v>11</v>
      </c>
      <c r="F57" s="16" t="s">
        <v>283</v>
      </c>
      <c r="G57" s="15" t="s">
        <v>13</v>
      </c>
      <c r="H57" s="15" t="s">
        <v>159</v>
      </c>
      <c r="I57" s="15" t="s">
        <v>195</v>
      </c>
      <c r="J57" s="46">
        <v>2000</v>
      </c>
      <c r="K57" s="46">
        <v>1000</v>
      </c>
      <c r="L57" s="46">
        <v>0</v>
      </c>
      <c r="M57" s="46" t="str">
        <f t="shared" si="1"/>
        <v>A JOUR</v>
      </c>
      <c r="N57" s="46"/>
      <c r="O57" s="46" t="str">
        <f t="shared" si="2"/>
        <v>A JOUR</v>
      </c>
      <c r="P57" s="17" t="s">
        <v>14</v>
      </c>
      <c r="Q57" s="18" t="s">
        <v>14</v>
      </c>
      <c r="T57" s="13" t="s">
        <v>305</v>
      </c>
      <c r="U57" s="13"/>
      <c r="V57"/>
      <c r="W57"/>
      <c r="X57"/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</row>
    <row r="58" spans="1:43" ht="18.5" x14ac:dyDescent="0.35">
      <c r="A58"/>
      <c r="B58" s="14">
        <v>62</v>
      </c>
      <c r="C58" s="14" t="str">
        <f t="shared" si="3"/>
        <v>N°-0062-2024</v>
      </c>
      <c r="D58" s="15">
        <v>781656755</v>
      </c>
      <c r="E58" s="15" t="s">
        <v>11</v>
      </c>
      <c r="F58" s="16" t="s">
        <v>86</v>
      </c>
      <c r="G58" s="15" t="s">
        <v>27</v>
      </c>
      <c r="H58" s="15" t="s">
        <v>159</v>
      </c>
      <c r="I58" s="15" t="s">
        <v>207</v>
      </c>
      <c r="J58" s="46">
        <v>1000</v>
      </c>
      <c r="K58" s="46">
        <v>1000</v>
      </c>
      <c r="L58" s="46">
        <v>0</v>
      </c>
      <c r="M58" s="46" t="str">
        <f t="shared" si="1"/>
        <v>A JOUR</v>
      </c>
      <c r="N58" s="46"/>
      <c r="O58" s="46" t="str">
        <f t="shared" si="2"/>
        <v>A JOUR</v>
      </c>
      <c r="P58" s="17" t="s">
        <v>14</v>
      </c>
      <c r="Q58" s="18" t="s">
        <v>14</v>
      </c>
      <c r="S58" s="15" t="s">
        <v>212</v>
      </c>
      <c r="T58" s="13" t="s">
        <v>305</v>
      </c>
      <c r="U58" s="13"/>
      <c r="V58"/>
      <c r="W58"/>
      <c r="X58"/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</row>
    <row r="59" spans="1:43" ht="18.5" x14ac:dyDescent="0.35">
      <c r="A59"/>
      <c r="B59" s="14">
        <v>63</v>
      </c>
      <c r="C59" s="14" t="str">
        <f t="shared" si="3"/>
        <v>N°-0063-2024</v>
      </c>
      <c r="D59" s="15">
        <v>781313842</v>
      </c>
      <c r="E59" s="15" t="s">
        <v>11</v>
      </c>
      <c r="F59" s="16" t="s">
        <v>87</v>
      </c>
      <c r="G59" s="15" t="s">
        <v>27</v>
      </c>
      <c r="H59" s="15" t="s">
        <v>159</v>
      </c>
      <c r="I59" s="15" t="s">
        <v>182</v>
      </c>
      <c r="J59" s="46">
        <v>1000</v>
      </c>
      <c r="K59" s="46">
        <v>1000</v>
      </c>
      <c r="L59" s="46">
        <v>0</v>
      </c>
      <c r="M59" s="46" t="str">
        <f t="shared" si="1"/>
        <v>A JOUR</v>
      </c>
      <c r="N59" s="46"/>
      <c r="O59" s="46" t="str">
        <f t="shared" si="2"/>
        <v>A JOUR</v>
      </c>
      <c r="P59" s="17" t="s">
        <v>14</v>
      </c>
      <c r="Q59" s="18" t="s">
        <v>14</v>
      </c>
      <c r="T59" s="13" t="s">
        <v>305</v>
      </c>
      <c r="U59" s="13"/>
      <c r="V59"/>
      <c r="W59"/>
      <c r="X59"/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</row>
    <row r="60" spans="1:43" ht="18.5" x14ac:dyDescent="0.35">
      <c r="A60"/>
      <c r="B60" s="14">
        <v>64</v>
      </c>
      <c r="C60" s="14" t="str">
        <f t="shared" si="3"/>
        <v>N°-0064-2024</v>
      </c>
      <c r="D60" s="48" t="s">
        <v>235</v>
      </c>
      <c r="E60" s="15" t="s">
        <v>11</v>
      </c>
      <c r="F60" s="16" t="s">
        <v>88</v>
      </c>
      <c r="G60" s="15" t="s">
        <v>23</v>
      </c>
      <c r="H60" s="15" t="s">
        <v>262</v>
      </c>
      <c r="I60" s="48" t="s">
        <v>235</v>
      </c>
      <c r="J60" s="46">
        <v>5000</v>
      </c>
      <c r="K60" s="46">
        <v>1000</v>
      </c>
      <c r="L60" s="46"/>
      <c r="M60" s="46" t="str">
        <f t="shared" si="1"/>
        <v>A JOUR</v>
      </c>
      <c r="N60" s="46"/>
      <c r="O60" s="46" t="str">
        <f t="shared" si="2"/>
        <v>A JOUR</v>
      </c>
      <c r="P60" s="17"/>
      <c r="Q60" s="18" t="s">
        <v>14</v>
      </c>
      <c r="T60" s="13" t="e">
        <v>#N/A</v>
      </c>
      <c r="U60" s="13" t="e">
        <v>#N/A</v>
      </c>
      <c r="V60" s="13" t="e">
        <v>#N/A</v>
      </c>
      <c r="W60" s="13" t="e">
        <v>#N/A</v>
      </c>
      <c r="X60" s="13" t="e">
        <v>#N/A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</row>
    <row r="61" spans="1:43" ht="18.5" x14ac:dyDescent="0.35">
      <c r="A61"/>
      <c r="B61" s="14">
        <v>65</v>
      </c>
      <c r="C61" s="14" t="str">
        <f t="shared" si="3"/>
        <v>N°-0065-2024</v>
      </c>
      <c r="D61" s="15">
        <v>773012928</v>
      </c>
      <c r="E61" s="15" t="s">
        <v>11</v>
      </c>
      <c r="F61" s="16" t="s">
        <v>89</v>
      </c>
      <c r="G61" s="15" t="s">
        <v>37</v>
      </c>
      <c r="H61" s="15" t="s">
        <v>159</v>
      </c>
      <c r="I61" s="15" t="s">
        <v>288</v>
      </c>
      <c r="J61" s="46">
        <v>1000</v>
      </c>
      <c r="K61" s="46">
        <v>1000</v>
      </c>
      <c r="L61" s="46">
        <f t="shared" ref="L61:L64" si="11">+SUM($Y61:$AQ61)</f>
        <v>-34</v>
      </c>
      <c r="M61" s="46">
        <f t="shared" si="1"/>
        <v>-68000</v>
      </c>
      <c r="N61" s="46"/>
      <c r="O61" s="46">
        <f t="shared" ref="O61:O62" si="12">IF(L61&gt;=0,"A JOUR",($L61*($M$12+J61)+N61))</f>
        <v>-102000</v>
      </c>
      <c r="P61" s="17" t="s">
        <v>14</v>
      </c>
      <c r="Q61" s="18" t="s">
        <v>14</v>
      </c>
      <c r="T61" s="13" t="e">
        <v>#N/A</v>
      </c>
      <c r="U61" s="13" t="e">
        <v>#N/A</v>
      </c>
      <c r="V61" s="13" t="e">
        <v>#N/A</v>
      </c>
      <c r="W61" s="13">
        <v>1000</v>
      </c>
      <c r="X61" s="13">
        <v>34</v>
      </c>
      <c r="Y61" s="17">
        <v>-30</v>
      </c>
      <c r="Z61" s="17">
        <v>-1</v>
      </c>
      <c r="AA61" s="17">
        <v>-1</v>
      </c>
      <c r="AB61" s="17">
        <v>-1</v>
      </c>
      <c r="AC61" s="17">
        <v>0</v>
      </c>
      <c r="AD61" s="17">
        <v>-1</v>
      </c>
      <c r="AE61" s="17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</row>
    <row r="62" spans="1:43" ht="18.5" x14ac:dyDescent="0.35">
      <c r="A62"/>
      <c r="B62" s="14">
        <v>66</v>
      </c>
      <c r="C62" s="14" t="str">
        <f t="shared" si="3"/>
        <v>N°-0066-2024</v>
      </c>
      <c r="D62" s="15">
        <v>761722302</v>
      </c>
      <c r="E62" s="15" t="s">
        <v>11</v>
      </c>
      <c r="F62" s="16" t="s">
        <v>90</v>
      </c>
      <c r="G62" s="15" t="s">
        <v>13</v>
      </c>
      <c r="H62" s="15" t="s">
        <v>159</v>
      </c>
      <c r="I62" s="15" t="s">
        <v>226</v>
      </c>
      <c r="J62" s="46">
        <v>1000</v>
      </c>
      <c r="K62" s="46">
        <v>1000</v>
      </c>
      <c r="L62" s="46">
        <f t="shared" si="11"/>
        <v>-44</v>
      </c>
      <c r="M62" s="46">
        <f t="shared" ref="M62:M105" si="13">IF(L62&gt;=0,"A JOUR",($L62*($M$12)))</f>
        <v>-88000</v>
      </c>
      <c r="N62" s="46"/>
      <c r="O62" s="46">
        <f t="shared" si="12"/>
        <v>-132000</v>
      </c>
      <c r="P62" s="17" t="s">
        <v>14</v>
      </c>
      <c r="Q62" s="18" t="s">
        <v>14</v>
      </c>
      <c r="S62" s="62" t="s">
        <v>246</v>
      </c>
      <c r="T62" s="13" t="e">
        <v>#N/A</v>
      </c>
      <c r="U62" s="13" t="e">
        <v>#N/A</v>
      </c>
      <c r="V62" s="13" t="e">
        <v>#N/A</v>
      </c>
      <c r="W62" s="13">
        <v>1000</v>
      </c>
      <c r="X62" s="13">
        <v>44</v>
      </c>
      <c r="Y62" s="17">
        <v>-41</v>
      </c>
      <c r="Z62" s="17">
        <v>-1</v>
      </c>
      <c r="AA62" s="17">
        <v>-1</v>
      </c>
      <c r="AB62" s="17">
        <v>0</v>
      </c>
      <c r="AC62" s="17">
        <v>0</v>
      </c>
      <c r="AD62" s="17">
        <v>-1</v>
      </c>
      <c r="AE62" s="17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</row>
    <row r="63" spans="1:43" ht="18.5" x14ac:dyDescent="0.35">
      <c r="A63"/>
      <c r="B63" s="14">
        <v>67</v>
      </c>
      <c r="C63" s="14" t="str">
        <f t="shared" si="3"/>
        <v>N°-0067-2024</v>
      </c>
      <c r="D63" s="15">
        <v>622417844</v>
      </c>
      <c r="E63" s="15" t="s">
        <v>11</v>
      </c>
      <c r="F63" s="16" t="s">
        <v>91</v>
      </c>
      <c r="G63" s="15" t="s">
        <v>23</v>
      </c>
      <c r="H63" s="15" t="s">
        <v>243</v>
      </c>
      <c r="I63" s="15" t="s">
        <v>242</v>
      </c>
      <c r="J63" s="46">
        <v>2000</v>
      </c>
      <c r="K63" s="46">
        <v>1000</v>
      </c>
      <c r="L63" s="46">
        <v>0</v>
      </c>
      <c r="M63" s="46" t="str">
        <f t="shared" si="13"/>
        <v>A JOUR</v>
      </c>
      <c r="N63" s="46"/>
      <c r="O63" s="46" t="str">
        <f t="shared" ref="O63:O104" si="14">IF(L63&gt;=0,"A JOUR",($L63*($M$12+J63)))</f>
        <v>A JOUR</v>
      </c>
      <c r="P63" s="17" t="s">
        <v>14</v>
      </c>
      <c r="Q63" s="18" t="s">
        <v>14</v>
      </c>
      <c r="R63" s="2" t="s">
        <v>303</v>
      </c>
      <c r="T63" s="13" t="e">
        <v>#N/A</v>
      </c>
      <c r="U63" s="13" t="s">
        <v>306</v>
      </c>
      <c r="V63"/>
      <c r="W63"/>
      <c r="X63"/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</row>
    <row r="64" spans="1:43" ht="18.5" x14ac:dyDescent="0.35">
      <c r="A64"/>
      <c r="B64" s="14">
        <v>68</v>
      </c>
      <c r="C64" s="14" t="str">
        <f t="shared" si="3"/>
        <v>N°-0068-2024</v>
      </c>
      <c r="D64" s="15">
        <v>784087096</v>
      </c>
      <c r="E64" s="15" t="s">
        <v>11</v>
      </c>
      <c r="F64" s="16" t="s">
        <v>92</v>
      </c>
      <c r="G64" s="15" t="s">
        <v>13</v>
      </c>
      <c r="H64" s="15" t="s">
        <v>159</v>
      </c>
      <c r="I64" s="15" t="s">
        <v>301</v>
      </c>
      <c r="J64" s="46">
        <v>1000</v>
      </c>
      <c r="K64" s="46">
        <v>1000</v>
      </c>
      <c r="L64" s="46">
        <f t="shared" si="11"/>
        <v>-4</v>
      </c>
      <c r="M64" s="46">
        <f t="shared" si="13"/>
        <v>-8000</v>
      </c>
      <c r="N64" s="46"/>
      <c r="O64" s="46">
        <f t="shared" ref="O64" si="15">IF(L64&gt;=0,"A JOUR",($L64*($M$12+J64)+N64))</f>
        <v>-12000</v>
      </c>
      <c r="P64" s="17"/>
      <c r="Q64" s="18" t="s">
        <v>14</v>
      </c>
      <c r="T64" s="13" t="e">
        <v>#N/A</v>
      </c>
      <c r="U64" s="13" t="e">
        <v>#N/A</v>
      </c>
      <c r="V64" s="13" t="e">
        <v>#N/A</v>
      </c>
      <c r="W64" s="13">
        <v>1000</v>
      </c>
      <c r="X64" s="13">
        <v>4</v>
      </c>
      <c r="Y64" s="17">
        <v>0</v>
      </c>
      <c r="Z64" s="17">
        <v>-1</v>
      </c>
      <c r="AA64" s="17">
        <v>-1</v>
      </c>
      <c r="AB64" s="17">
        <v>-1</v>
      </c>
      <c r="AC64" s="17">
        <v>0</v>
      </c>
      <c r="AD64" s="17">
        <v>-1</v>
      </c>
      <c r="AE64" s="17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</row>
    <row r="65" spans="1:43" ht="18.5" x14ac:dyDescent="0.35">
      <c r="A65"/>
      <c r="B65" s="14">
        <v>70</v>
      </c>
      <c r="C65" s="14" t="str">
        <f t="shared" si="3"/>
        <v>N°-0070-2024</v>
      </c>
      <c r="D65" s="48" t="s">
        <v>235</v>
      </c>
      <c r="E65" s="15" t="s">
        <v>11</v>
      </c>
      <c r="F65" s="16" t="s">
        <v>94</v>
      </c>
      <c r="G65" s="15" t="s">
        <v>23</v>
      </c>
      <c r="H65" s="15" t="s">
        <v>265</v>
      </c>
      <c r="I65" s="48" t="s">
        <v>235</v>
      </c>
      <c r="J65" s="46">
        <v>2000</v>
      </c>
      <c r="K65" s="46">
        <v>1000</v>
      </c>
      <c r="L65" s="46"/>
      <c r="M65" s="46" t="str">
        <f t="shared" si="13"/>
        <v>A JOUR</v>
      </c>
      <c r="N65" s="46"/>
      <c r="O65" s="46" t="str">
        <f t="shared" si="14"/>
        <v>A JOUR</v>
      </c>
      <c r="P65" s="17"/>
      <c r="Q65" s="18" t="s">
        <v>14</v>
      </c>
      <c r="T65" s="13" t="e">
        <v>#N/A</v>
      </c>
      <c r="U65" s="13" t="e">
        <v>#N/A</v>
      </c>
      <c r="V65" s="13" t="e">
        <v>#N/A</v>
      </c>
      <c r="W65" s="13" t="e">
        <v>#N/A</v>
      </c>
      <c r="X65" s="13" t="e">
        <v>#N/A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</row>
    <row r="66" spans="1:43" ht="18.5" x14ac:dyDescent="0.35">
      <c r="A66"/>
      <c r="B66" s="14">
        <v>71</v>
      </c>
      <c r="C66" s="14" t="str">
        <f t="shared" si="3"/>
        <v>N°-0071-2024</v>
      </c>
      <c r="D66" s="15">
        <v>783260413</v>
      </c>
      <c r="E66" s="15" t="s">
        <v>11</v>
      </c>
      <c r="F66" s="16" t="s">
        <v>95</v>
      </c>
      <c r="G66" s="15" t="s">
        <v>23</v>
      </c>
      <c r="H66" s="15" t="s">
        <v>159</v>
      </c>
      <c r="I66" s="15" t="s">
        <v>212</v>
      </c>
      <c r="J66" s="46">
        <v>1000</v>
      </c>
      <c r="K66" s="46">
        <v>1000</v>
      </c>
      <c r="L66" s="46">
        <f t="shared" ref="L66" si="16">+SUM($Y66:$AQ66)</f>
        <v>-4</v>
      </c>
      <c r="M66" s="46">
        <f t="shared" si="13"/>
        <v>-8000</v>
      </c>
      <c r="N66" s="46"/>
      <c r="O66" s="46">
        <f t="shared" ref="O66" si="17">IF(L66&gt;=0,"A JOUR",($L66*($M$12+J66)+N66))</f>
        <v>-12000</v>
      </c>
      <c r="P66" s="17" t="s">
        <v>14</v>
      </c>
      <c r="Q66" s="18" t="s">
        <v>14</v>
      </c>
      <c r="T66" s="13" t="e">
        <v>#N/A</v>
      </c>
      <c r="U66" s="13" t="e">
        <v>#N/A</v>
      </c>
      <c r="V66" s="13" t="e">
        <v>#N/A</v>
      </c>
      <c r="W66" s="13">
        <v>1000</v>
      </c>
      <c r="X66" s="13">
        <v>4</v>
      </c>
      <c r="Y66" s="17">
        <v>0</v>
      </c>
      <c r="Z66" s="17">
        <v>-1</v>
      </c>
      <c r="AA66" s="17">
        <v>-1</v>
      </c>
      <c r="AB66" s="17">
        <v>-1</v>
      </c>
      <c r="AC66" s="17">
        <v>0</v>
      </c>
      <c r="AD66" s="17">
        <v>-1</v>
      </c>
      <c r="AE66" s="17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</row>
    <row r="67" spans="1:43" ht="18.5" x14ac:dyDescent="0.35">
      <c r="A67"/>
      <c r="B67" s="14">
        <v>73</v>
      </c>
      <c r="C67" s="14" t="str">
        <f t="shared" si="3"/>
        <v>N°-0073-2024</v>
      </c>
      <c r="D67" s="15">
        <v>776049360</v>
      </c>
      <c r="E67" s="15" t="s">
        <v>11</v>
      </c>
      <c r="F67" s="16" t="s">
        <v>97</v>
      </c>
      <c r="G67" s="15" t="s">
        <v>20</v>
      </c>
      <c r="H67" s="15" t="s">
        <v>159</v>
      </c>
      <c r="I67" s="15" t="s">
        <v>230</v>
      </c>
      <c r="J67" s="46">
        <v>1000</v>
      </c>
      <c r="K67" s="46">
        <v>1000</v>
      </c>
      <c r="L67" s="46">
        <v>0</v>
      </c>
      <c r="M67" s="46" t="str">
        <f t="shared" si="13"/>
        <v>A JOUR</v>
      </c>
      <c r="N67" s="46"/>
      <c r="O67" s="46" t="str">
        <f t="shared" si="14"/>
        <v>A JOUR</v>
      </c>
      <c r="P67" s="17" t="s">
        <v>14</v>
      </c>
      <c r="Q67" s="18" t="s">
        <v>14</v>
      </c>
      <c r="T67" s="13" t="s">
        <v>305</v>
      </c>
      <c r="U67" s="13"/>
      <c r="V67"/>
      <c r="W67"/>
      <c r="X67"/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</row>
    <row r="68" spans="1:43" ht="18.5" x14ac:dyDescent="0.35">
      <c r="A68"/>
      <c r="B68" s="14">
        <v>74</v>
      </c>
      <c r="C68" s="14" t="str">
        <f t="shared" ref="C68:C84" si="18">CONCATENATE("N°-","00",B68,"-2024")</f>
        <v>N°-0074-2024</v>
      </c>
      <c r="D68" s="15">
        <v>774965371</v>
      </c>
      <c r="E68" s="15" t="s">
        <v>11</v>
      </c>
      <c r="F68" s="16" t="s">
        <v>98</v>
      </c>
      <c r="G68" s="15" t="s">
        <v>13</v>
      </c>
      <c r="H68" s="15" t="s">
        <v>159</v>
      </c>
      <c r="I68" s="15" t="s">
        <v>192</v>
      </c>
      <c r="J68" s="46">
        <v>1000</v>
      </c>
      <c r="K68" s="46">
        <v>1000</v>
      </c>
      <c r="L68" s="46">
        <f t="shared" ref="L68" si="19">+SUM($Y68:$AQ68)</f>
        <v>-3</v>
      </c>
      <c r="M68" s="46">
        <f t="shared" si="13"/>
        <v>-6000</v>
      </c>
      <c r="N68" s="46"/>
      <c r="O68" s="46">
        <f t="shared" ref="O68" si="20">IF(L68&gt;=0,"A JOUR",($L68*($M$12+J68)+N68))</f>
        <v>-9000</v>
      </c>
      <c r="P68" s="17" t="s">
        <v>14</v>
      </c>
      <c r="Q68" s="18" t="s">
        <v>14</v>
      </c>
      <c r="T68" s="13" t="e">
        <v>#N/A</v>
      </c>
      <c r="U68" s="13" t="e">
        <v>#N/A</v>
      </c>
      <c r="V68" s="13" t="e">
        <v>#N/A</v>
      </c>
      <c r="W68" s="13">
        <v>1000</v>
      </c>
      <c r="X68" s="13">
        <v>3</v>
      </c>
      <c r="Y68" s="17">
        <v>0</v>
      </c>
      <c r="Z68" s="17">
        <v>0</v>
      </c>
      <c r="AA68" s="17">
        <v>-1</v>
      </c>
      <c r="AB68" s="17">
        <v>-1</v>
      </c>
      <c r="AC68" s="17">
        <v>0</v>
      </c>
      <c r="AD68" s="17">
        <v>-1</v>
      </c>
      <c r="AE68" s="17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</row>
    <row r="69" spans="1:43" ht="18.5" x14ac:dyDescent="0.35">
      <c r="A69"/>
      <c r="B69" s="14">
        <v>76</v>
      </c>
      <c r="C69" s="14" t="str">
        <f t="shared" si="18"/>
        <v>N°-0076-2024</v>
      </c>
      <c r="D69" s="15">
        <v>773851455</v>
      </c>
      <c r="E69" s="15" t="s">
        <v>11</v>
      </c>
      <c r="F69" s="16" t="s">
        <v>101</v>
      </c>
      <c r="G69" s="15" t="s">
        <v>23</v>
      </c>
      <c r="H69" s="15" t="s">
        <v>159</v>
      </c>
      <c r="I69" s="15" t="s">
        <v>209</v>
      </c>
      <c r="J69" s="46">
        <v>1000</v>
      </c>
      <c r="K69" s="46">
        <v>1000</v>
      </c>
      <c r="L69" s="46">
        <v>0</v>
      </c>
      <c r="M69" s="46" t="str">
        <f t="shared" si="13"/>
        <v>A JOUR</v>
      </c>
      <c r="N69" s="46"/>
      <c r="O69" s="46" t="str">
        <f t="shared" si="14"/>
        <v>A JOUR</v>
      </c>
      <c r="P69" s="17" t="s">
        <v>14</v>
      </c>
      <c r="Q69" s="18" t="s">
        <v>14</v>
      </c>
      <c r="T69" s="13" t="s">
        <v>305</v>
      </c>
      <c r="U69" s="13"/>
      <c r="V69"/>
      <c r="W69"/>
      <c r="X69"/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</row>
    <row r="70" spans="1:43" ht="18.5" x14ac:dyDescent="0.35">
      <c r="A70"/>
      <c r="B70" s="14">
        <v>77</v>
      </c>
      <c r="C70" s="14" t="str">
        <f t="shared" si="18"/>
        <v>N°-0077-2024</v>
      </c>
      <c r="D70" s="15">
        <v>776232888</v>
      </c>
      <c r="E70" s="15" t="s">
        <v>57</v>
      </c>
      <c r="F70" s="19" t="s">
        <v>102</v>
      </c>
      <c r="G70" s="15" t="s">
        <v>34</v>
      </c>
      <c r="H70" s="15" t="s">
        <v>159</v>
      </c>
      <c r="I70" s="15" t="s">
        <v>170</v>
      </c>
      <c r="J70" s="46">
        <v>2000</v>
      </c>
      <c r="K70" s="46">
        <v>1000</v>
      </c>
      <c r="L70" s="46">
        <v>0</v>
      </c>
      <c r="M70" s="46" t="str">
        <f t="shared" si="13"/>
        <v>A JOUR</v>
      </c>
      <c r="N70" s="46"/>
      <c r="O70" s="46" t="str">
        <f t="shared" si="14"/>
        <v>A JOUR</v>
      </c>
      <c r="P70" s="17" t="s">
        <v>14</v>
      </c>
      <c r="Q70" s="18" t="s">
        <v>14</v>
      </c>
      <c r="T70" s="13" t="s">
        <v>305</v>
      </c>
      <c r="U70" s="13"/>
      <c r="V70"/>
      <c r="W70"/>
      <c r="X70"/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</row>
    <row r="71" spans="1:43" ht="18.5" x14ac:dyDescent="0.35">
      <c r="A71"/>
      <c r="B71" s="14">
        <v>79</v>
      </c>
      <c r="C71" s="14" t="str">
        <f t="shared" si="18"/>
        <v>N°-0079-2024</v>
      </c>
      <c r="D71" s="15">
        <v>778018660</v>
      </c>
      <c r="E71" s="15" t="s">
        <v>11</v>
      </c>
      <c r="F71" s="16" t="s">
        <v>102</v>
      </c>
      <c r="G71" s="15" t="s">
        <v>65</v>
      </c>
      <c r="H71" s="15" t="s">
        <v>243</v>
      </c>
      <c r="I71" s="15" t="s">
        <v>236</v>
      </c>
      <c r="J71" s="46">
        <v>1000</v>
      </c>
      <c r="K71" s="46">
        <v>1000</v>
      </c>
      <c r="L71" s="46">
        <f t="shared" ref="L71" si="21">+SUM($Y71:$AQ71)</f>
        <v>-14</v>
      </c>
      <c r="M71" s="46">
        <f t="shared" si="13"/>
        <v>-28000</v>
      </c>
      <c r="N71" s="46"/>
      <c r="O71" s="46">
        <f t="shared" ref="O71" si="22">IF(L71&gt;=0,"A JOUR",($L71*($M$12+J71)+N71))</f>
        <v>-42000</v>
      </c>
      <c r="P71" s="17" t="s">
        <v>14</v>
      </c>
      <c r="Q71" s="18" t="s">
        <v>14</v>
      </c>
      <c r="R71" s="2" t="s">
        <v>298</v>
      </c>
      <c r="T71" s="13" t="e">
        <v>#N/A</v>
      </c>
      <c r="U71" s="13" t="e">
        <v>#N/A</v>
      </c>
      <c r="V71" s="13" t="e">
        <v>#N/A</v>
      </c>
      <c r="W71" s="13">
        <v>1000</v>
      </c>
      <c r="X71" s="13">
        <v>14</v>
      </c>
      <c r="Y71" s="17">
        <v>-10</v>
      </c>
      <c r="Z71" s="17">
        <v>-1</v>
      </c>
      <c r="AA71" s="17">
        <v>-1</v>
      </c>
      <c r="AB71" s="17">
        <v>-1</v>
      </c>
      <c r="AC71" s="17">
        <v>0</v>
      </c>
      <c r="AD71" s="17">
        <v>-1</v>
      </c>
      <c r="AE71" s="17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</row>
    <row r="72" spans="1:43" ht="18.5" x14ac:dyDescent="0.35">
      <c r="A72"/>
      <c r="B72" s="14">
        <v>80</v>
      </c>
      <c r="C72" s="14" t="str">
        <f t="shared" si="18"/>
        <v>N°-0080-2024</v>
      </c>
      <c r="D72" s="15">
        <v>773809784</v>
      </c>
      <c r="E72" s="15" t="s">
        <v>15</v>
      </c>
      <c r="F72" s="16" t="s">
        <v>102</v>
      </c>
      <c r="G72" s="15" t="s">
        <v>17</v>
      </c>
      <c r="H72" s="15" t="s">
        <v>159</v>
      </c>
      <c r="I72" s="15" t="s">
        <v>240</v>
      </c>
      <c r="J72" s="46">
        <v>2000</v>
      </c>
      <c r="K72" s="46">
        <v>1000</v>
      </c>
      <c r="L72" s="46">
        <v>0</v>
      </c>
      <c r="M72" s="46" t="str">
        <f t="shared" si="13"/>
        <v>A JOUR</v>
      </c>
      <c r="N72" s="46"/>
      <c r="O72" s="46" t="str">
        <f t="shared" si="14"/>
        <v>A JOUR</v>
      </c>
      <c r="P72" s="17" t="s">
        <v>14</v>
      </c>
      <c r="Q72" s="18" t="s">
        <v>14</v>
      </c>
      <c r="T72" s="13" t="e">
        <v>#N/A</v>
      </c>
      <c r="U72" s="13" t="s">
        <v>306</v>
      </c>
      <c r="V72"/>
      <c r="W72"/>
      <c r="X72"/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</row>
    <row r="73" spans="1:43" ht="18.5" x14ac:dyDescent="0.35">
      <c r="A73"/>
      <c r="B73" s="14">
        <v>81</v>
      </c>
      <c r="C73" s="14" t="str">
        <f t="shared" si="18"/>
        <v>N°-0081-2024</v>
      </c>
      <c r="D73" s="15">
        <v>777551504</v>
      </c>
      <c r="E73" s="15" t="s">
        <v>15</v>
      </c>
      <c r="F73" s="16" t="s">
        <v>104</v>
      </c>
      <c r="G73" s="15" t="s">
        <v>67</v>
      </c>
      <c r="H73" s="15" t="s">
        <v>159</v>
      </c>
      <c r="I73" s="15" t="s">
        <v>228</v>
      </c>
      <c r="J73" s="46">
        <v>2000</v>
      </c>
      <c r="K73" s="46">
        <v>1000</v>
      </c>
      <c r="L73" s="46">
        <f t="shared" ref="L73" si="23">+SUM($Y73:$AQ73)</f>
        <v>-35</v>
      </c>
      <c r="M73" s="46">
        <f t="shared" si="13"/>
        <v>-70000</v>
      </c>
      <c r="N73" s="46"/>
      <c r="O73" s="46">
        <f t="shared" ref="O73" si="24">IF(L73&gt;=0,"A JOUR",($L73*($M$12+J73)+N73))</f>
        <v>-140000</v>
      </c>
      <c r="P73" s="17" t="s">
        <v>14</v>
      </c>
      <c r="Q73" s="18" t="s">
        <v>14</v>
      </c>
      <c r="T73" s="13" t="e">
        <v>#N/A</v>
      </c>
      <c r="U73" s="13" t="e">
        <v>#N/A</v>
      </c>
      <c r="V73" s="13" t="e">
        <v>#N/A</v>
      </c>
      <c r="W73" s="13">
        <v>2000</v>
      </c>
      <c r="X73" s="13">
        <v>35</v>
      </c>
      <c r="Y73" s="17">
        <v>-31</v>
      </c>
      <c r="Z73" s="17">
        <v>-1</v>
      </c>
      <c r="AA73" s="17">
        <v>-1</v>
      </c>
      <c r="AB73" s="17">
        <v>-1</v>
      </c>
      <c r="AC73" s="17">
        <v>0</v>
      </c>
      <c r="AD73" s="17">
        <v>-1</v>
      </c>
      <c r="AE73" s="17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</row>
    <row r="74" spans="1:43" ht="18.5" x14ac:dyDescent="0.35">
      <c r="A74"/>
      <c r="B74" s="14">
        <v>82</v>
      </c>
      <c r="C74" s="14" t="str">
        <f t="shared" si="18"/>
        <v>N°-0082-2024</v>
      </c>
      <c r="D74" s="15">
        <v>788380743</v>
      </c>
      <c r="E74" s="38" t="s">
        <v>11</v>
      </c>
      <c r="F74" s="16" t="s">
        <v>269</v>
      </c>
      <c r="G74" s="40" t="s">
        <v>23</v>
      </c>
      <c r="H74" s="40" t="s">
        <v>159</v>
      </c>
      <c r="I74" s="15" t="s">
        <v>286</v>
      </c>
      <c r="J74" s="47">
        <v>1000</v>
      </c>
      <c r="K74" s="46">
        <v>1000</v>
      </c>
      <c r="L74" s="47">
        <v>0</v>
      </c>
      <c r="M74" s="46" t="str">
        <f t="shared" si="13"/>
        <v>A JOUR</v>
      </c>
      <c r="N74" s="46"/>
      <c r="O74" s="46" t="str">
        <f t="shared" si="14"/>
        <v>A JOUR</v>
      </c>
      <c r="P74" s="17"/>
      <c r="Q74" s="18"/>
      <c r="T74" s="13" t="s">
        <v>305</v>
      </c>
      <c r="U74" s="13"/>
      <c r="V74"/>
      <c r="W74"/>
      <c r="X74"/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</row>
    <row r="75" spans="1:43" ht="18.5" x14ac:dyDescent="0.35">
      <c r="B75" s="14">
        <v>83</v>
      </c>
      <c r="C75" s="14" t="str">
        <f t="shared" si="18"/>
        <v>N°-0083-2024</v>
      </c>
      <c r="D75" s="15">
        <v>781292637</v>
      </c>
      <c r="E75" s="15" t="s">
        <v>15</v>
      </c>
      <c r="F75" s="19" t="s">
        <v>105</v>
      </c>
      <c r="G75" s="15" t="s">
        <v>23</v>
      </c>
      <c r="H75" s="15" t="s">
        <v>175</v>
      </c>
      <c r="I75" s="15" t="s">
        <v>174</v>
      </c>
      <c r="J75" s="46">
        <v>2000</v>
      </c>
      <c r="K75" s="46">
        <v>1000</v>
      </c>
      <c r="L75" s="46">
        <f>4-3</f>
        <v>1</v>
      </c>
      <c r="M75" s="46" t="str">
        <f t="shared" si="13"/>
        <v>A JOUR</v>
      </c>
      <c r="N75" s="46">
        <f>+L75*J75</f>
        <v>2000</v>
      </c>
      <c r="O75" s="46" t="str">
        <f t="shared" si="14"/>
        <v>A JOUR</v>
      </c>
      <c r="P75" s="17" t="s">
        <v>14</v>
      </c>
      <c r="Q75" s="18" t="s">
        <v>14</v>
      </c>
      <c r="T75" s="13" t="s">
        <v>305</v>
      </c>
      <c r="U75" s="13"/>
      <c r="V75"/>
      <c r="W75"/>
      <c r="X75"/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</row>
    <row r="76" spans="1:43" ht="18.5" x14ac:dyDescent="0.35">
      <c r="B76" s="14">
        <v>84</v>
      </c>
      <c r="C76" s="14" t="str">
        <f t="shared" si="18"/>
        <v>N°-0084-2024</v>
      </c>
      <c r="D76" s="15">
        <v>774370979</v>
      </c>
      <c r="E76" s="15" t="s">
        <v>15</v>
      </c>
      <c r="F76" s="19" t="s">
        <v>106</v>
      </c>
      <c r="G76" s="15" t="s">
        <v>13</v>
      </c>
      <c r="H76" s="15" t="s">
        <v>159</v>
      </c>
      <c r="I76" s="15" t="s">
        <v>184</v>
      </c>
      <c r="J76" s="46">
        <v>2000</v>
      </c>
      <c r="K76" s="46">
        <v>1000</v>
      </c>
      <c r="L76" s="46">
        <v>0</v>
      </c>
      <c r="M76" s="46" t="str">
        <f t="shared" si="13"/>
        <v>A JOUR</v>
      </c>
      <c r="N76" s="46"/>
      <c r="O76" s="46" t="str">
        <f t="shared" si="14"/>
        <v>A JOUR</v>
      </c>
      <c r="P76" s="17" t="s">
        <v>14</v>
      </c>
      <c r="Q76" s="18" t="s">
        <v>14</v>
      </c>
      <c r="R76" s="2" t="s">
        <v>298</v>
      </c>
      <c r="T76" s="13" t="e">
        <v>#N/A</v>
      </c>
      <c r="U76" s="13" t="e">
        <v>#N/A</v>
      </c>
      <c r="V76" s="13" t="s">
        <v>298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</row>
    <row r="77" spans="1:43" ht="18.5" x14ac:dyDescent="0.35">
      <c r="B77" s="14">
        <v>85</v>
      </c>
      <c r="C77" s="14" t="str">
        <f t="shared" si="18"/>
        <v>N°-0085-2024</v>
      </c>
      <c r="D77" s="15">
        <v>774069087</v>
      </c>
      <c r="E77" s="15" t="s">
        <v>11</v>
      </c>
      <c r="F77" s="16" t="s">
        <v>108</v>
      </c>
      <c r="G77" s="15" t="s">
        <v>37</v>
      </c>
      <c r="H77" s="15" t="s">
        <v>159</v>
      </c>
      <c r="I77" s="15" t="s">
        <v>210</v>
      </c>
      <c r="J77" s="46">
        <v>2000</v>
      </c>
      <c r="K77" s="46">
        <v>1000</v>
      </c>
      <c r="L77" s="46">
        <v>0</v>
      </c>
      <c r="M77" s="46" t="str">
        <f t="shared" si="13"/>
        <v>A JOUR</v>
      </c>
      <c r="N77" s="46"/>
      <c r="O77" s="46" t="str">
        <f t="shared" si="14"/>
        <v>A JOUR</v>
      </c>
      <c r="P77" s="17" t="s">
        <v>14</v>
      </c>
      <c r="Q77" s="18" t="s">
        <v>14</v>
      </c>
      <c r="T77" s="13" t="e">
        <v>#N/A</v>
      </c>
      <c r="U77" s="13" t="e">
        <v>#N/A</v>
      </c>
      <c r="V77" s="13" t="s">
        <v>298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</row>
    <row r="78" spans="1:43" ht="18.5" x14ac:dyDescent="0.35">
      <c r="B78" s="14">
        <v>86</v>
      </c>
      <c r="C78" s="14" t="str">
        <f t="shared" si="18"/>
        <v>N°-0086-2024</v>
      </c>
      <c r="D78" s="15">
        <v>750190226</v>
      </c>
      <c r="E78" s="15" t="s">
        <v>15</v>
      </c>
      <c r="F78" s="19" t="s">
        <v>109</v>
      </c>
      <c r="G78" s="15" t="s">
        <v>13</v>
      </c>
      <c r="H78" s="15" t="s">
        <v>159</v>
      </c>
      <c r="I78" s="15" t="s">
        <v>179</v>
      </c>
      <c r="J78" s="46">
        <v>1000</v>
      </c>
      <c r="K78" s="46">
        <v>1000</v>
      </c>
      <c r="L78" s="46">
        <v>0</v>
      </c>
      <c r="M78" s="46" t="str">
        <f t="shared" si="13"/>
        <v>A JOUR</v>
      </c>
      <c r="N78" s="46"/>
      <c r="O78" s="46" t="str">
        <f t="shared" si="14"/>
        <v>A JOUR</v>
      </c>
      <c r="P78" s="17" t="s">
        <v>14</v>
      </c>
      <c r="Q78" s="18" t="s">
        <v>14</v>
      </c>
      <c r="R78" s="2" t="s">
        <v>298</v>
      </c>
      <c r="T78" s="13" t="e">
        <v>#N/A</v>
      </c>
      <c r="U78" s="13" t="e">
        <v>#N/A</v>
      </c>
      <c r="V78" s="13" t="s">
        <v>298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</row>
    <row r="79" spans="1:43" ht="18.5" x14ac:dyDescent="0.35">
      <c r="B79" s="14">
        <v>90</v>
      </c>
      <c r="C79" s="14" t="str">
        <f t="shared" si="18"/>
        <v>N°-0090-2024</v>
      </c>
      <c r="D79" s="15">
        <v>781344236</v>
      </c>
      <c r="E79" s="15" t="s">
        <v>15</v>
      </c>
      <c r="F79" s="16" t="s">
        <v>114</v>
      </c>
      <c r="G79" s="15" t="s">
        <v>13</v>
      </c>
      <c r="H79" s="15" t="s">
        <v>159</v>
      </c>
      <c r="I79" s="15" t="s">
        <v>199</v>
      </c>
      <c r="J79" s="46">
        <v>2000</v>
      </c>
      <c r="K79" s="46">
        <v>1000</v>
      </c>
      <c r="L79" s="46">
        <v>0</v>
      </c>
      <c r="M79" s="46" t="str">
        <f t="shared" si="13"/>
        <v>A JOUR</v>
      </c>
      <c r="N79" s="46"/>
      <c r="O79" s="46" t="str">
        <f t="shared" si="14"/>
        <v>A JOUR</v>
      </c>
      <c r="P79" s="17" t="s">
        <v>14</v>
      </c>
      <c r="Q79" s="18" t="s">
        <v>14</v>
      </c>
      <c r="R79" s="2" t="s">
        <v>298</v>
      </c>
      <c r="T79" s="13" t="e">
        <v>#N/A</v>
      </c>
      <c r="U79" s="13" t="e">
        <v>#N/A</v>
      </c>
      <c r="V79" s="13" t="s">
        <v>298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</row>
    <row r="80" spans="1:43" ht="18.5" x14ac:dyDescent="0.35">
      <c r="B80" s="14">
        <v>91</v>
      </c>
      <c r="C80" s="14" t="str">
        <f t="shared" si="18"/>
        <v>N°-0091-2024</v>
      </c>
      <c r="D80" s="15">
        <v>778870311</v>
      </c>
      <c r="E80" s="15" t="s">
        <v>15</v>
      </c>
      <c r="F80" s="16" t="s">
        <v>116</v>
      </c>
      <c r="G80" s="15" t="s">
        <v>37</v>
      </c>
      <c r="H80" s="15" t="s">
        <v>159</v>
      </c>
      <c r="I80" s="15" t="s">
        <v>215</v>
      </c>
      <c r="J80" s="46">
        <v>1000</v>
      </c>
      <c r="K80" s="46">
        <v>1000</v>
      </c>
      <c r="L80" s="46">
        <f>2-2</f>
        <v>0</v>
      </c>
      <c r="M80" s="46" t="str">
        <f t="shared" si="13"/>
        <v>A JOUR</v>
      </c>
      <c r="N80" s="46"/>
      <c r="O80" s="46" t="str">
        <f t="shared" si="14"/>
        <v>A JOUR</v>
      </c>
      <c r="P80" s="17" t="s">
        <v>14</v>
      </c>
      <c r="Q80" s="18" t="s">
        <v>14</v>
      </c>
      <c r="T80" s="13" t="s">
        <v>305</v>
      </c>
      <c r="U80"/>
      <c r="V80"/>
      <c r="W80"/>
      <c r="X80"/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</row>
    <row r="81" spans="2:43" ht="18.5" x14ac:dyDescent="0.35">
      <c r="B81" s="14">
        <v>93</v>
      </c>
      <c r="C81" s="14" t="str">
        <f t="shared" si="18"/>
        <v>N°-0093-2024</v>
      </c>
      <c r="D81" s="15">
        <v>775957597</v>
      </c>
      <c r="E81" s="15" t="s">
        <v>11</v>
      </c>
      <c r="F81" s="16" t="s">
        <v>117</v>
      </c>
      <c r="G81" s="15" t="s">
        <v>37</v>
      </c>
      <c r="H81" s="15" t="s">
        <v>159</v>
      </c>
      <c r="I81" s="15" t="s">
        <v>252</v>
      </c>
      <c r="J81" s="46">
        <v>1000</v>
      </c>
      <c r="K81" s="46">
        <v>1000</v>
      </c>
      <c r="L81" s="46">
        <f t="shared" ref="L81" si="25">+SUM($Y81:$AQ81)</f>
        <v>-17</v>
      </c>
      <c r="M81" s="46">
        <f t="shared" si="13"/>
        <v>-34000</v>
      </c>
      <c r="N81" s="46"/>
      <c r="O81" s="46">
        <f t="shared" ref="O81" si="26">IF(L81&gt;=0,"A JOUR",($L81*($M$12+J81)+N81))</f>
        <v>-51000</v>
      </c>
      <c r="P81" s="17" t="s">
        <v>14</v>
      </c>
      <c r="Q81" s="18"/>
      <c r="T81" s="13" t="e">
        <v>#N/A</v>
      </c>
      <c r="U81" s="13" t="e">
        <v>#N/A</v>
      </c>
      <c r="V81" s="13" t="e">
        <v>#N/A</v>
      </c>
      <c r="W81" s="13">
        <v>1000</v>
      </c>
      <c r="X81" s="13">
        <v>17</v>
      </c>
      <c r="Y81" s="17">
        <v>-17</v>
      </c>
      <c r="Z81" s="17" t="s">
        <v>303</v>
      </c>
      <c r="AA81" s="17" t="s">
        <v>303</v>
      </c>
      <c r="AB81" s="17" t="s">
        <v>303</v>
      </c>
      <c r="AC81" s="17">
        <v>0</v>
      </c>
      <c r="AD81" s="17" t="s">
        <v>303</v>
      </c>
      <c r="AE81" s="17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</row>
    <row r="82" spans="2:43" ht="18.5" x14ac:dyDescent="0.35">
      <c r="B82" s="14">
        <v>95</v>
      </c>
      <c r="C82" s="14" t="str">
        <f t="shared" si="18"/>
        <v>N°-0095-2024</v>
      </c>
      <c r="D82" s="15">
        <v>773138810</v>
      </c>
      <c r="E82" s="15" t="s">
        <v>11</v>
      </c>
      <c r="F82" s="16" t="s">
        <v>120</v>
      </c>
      <c r="G82" s="15" t="s">
        <v>13</v>
      </c>
      <c r="H82" s="15" t="s">
        <v>159</v>
      </c>
      <c r="I82" s="15" t="s">
        <v>251</v>
      </c>
      <c r="J82" s="46">
        <v>1000</v>
      </c>
      <c r="K82" s="46">
        <v>1000</v>
      </c>
      <c r="L82" s="46">
        <f>-34+9+25</f>
        <v>0</v>
      </c>
      <c r="M82" s="46" t="str">
        <f t="shared" si="13"/>
        <v>A JOUR</v>
      </c>
      <c r="N82" s="46"/>
      <c r="O82" s="46" t="str">
        <f t="shared" si="14"/>
        <v>A JOUR</v>
      </c>
      <c r="P82" s="17"/>
      <c r="Q82" s="18" t="s">
        <v>14</v>
      </c>
      <c r="T82" s="13" t="s">
        <v>305</v>
      </c>
      <c r="U82"/>
      <c r="V82"/>
      <c r="W82"/>
      <c r="X82"/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</row>
    <row r="83" spans="2:43" ht="18.5" x14ac:dyDescent="0.35">
      <c r="B83" s="14">
        <v>96</v>
      </c>
      <c r="C83" s="14" t="str">
        <f t="shared" si="18"/>
        <v>N°-0096-2024</v>
      </c>
      <c r="D83" s="15">
        <v>772097607</v>
      </c>
      <c r="E83" s="15" t="s">
        <v>11</v>
      </c>
      <c r="F83" s="16" t="s">
        <v>121</v>
      </c>
      <c r="G83" s="15" t="s">
        <v>37</v>
      </c>
      <c r="H83" s="15" t="s">
        <v>159</v>
      </c>
      <c r="I83" s="15" t="s">
        <v>218</v>
      </c>
      <c r="J83" s="46">
        <v>1000</v>
      </c>
      <c r="K83" s="46">
        <v>1000</v>
      </c>
      <c r="L83" s="46">
        <f t="shared" ref="L83" si="27">+SUM($Y83:$AQ83)</f>
        <v>-30</v>
      </c>
      <c r="M83" s="46">
        <f t="shared" si="13"/>
        <v>-60000</v>
      </c>
      <c r="N83" s="46"/>
      <c r="O83" s="46">
        <f t="shared" ref="O83" si="28">IF(L83&gt;=0,"A JOUR",($L83*($M$12+J83)+N83))</f>
        <v>-90000</v>
      </c>
      <c r="P83" s="17" t="s">
        <v>14</v>
      </c>
      <c r="Q83" s="18" t="s">
        <v>14</v>
      </c>
      <c r="T83" s="13" t="e">
        <v>#N/A</v>
      </c>
      <c r="U83" s="13" t="e">
        <v>#N/A</v>
      </c>
      <c r="V83" s="13" t="e">
        <v>#N/A</v>
      </c>
      <c r="W83" s="13">
        <v>1000</v>
      </c>
      <c r="X83" s="13">
        <v>30</v>
      </c>
      <c r="Y83" s="17">
        <v>-29</v>
      </c>
      <c r="Z83" s="17">
        <v>0</v>
      </c>
      <c r="AA83" s="17">
        <v>0</v>
      </c>
      <c r="AB83" s="17">
        <v>0</v>
      </c>
      <c r="AC83" s="17">
        <v>0</v>
      </c>
      <c r="AD83" s="17">
        <v>-1</v>
      </c>
      <c r="AE83" s="17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</row>
    <row r="84" spans="2:43" ht="18.5" x14ac:dyDescent="0.35">
      <c r="B84" s="14">
        <v>98</v>
      </c>
      <c r="C84" s="14" t="str">
        <f t="shared" si="18"/>
        <v>N°-0098-2024</v>
      </c>
      <c r="D84" s="15">
        <v>766883758</v>
      </c>
      <c r="E84" s="15" t="s">
        <v>11</v>
      </c>
      <c r="F84" s="16" t="s">
        <v>123</v>
      </c>
      <c r="G84" s="15" t="s">
        <v>20</v>
      </c>
      <c r="H84" s="15" t="s">
        <v>159</v>
      </c>
      <c r="I84" s="15" t="s">
        <v>244</v>
      </c>
      <c r="J84" s="46">
        <v>1000</v>
      </c>
      <c r="K84" s="46">
        <v>1000</v>
      </c>
      <c r="L84" s="46">
        <f>2-1</f>
        <v>1</v>
      </c>
      <c r="M84" s="46" t="str">
        <f t="shared" si="13"/>
        <v>A JOUR</v>
      </c>
      <c r="N84" s="46">
        <f>+L84*J84</f>
        <v>1000</v>
      </c>
      <c r="O84" s="46" t="str">
        <f t="shared" si="14"/>
        <v>A JOUR</v>
      </c>
      <c r="P84" s="17"/>
      <c r="Q84" s="18" t="s">
        <v>14</v>
      </c>
      <c r="T84" s="13" t="s">
        <v>305</v>
      </c>
      <c r="U84"/>
      <c r="V84"/>
      <c r="W84"/>
      <c r="X84"/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</row>
    <row r="85" spans="2:43" ht="18.5" x14ac:dyDescent="0.35">
      <c r="B85" s="14">
        <v>100</v>
      </c>
      <c r="C85" s="14" t="str">
        <f t="shared" ref="C85:C107" si="29">CONCATENATE("N°-","0",B85,"-2024")</f>
        <v>N°-0100-2024</v>
      </c>
      <c r="D85" s="15">
        <v>776294040</v>
      </c>
      <c r="E85" s="15" t="s">
        <v>11</v>
      </c>
      <c r="F85" s="16" t="s">
        <v>125</v>
      </c>
      <c r="G85" s="15" t="s">
        <v>13</v>
      </c>
      <c r="H85" s="15" t="s">
        <v>159</v>
      </c>
      <c r="I85" s="15" t="s">
        <v>178</v>
      </c>
      <c r="J85" s="46">
        <v>2500</v>
      </c>
      <c r="K85" s="46">
        <v>1000</v>
      </c>
      <c r="L85" s="46">
        <v>0</v>
      </c>
      <c r="M85" s="46" t="str">
        <f t="shared" si="13"/>
        <v>A JOUR</v>
      </c>
      <c r="N85" s="46"/>
      <c r="O85" s="46" t="str">
        <f t="shared" si="14"/>
        <v>A JOUR</v>
      </c>
      <c r="P85" s="17" t="s">
        <v>14</v>
      </c>
      <c r="Q85" s="18" t="s">
        <v>14</v>
      </c>
      <c r="T85" s="13" t="s">
        <v>305</v>
      </c>
      <c r="U85"/>
      <c r="V85"/>
      <c r="W85"/>
      <c r="X85"/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</row>
    <row r="86" spans="2:43" ht="18.5" x14ac:dyDescent="0.35">
      <c r="B86" s="14">
        <v>101</v>
      </c>
      <c r="C86" s="14" t="str">
        <f t="shared" si="29"/>
        <v>N°-0101-2024</v>
      </c>
      <c r="D86" s="15">
        <v>785271042</v>
      </c>
      <c r="E86" s="15" t="s">
        <v>11</v>
      </c>
      <c r="F86" s="16" t="s">
        <v>126</v>
      </c>
      <c r="G86" s="15" t="s">
        <v>27</v>
      </c>
      <c r="H86" s="15" t="s">
        <v>159</v>
      </c>
      <c r="I86" s="15" t="s">
        <v>181</v>
      </c>
      <c r="J86" s="46">
        <v>1000</v>
      </c>
      <c r="K86" s="46">
        <v>1000</v>
      </c>
      <c r="L86" s="46">
        <v>0</v>
      </c>
      <c r="M86" s="46" t="str">
        <f t="shared" si="13"/>
        <v>A JOUR</v>
      </c>
      <c r="N86" s="46"/>
      <c r="O86" s="46" t="str">
        <f t="shared" si="14"/>
        <v>A JOUR</v>
      </c>
      <c r="P86" s="17" t="s">
        <v>14</v>
      </c>
      <c r="Q86" s="18" t="s">
        <v>14</v>
      </c>
      <c r="T86" s="13" t="s">
        <v>305</v>
      </c>
      <c r="U86"/>
      <c r="V86"/>
      <c r="W86"/>
      <c r="X86"/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</row>
    <row r="87" spans="2:43" ht="18.5" x14ac:dyDescent="0.35">
      <c r="B87" s="14">
        <v>102</v>
      </c>
      <c r="C87" s="14" t="str">
        <f t="shared" si="29"/>
        <v>N°-0102-2024</v>
      </c>
      <c r="D87" s="15">
        <v>776790254</v>
      </c>
      <c r="E87" s="15" t="s">
        <v>15</v>
      </c>
      <c r="F87" s="16" t="s">
        <v>127</v>
      </c>
      <c r="G87" s="15" t="s">
        <v>37</v>
      </c>
      <c r="H87" s="15" t="s">
        <v>159</v>
      </c>
      <c r="I87" s="15" t="s">
        <v>211</v>
      </c>
      <c r="J87" s="46">
        <v>2000</v>
      </c>
      <c r="K87" s="46">
        <v>1000</v>
      </c>
      <c r="L87" s="46">
        <f t="shared" ref="L87" si="30">+SUM($Y87:$AQ87)</f>
        <v>-2</v>
      </c>
      <c r="M87" s="46">
        <f t="shared" si="13"/>
        <v>-4000</v>
      </c>
      <c r="N87" s="46"/>
      <c r="O87" s="46">
        <f t="shared" ref="O87" si="31">IF(L87&gt;=0,"A JOUR",($L87*($M$12+J87)+N87))</f>
        <v>-8000</v>
      </c>
      <c r="P87" s="17" t="s">
        <v>14</v>
      </c>
      <c r="Q87" s="18" t="s">
        <v>14</v>
      </c>
      <c r="T87" s="13" t="e">
        <v>#N/A</v>
      </c>
      <c r="U87" s="13" t="e">
        <v>#N/A</v>
      </c>
      <c r="V87" s="13" t="e">
        <v>#N/A</v>
      </c>
      <c r="W87" s="13">
        <v>2000</v>
      </c>
      <c r="X87" s="13">
        <v>2</v>
      </c>
      <c r="Y87" s="17">
        <v>0</v>
      </c>
      <c r="Z87" s="17">
        <v>0</v>
      </c>
      <c r="AA87" s="17">
        <v>0</v>
      </c>
      <c r="AB87" s="17">
        <v>-1</v>
      </c>
      <c r="AC87" s="17">
        <v>0</v>
      </c>
      <c r="AD87" s="17">
        <v>-1</v>
      </c>
      <c r="AE87" s="17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</row>
    <row r="88" spans="2:43" ht="18.5" x14ac:dyDescent="0.35">
      <c r="B88" s="14">
        <v>104</v>
      </c>
      <c r="C88" s="14" t="str">
        <f t="shared" si="29"/>
        <v>N°-0104-2024</v>
      </c>
      <c r="D88" s="15">
        <v>773092460</v>
      </c>
      <c r="E88" s="15" t="s">
        <v>15</v>
      </c>
      <c r="F88" s="16" t="s">
        <v>126</v>
      </c>
      <c r="G88" s="15" t="s">
        <v>17</v>
      </c>
      <c r="H88" s="15" t="s">
        <v>159</v>
      </c>
      <c r="I88" s="15" t="s">
        <v>248</v>
      </c>
      <c r="J88" s="50" t="s">
        <v>284</v>
      </c>
      <c r="K88" s="46">
        <v>1000</v>
      </c>
      <c r="L88" s="46">
        <v>0</v>
      </c>
      <c r="M88" s="46" t="str">
        <f t="shared" si="13"/>
        <v>A JOUR</v>
      </c>
      <c r="N88" s="46"/>
      <c r="O88" s="46" t="str">
        <f t="shared" si="14"/>
        <v>A JOUR</v>
      </c>
      <c r="P88" s="17"/>
      <c r="Q88" s="18" t="s">
        <v>14</v>
      </c>
      <c r="T88" s="13" t="e">
        <v>#N/A</v>
      </c>
      <c r="U88" s="13" t="s">
        <v>306</v>
      </c>
      <c r="V88"/>
      <c r="W88"/>
      <c r="X88"/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</row>
    <row r="89" spans="2:43" ht="18.5" x14ac:dyDescent="0.35">
      <c r="B89" s="14">
        <v>106</v>
      </c>
      <c r="C89" s="14" t="str">
        <f t="shared" si="29"/>
        <v>N°-0106-2024</v>
      </c>
      <c r="D89" s="15">
        <v>781245566</v>
      </c>
      <c r="E89" s="15" t="s">
        <v>21</v>
      </c>
      <c r="F89" s="19" t="s">
        <v>188</v>
      </c>
      <c r="G89" s="15" t="s">
        <v>23</v>
      </c>
      <c r="H89" s="15" t="s">
        <v>159</v>
      </c>
      <c r="I89" s="15" t="s">
        <v>187</v>
      </c>
      <c r="J89" s="46">
        <v>2000</v>
      </c>
      <c r="K89" s="46">
        <v>1000</v>
      </c>
      <c r="L89" s="46">
        <v>0</v>
      </c>
      <c r="M89" s="46" t="str">
        <f t="shared" si="13"/>
        <v>A JOUR</v>
      </c>
      <c r="N89" s="46"/>
      <c r="O89" s="46" t="str">
        <f t="shared" si="14"/>
        <v>A JOUR</v>
      </c>
      <c r="P89" s="17" t="s">
        <v>14</v>
      </c>
      <c r="Q89" s="18" t="s">
        <v>14</v>
      </c>
      <c r="T89" s="13" t="s">
        <v>305</v>
      </c>
      <c r="U89"/>
      <c r="V89"/>
      <c r="W89"/>
      <c r="X89"/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</row>
    <row r="90" spans="2:43" ht="18.5" x14ac:dyDescent="0.35">
      <c r="B90" s="14">
        <v>108</v>
      </c>
      <c r="C90" s="14" t="str">
        <f t="shared" si="29"/>
        <v>N°-0108-2024</v>
      </c>
      <c r="D90" s="15">
        <v>771581515</v>
      </c>
      <c r="E90" s="15" t="s">
        <v>11</v>
      </c>
      <c r="F90" s="16" t="s">
        <v>129</v>
      </c>
      <c r="G90" s="15" t="s">
        <v>27</v>
      </c>
      <c r="H90" s="15" t="s">
        <v>159</v>
      </c>
      <c r="I90" s="15" t="s">
        <v>255</v>
      </c>
      <c r="J90" s="46">
        <v>2000</v>
      </c>
      <c r="K90" s="46">
        <v>1000</v>
      </c>
      <c r="L90" s="46">
        <v>0</v>
      </c>
      <c r="M90" s="46" t="str">
        <f t="shared" si="13"/>
        <v>A JOUR</v>
      </c>
      <c r="N90" s="46"/>
      <c r="O90" s="46" t="str">
        <f t="shared" si="14"/>
        <v>A JOUR</v>
      </c>
      <c r="P90" s="17" t="s">
        <v>14</v>
      </c>
      <c r="Q90" s="18" t="s">
        <v>14</v>
      </c>
      <c r="T90" s="13" t="s">
        <v>305</v>
      </c>
      <c r="U90"/>
      <c r="V90"/>
      <c r="W90"/>
      <c r="X90"/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</row>
    <row r="91" spans="2:43" ht="18.5" x14ac:dyDescent="0.35">
      <c r="B91" s="14">
        <v>111</v>
      </c>
      <c r="C91" s="14" t="str">
        <f t="shared" si="29"/>
        <v>N°-0111-2024</v>
      </c>
      <c r="D91" s="15">
        <v>778903424</v>
      </c>
      <c r="E91" s="15" t="s">
        <v>15</v>
      </c>
      <c r="F91" s="16" t="s">
        <v>132</v>
      </c>
      <c r="G91" s="15" t="s">
        <v>39</v>
      </c>
      <c r="H91" s="15" t="s">
        <v>159</v>
      </c>
      <c r="I91" s="15" t="s">
        <v>167</v>
      </c>
      <c r="J91" s="46">
        <v>2000</v>
      </c>
      <c r="K91" s="46">
        <v>1000</v>
      </c>
      <c r="L91" s="46">
        <f>-1+1</f>
        <v>0</v>
      </c>
      <c r="M91" s="46" t="str">
        <f t="shared" si="13"/>
        <v>A JOUR</v>
      </c>
      <c r="N91" s="46"/>
      <c r="O91" s="46" t="str">
        <f t="shared" si="14"/>
        <v>A JOUR</v>
      </c>
      <c r="P91" s="17"/>
      <c r="Q91" s="18" t="s">
        <v>14</v>
      </c>
      <c r="T91" s="13" t="s">
        <v>305</v>
      </c>
      <c r="U91"/>
      <c r="V91"/>
      <c r="W91"/>
      <c r="X91"/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</row>
    <row r="92" spans="2:43" ht="18.5" x14ac:dyDescent="0.35">
      <c r="B92" s="14">
        <v>112</v>
      </c>
      <c r="C92" s="14" t="str">
        <f t="shared" si="29"/>
        <v>N°-0112-2024</v>
      </c>
      <c r="D92" s="15">
        <v>776186896</v>
      </c>
      <c r="E92" s="15" t="s">
        <v>57</v>
      </c>
      <c r="F92" s="16" t="s">
        <v>132</v>
      </c>
      <c r="G92" s="15" t="s">
        <v>27</v>
      </c>
      <c r="H92" s="15" t="s">
        <v>243</v>
      </c>
      <c r="I92" s="15" t="s">
        <v>183</v>
      </c>
      <c r="J92" s="46">
        <v>2000</v>
      </c>
      <c r="K92" s="46">
        <v>1000</v>
      </c>
      <c r="L92" s="46">
        <v>0</v>
      </c>
      <c r="M92" s="46" t="str">
        <f t="shared" si="13"/>
        <v>A JOUR</v>
      </c>
      <c r="N92" s="46"/>
      <c r="O92" s="46" t="str">
        <f t="shared" si="14"/>
        <v>A JOUR</v>
      </c>
      <c r="P92" s="17"/>
      <c r="Q92" s="18" t="s">
        <v>14</v>
      </c>
      <c r="R92" s="2" t="s">
        <v>298</v>
      </c>
      <c r="T92" s="13" t="e">
        <v>#N/A</v>
      </c>
      <c r="U92" s="13" t="s">
        <v>306</v>
      </c>
      <c r="V92"/>
      <c r="W92"/>
      <c r="X92"/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</row>
    <row r="93" spans="2:43" ht="18.5" x14ac:dyDescent="0.35">
      <c r="B93" s="14">
        <v>113</v>
      </c>
      <c r="C93" s="14" t="str">
        <f t="shared" si="29"/>
        <v>N°-0113-2024</v>
      </c>
      <c r="D93" s="15">
        <v>776541531</v>
      </c>
      <c r="E93" s="15" t="s">
        <v>35</v>
      </c>
      <c r="F93" s="16" t="s">
        <v>134</v>
      </c>
      <c r="G93" s="15" t="s">
        <v>20</v>
      </c>
      <c r="H93" s="15" t="s">
        <v>159</v>
      </c>
      <c r="I93" s="15" t="s">
        <v>247</v>
      </c>
      <c r="J93" s="46">
        <v>2000</v>
      </c>
      <c r="K93" s="46">
        <v>1000</v>
      </c>
      <c r="L93" s="46">
        <f t="shared" ref="L93" si="32">+SUM($Y93:$AQ93)</f>
        <v>-26</v>
      </c>
      <c r="M93" s="46">
        <f t="shared" si="13"/>
        <v>-52000</v>
      </c>
      <c r="N93" s="46">
        <v>40000</v>
      </c>
      <c r="O93" s="46">
        <f t="shared" ref="O93" si="33">IF(L93&gt;=0,"A JOUR",($L93*($M$12+J93)+N93))</f>
        <v>-64000</v>
      </c>
      <c r="P93" s="17" t="s">
        <v>14</v>
      </c>
      <c r="Q93" s="18" t="s">
        <v>14</v>
      </c>
      <c r="T93" s="13" t="e">
        <v>#N/A</v>
      </c>
      <c r="U93" s="13" t="e">
        <v>#N/A</v>
      </c>
      <c r="V93" s="13" t="e">
        <v>#N/A</v>
      </c>
      <c r="W93" s="13">
        <v>2000</v>
      </c>
      <c r="X93" s="13">
        <v>26</v>
      </c>
      <c r="Y93" s="17">
        <v>-22</v>
      </c>
      <c r="Z93" s="17">
        <v>-1</v>
      </c>
      <c r="AA93" s="17">
        <v>-1</v>
      </c>
      <c r="AB93" s="17">
        <v>-1</v>
      </c>
      <c r="AC93" s="17">
        <v>0</v>
      </c>
      <c r="AD93" s="17">
        <v>-1</v>
      </c>
      <c r="AE93" s="17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</row>
    <row r="94" spans="2:43" ht="18.5" x14ac:dyDescent="0.35">
      <c r="B94" s="14">
        <v>114</v>
      </c>
      <c r="C94" s="14" t="str">
        <f t="shared" si="29"/>
        <v>N°-0114-2024</v>
      </c>
      <c r="D94" s="15">
        <v>775359986</v>
      </c>
      <c r="E94" s="15" t="s">
        <v>50</v>
      </c>
      <c r="F94" s="16" t="s">
        <v>135</v>
      </c>
      <c r="G94" s="15" t="s">
        <v>13</v>
      </c>
      <c r="H94" s="15" t="s">
        <v>159</v>
      </c>
      <c r="I94" s="15" t="s">
        <v>168</v>
      </c>
      <c r="J94" s="46">
        <v>2000</v>
      </c>
      <c r="K94" s="46">
        <v>1000</v>
      </c>
      <c r="L94" s="46">
        <f>3-3</f>
        <v>0</v>
      </c>
      <c r="M94" s="46" t="str">
        <f t="shared" si="13"/>
        <v>A JOUR</v>
      </c>
      <c r="N94" s="46"/>
      <c r="O94" s="46" t="str">
        <f t="shared" si="14"/>
        <v>A JOUR</v>
      </c>
      <c r="P94" s="17" t="s">
        <v>14</v>
      </c>
      <c r="Q94" s="18" t="s">
        <v>14</v>
      </c>
      <c r="T94" s="13" t="s">
        <v>305</v>
      </c>
      <c r="U94"/>
      <c r="V94"/>
      <c r="W94"/>
      <c r="X94"/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</row>
    <row r="95" spans="2:43" ht="18.5" x14ac:dyDescent="0.35">
      <c r="B95" s="14">
        <v>116</v>
      </c>
      <c r="C95" s="14" t="str">
        <f t="shared" si="29"/>
        <v>N°-0116-2024</v>
      </c>
      <c r="D95" s="15">
        <v>769651320</v>
      </c>
      <c r="E95" s="15" t="s">
        <v>11</v>
      </c>
      <c r="F95" s="16" t="s">
        <v>136</v>
      </c>
      <c r="G95" s="15" t="s">
        <v>67</v>
      </c>
      <c r="H95" s="15" t="s">
        <v>243</v>
      </c>
      <c r="I95" s="15" t="s">
        <v>291</v>
      </c>
      <c r="J95" s="46">
        <v>1000</v>
      </c>
      <c r="K95" s="46">
        <v>1000</v>
      </c>
      <c r="L95" s="46">
        <f t="shared" ref="L95" si="34">+SUM($Y95:$AQ95)</f>
        <v>-15</v>
      </c>
      <c r="M95" s="46">
        <f t="shared" si="13"/>
        <v>-30000</v>
      </c>
      <c r="N95" s="46"/>
      <c r="O95" s="46">
        <f t="shared" ref="O95" si="35">IF(L95&gt;=0,"A JOUR",($L95*($M$12+J95)+N95))</f>
        <v>-45000</v>
      </c>
      <c r="P95" s="17" t="s">
        <v>14</v>
      </c>
      <c r="Q95" s="18" t="s">
        <v>14</v>
      </c>
      <c r="R95" s="2" t="s">
        <v>298</v>
      </c>
      <c r="T95" s="13" t="e">
        <v>#N/A</v>
      </c>
      <c r="U95" s="13" t="e">
        <v>#N/A</v>
      </c>
      <c r="V95" s="13" t="e">
        <v>#N/A</v>
      </c>
      <c r="W95" s="13">
        <v>1000</v>
      </c>
      <c r="X95" s="13">
        <v>15</v>
      </c>
      <c r="Y95" s="17">
        <v>-15</v>
      </c>
      <c r="Z95" s="17" t="s">
        <v>303</v>
      </c>
      <c r="AA95" s="17" t="s">
        <v>303</v>
      </c>
      <c r="AB95" s="17" t="s">
        <v>303</v>
      </c>
      <c r="AC95" s="17" t="s">
        <v>303</v>
      </c>
      <c r="AD95" s="17" t="s">
        <v>303</v>
      </c>
      <c r="AE95" s="17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</row>
    <row r="96" spans="2:43" ht="18.5" x14ac:dyDescent="0.35">
      <c r="B96" s="14">
        <v>118</v>
      </c>
      <c r="C96" s="14" t="str">
        <f t="shared" si="29"/>
        <v>N°-0118-2024</v>
      </c>
      <c r="D96" s="15">
        <v>708734775</v>
      </c>
      <c r="E96" s="15" t="s">
        <v>15</v>
      </c>
      <c r="F96" s="16" t="s">
        <v>139</v>
      </c>
      <c r="G96" s="15" t="s">
        <v>128</v>
      </c>
      <c r="H96" s="15" t="s">
        <v>159</v>
      </c>
      <c r="I96" s="15" t="s">
        <v>234</v>
      </c>
      <c r="J96" s="46">
        <v>2000</v>
      </c>
      <c r="K96" s="46">
        <v>1000</v>
      </c>
      <c r="L96" s="46">
        <v>0</v>
      </c>
      <c r="M96" s="46" t="str">
        <f t="shared" si="13"/>
        <v>A JOUR</v>
      </c>
      <c r="N96" s="46"/>
      <c r="O96" s="46" t="str">
        <f t="shared" si="14"/>
        <v>A JOUR</v>
      </c>
      <c r="P96" s="17" t="s">
        <v>14</v>
      </c>
      <c r="Q96" s="18" t="s">
        <v>14</v>
      </c>
      <c r="R96" s="2" t="s">
        <v>298</v>
      </c>
      <c r="T96" s="13" t="e">
        <v>#N/A</v>
      </c>
      <c r="U96" s="13" t="e">
        <v>#N/A</v>
      </c>
      <c r="V96" s="13" t="s">
        <v>298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</row>
    <row r="97" spans="2:43" ht="18.5" x14ac:dyDescent="0.35">
      <c r="B97" s="14">
        <v>120</v>
      </c>
      <c r="C97" s="14" t="str">
        <f t="shared" si="29"/>
        <v>N°-0120-2024</v>
      </c>
      <c r="D97" s="15">
        <v>777934580</v>
      </c>
      <c r="E97" s="15" t="s">
        <v>70</v>
      </c>
      <c r="F97" s="16" t="s">
        <v>140</v>
      </c>
      <c r="G97" s="15" t="s">
        <v>27</v>
      </c>
      <c r="H97" s="15" t="s">
        <v>243</v>
      </c>
      <c r="I97" s="15" t="s">
        <v>200</v>
      </c>
      <c r="J97" s="46">
        <v>2000</v>
      </c>
      <c r="K97" s="46">
        <v>1000</v>
      </c>
      <c r="L97" s="46">
        <v>0</v>
      </c>
      <c r="M97" s="46" t="str">
        <f t="shared" si="13"/>
        <v>A JOUR</v>
      </c>
      <c r="N97" s="46"/>
      <c r="O97" s="46" t="str">
        <f t="shared" si="14"/>
        <v>A JOUR</v>
      </c>
      <c r="P97" s="17"/>
      <c r="Q97" s="18" t="s">
        <v>14</v>
      </c>
      <c r="R97" s="2" t="s">
        <v>298</v>
      </c>
      <c r="T97" s="13" t="e">
        <v>#N/A</v>
      </c>
      <c r="U97" s="13" t="s">
        <v>306</v>
      </c>
      <c r="V97"/>
      <c r="W97"/>
      <c r="X97"/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</row>
    <row r="98" spans="2:43" ht="18.5" x14ac:dyDescent="0.35">
      <c r="B98" s="14">
        <v>121</v>
      </c>
      <c r="C98" s="14" t="str">
        <f t="shared" si="29"/>
        <v>N°-0121-2024</v>
      </c>
      <c r="D98" s="15">
        <v>773154627</v>
      </c>
      <c r="E98" s="15" t="s">
        <v>11</v>
      </c>
      <c r="F98" s="16" t="s">
        <v>141</v>
      </c>
      <c r="G98" s="15" t="s">
        <v>13</v>
      </c>
      <c r="H98" s="15" t="s">
        <v>159</v>
      </c>
      <c r="I98" s="15" t="s">
        <v>220</v>
      </c>
      <c r="J98" s="46">
        <v>1000</v>
      </c>
      <c r="K98" s="46">
        <v>1000</v>
      </c>
      <c r="L98" s="46">
        <f t="shared" ref="L98:L100" si="36">+SUM($Y98:$AQ98)</f>
        <v>-32</v>
      </c>
      <c r="M98" s="46">
        <f t="shared" si="13"/>
        <v>-64000</v>
      </c>
      <c r="N98" s="46">
        <v>44000</v>
      </c>
      <c r="O98" s="46">
        <f t="shared" ref="O98" si="37">IF(L98&gt;=0,"A JOUR",($L98*($M$12+J98)+N98))</f>
        <v>-52000</v>
      </c>
      <c r="P98" s="17"/>
      <c r="Q98" s="18" t="s">
        <v>14</v>
      </c>
      <c r="T98" s="13" t="e">
        <v>#N/A</v>
      </c>
      <c r="U98" s="13" t="e">
        <v>#N/A</v>
      </c>
      <c r="V98" s="13" t="e">
        <v>#N/A</v>
      </c>
      <c r="W98" s="13">
        <v>1000</v>
      </c>
      <c r="X98" s="13">
        <v>32</v>
      </c>
      <c r="Y98" s="17">
        <v>-32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</row>
    <row r="99" spans="2:43" ht="18.5" x14ac:dyDescent="0.35">
      <c r="B99" s="14">
        <v>122</v>
      </c>
      <c r="C99" s="14" t="str">
        <f t="shared" si="29"/>
        <v>N°-0122-2024</v>
      </c>
      <c r="D99" s="15">
        <v>775044149</v>
      </c>
      <c r="E99" s="15" t="s">
        <v>11</v>
      </c>
      <c r="F99" s="16" t="s">
        <v>295</v>
      </c>
      <c r="G99" s="15" t="s">
        <v>13</v>
      </c>
      <c r="H99" s="15" t="s">
        <v>243</v>
      </c>
      <c r="I99" s="15" t="s">
        <v>160</v>
      </c>
      <c r="J99" s="15">
        <v>1000</v>
      </c>
      <c r="K99" s="46">
        <v>1000</v>
      </c>
      <c r="L99" s="15">
        <v>0</v>
      </c>
      <c r="M99" s="46" t="str">
        <f t="shared" si="13"/>
        <v>A JOUR</v>
      </c>
      <c r="N99" s="46"/>
      <c r="O99" s="46" t="str">
        <f t="shared" si="14"/>
        <v>A JOUR</v>
      </c>
      <c r="P99" s="17" t="s">
        <v>14</v>
      </c>
      <c r="Q99" s="18" t="s">
        <v>14</v>
      </c>
      <c r="R99" s="2" t="s">
        <v>298</v>
      </c>
      <c r="T99" s="13" t="e">
        <v>#N/A</v>
      </c>
      <c r="U99" s="13" t="e">
        <v>#N/A</v>
      </c>
      <c r="V99" s="13" t="s">
        <v>298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</row>
    <row r="100" spans="2:43" ht="18.5" x14ac:dyDescent="0.35">
      <c r="B100" s="14">
        <v>123</v>
      </c>
      <c r="C100" s="14" t="str">
        <f t="shared" si="29"/>
        <v>N°-0123-2024</v>
      </c>
      <c r="D100" s="15">
        <v>779821894</v>
      </c>
      <c r="E100" s="15" t="s">
        <v>11</v>
      </c>
      <c r="F100" s="16" t="s">
        <v>143</v>
      </c>
      <c r="G100" s="15" t="s">
        <v>23</v>
      </c>
      <c r="H100" s="15" t="s">
        <v>159</v>
      </c>
      <c r="I100" s="15" t="s">
        <v>292</v>
      </c>
      <c r="J100" s="46">
        <v>1000</v>
      </c>
      <c r="K100" s="46">
        <v>1000</v>
      </c>
      <c r="L100" s="46">
        <f t="shared" si="36"/>
        <v>-15</v>
      </c>
      <c r="M100" s="46">
        <f t="shared" si="13"/>
        <v>-30000</v>
      </c>
      <c r="N100" s="46"/>
      <c r="O100" s="46">
        <f t="shared" ref="O100" si="38">IF(L100&gt;=0,"A JOUR",($L100*($M$12+J100)+N100))</f>
        <v>-45000</v>
      </c>
      <c r="P100" s="17" t="s">
        <v>14</v>
      </c>
      <c r="Q100" s="18" t="s">
        <v>14</v>
      </c>
      <c r="T100" s="13" t="e">
        <v>#N/A</v>
      </c>
      <c r="U100" s="13" t="e">
        <v>#N/A</v>
      </c>
      <c r="V100" s="13" t="e">
        <v>#N/A</v>
      </c>
      <c r="W100" s="13">
        <v>1000</v>
      </c>
      <c r="X100" s="13">
        <v>15</v>
      </c>
      <c r="Y100" s="17">
        <v>-11</v>
      </c>
      <c r="Z100" s="17">
        <v>-1</v>
      </c>
      <c r="AA100" s="17">
        <v>-1</v>
      </c>
      <c r="AB100" s="17">
        <v>-1</v>
      </c>
      <c r="AC100" s="17">
        <v>0</v>
      </c>
      <c r="AD100" s="17">
        <v>-1</v>
      </c>
      <c r="AE100" s="17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</row>
    <row r="101" spans="2:43" ht="18.5" x14ac:dyDescent="0.35">
      <c r="B101" s="14">
        <v>124</v>
      </c>
      <c r="C101" s="14" t="str">
        <f t="shared" si="29"/>
        <v>N°-0124-2024</v>
      </c>
      <c r="D101" s="15">
        <v>777289658</v>
      </c>
      <c r="E101" s="15" t="s">
        <v>11</v>
      </c>
      <c r="F101" s="16" t="s">
        <v>144</v>
      </c>
      <c r="G101" s="15" t="s">
        <v>13</v>
      </c>
      <c r="H101" s="15" t="s">
        <v>159</v>
      </c>
      <c r="I101" s="15" t="s">
        <v>263</v>
      </c>
      <c r="J101" s="46">
        <v>2500</v>
      </c>
      <c r="K101" s="46">
        <v>1000</v>
      </c>
      <c r="L101" s="46">
        <v>0</v>
      </c>
      <c r="M101" s="46" t="str">
        <f t="shared" si="13"/>
        <v>A JOUR</v>
      </c>
      <c r="N101" s="46"/>
      <c r="O101" s="46" t="str">
        <f t="shared" si="14"/>
        <v>A JOUR</v>
      </c>
      <c r="P101" s="17" t="s">
        <v>14</v>
      </c>
      <c r="Q101" s="17" t="s">
        <v>14</v>
      </c>
      <c r="T101" s="13" t="e">
        <v>#N/A</v>
      </c>
      <c r="U101" s="13" t="e">
        <v>#N/A</v>
      </c>
      <c r="V101" s="13" t="e">
        <v>#N/A</v>
      </c>
      <c r="W101" s="13" t="e">
        <v>#N/A</v>
      </c>
      <c r="X101" s="13" t="e">
        <v>#N/A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</row>
    <row r="102" spans="2:43" ht="18.5" x14ac:dyDescent="0.35">
      <c r="B102" s="14">
        <v>125</v>
      </c>
      <c r="C102" s="14" t="str">
        <f t="shared" si="29"/>
        <v>N°-0125-2024</v>
      </c>
      <c r="D102" s="15">
        <v>772244914</v>
      </c>
      <c r="E102" s="15" t="s">
        <v>11</v>
      </c>
      <c r="F102" s="16" t="s">
        <v>296</v>
      </c>
      <c r="G102" s="15" t="s">
        <v>20</v>
      </c>
      <c r="H102" s="15" t="s">
        <v>159</v>
      </c>
      <c r="I102" s="15" t="s">
        <v>164</v>
      </c>
      <c r="J102" s="15">
        <v>1000</v>
      </c>
      <c r="K102" s="46">
        <v>1000</v>
      </c>
      <c r="L102" s="15">
        <v>0</v>
      </c>
      <c r="M102" s="46" t="str">
        <f t="shared" si="13"/>
        <v>A JOUR</v>
      </c>
      <c r="N102" s="46"/>
      <c r="O102" s="46" t="str">
        <f t="shared" si="14"/>
        <v>A JOUR</v>
      </c>
      <c r="P102" s="17" t="s">
        <v>14</v>
      </c>
      <c r="Q102" s="17" t="s">
        <v>14</v>
      </c>
      <c r="T102" s="13" t="e">
        <v>#N/A</v>
      </c>
      <c r="U102" s="13" t="s">
        <v>306</v>
      </c>
      <c r="V102"/>
      <c r="W102"/>
      <c r="X102"/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</row>
    <row r="103" spans="2:43" ht="18.5" x14ac:dyDescent="0.35">
      <c r="B103" s="14">
        <v>126</v>
      </c>
      <c r="C103" s="14" t="str">
        <f t="shared" si="29"/>
        <v>N°-0126-2024</v>
      </c>
      <c r="D103" s="15"/>
      <c r="E103" s="15" t="s">
        <v>11</v>
      </c>
      <c r="F103" s="16" t="s">
        <v>146</v>
      </c>
      <c r="G103" s="15" t="s">
        <v>20</v>
      </c>
      <c r="H103" s="15" t="s">
        <v>243</v>
      </c>
      <c r="I103" s="15"/>
      <c r="J103" s="46">
        <v>1000</v>
      </c>
      <c r="K103" s="46">
        <v>1000</v>
      </c>
      <c r="L103" s="46" t="s">
        <v>303</v>
      </c>
      <c r="M103" s="46" t="str">
        <f t="shared" si="13"/>
        <v>A JOUR</v>
      </c>
      <c r="N103" s="46"/>
      <c r="O103" s="46" t="str">
        <f t="shared" si="14"/>
        <v>A JOUR</v>
      </c>
      <c r="P103" s="17" t="s">
        <v>14</v>
      </c>
      <c r="Q103" s="17"/>
      <c r="R103" s="2" t="s">
        <v>303</v>
      </c>
      <c r="T103" s="13" t="e">
        <v>#N/A</v>
      </c>
      <c r="U103" s="13" t="e">
        <v>#N/A</v>
      </c>
      <c r="V103" s="13" t="e">
        <v>#N/A</v>
      </c>
      <c r="W103" s="13" t="e">
        <v>#N/A</v>
      </c>
      <c r="X103" s="13" t="e">
        <v>#N/A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</row>
    <row r="104" spans="2:43" ht="18.5" x14ac:dyDescent="0.35">
      <c r="B104" s="14">
        <v>127</v>
      </c>
      <c r="C104" s="14" t="str">
        <f t="shared" si="29"/>
        <v>N°-0127-2024</v>
      </c>
      <c r="D104" s="15">
        <v>775754156</v>
      </c>
      <c r="E104" s="15" t="s">
        <v>11</v>
      </c>
      <c r="F104" s="16" t="s">
        <v>147</v>
      </c>
      <c r="G104" s="15" t="s">
        <v>23</v>
      </c>
      <c r="H104" s="15" t="s">
        <v>159</v>
      </c>
      <c r="I104" s="15" t="s">
        <v>214</v>
      </c>
      <c r="J104" s="46">
        <v>1000</v>
      </c>
      <c r="K104" s="46">
        <v>1000</v>
      </c>
      <c r="L104" s="46">
        <v>0</v>
      </c>
      <c r="M104" s="46" t="str">
        <f t="shared" si="13"/>
        <v>A JOUR</v>
      </c>
      <c r="N104" s="46"/>
      <c r="O104" s="46" t="str">
        <f t="shared" si="14"/>
        <v>A JOUR</v>
      </c>
      <c r="P104" s="17" t="s">
        <v>14</v>
      </c>
      <c r="Q104" s="17" t="s">
        <v>14</v>
      </c>
      <c r="T104" s="13" t="e">
        <v>#N/A</v>
      </c>
      <c r="U104" s="13" t="e">
        <v>#N/A</v>
      </c>
      <c r="V104" s="13" t="e">
        <v>#N/A</v>
      </c>
      <c r="W104" s="13" t="e">
        <v>#N/A</v>
      </c>
      <c r="X104" s="13" t="e">
        <v>#N/A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</row>
    <row r="105" spans="2:43" ht="18.5" x14ac:dyDescent="0.35">
      <c r="B105" s="14">
        <v>129</v>
      </c>
      <c r="C105" s="14" t="str">
        <f t="shared" si="29"/>
        <v>N°-0129-2024</v>
      </c>
      <c r="D105" s="15">
        <v>784083809</v>
      </c>
      <c r="E105" s="15" t="s">
        <v>11</v>
      </c>
      <c r="F105" s="16" t="s">
        <v>148</v>
      </c>
      <c r="G105" s="15" t="s">
        <v>20</v>
      </c>
      <c r="H105" s="15" t="s">
        <v>159</v>
      </c>
      <c r="I105" s="15" t="s">
        <v>213</v>
      </c>
      <c r="J105" s="46">
        <v>1000</v>
      </c>
      <c r="K105" s="46">
        <v>1000</v>
      </c>
      <c r="L105" s="46">
        <f t="shared" ref="L105:L106" si="39">+SUM($Y105:$AQ105)</f>
        <v>-6</v>
      </c>
      <c r="M105" s="46">
        <f t="shared" si="13"/>
        <v>-12000</v>
      </c>
      <c r="N105" s="46"/>
      <c r="O105" s="46">
        <f t="shared" ref="O105:O106" si="40">IF(L105&gt;=0,"A JOUR",($L105*($M$12+J105)+N105))</f>
        <v>-18000</v>
      </c>
      <c r="P105" s="17" t="s">
        <v>14</v>
      </c>
      <c r="Q105" s="17" t="s">
        <v>14</v>
      </c>
      <c r="T105" s="13" t="e">
        <v>#N/A</v>
      </c>
      <c r="U105" s="13" t="e">
        <v>#N/A</v>
      </c>
      <c r="V105" s="13" t="e">
        <v>#N/A</v>
      </c>
      <c r="W105" s="13">
        <v>1000</v>
      </c>
      <c r="X105" s="13">
        <v>6</v>
      </c>
      <c r="Y105" s="17">
        <v>-3</v>
      </c>
      <c r="Z105" s="17">
        <v>-1</v>
      </c>
      <c r="AA105" s="17">
        <v>-1</v>
      </c>
      <c r="AB105" s="17">
        <v>-1</v>
      </c>
      <c r="AC105" s="17">
        <v>0</v>
      </c>
      <c r="AD105" s="17">
        <v>0</v>
      </c>
      <c r="AE105" s="17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</row>
    <row r="106" spans="2:43" ht="18.5" x14ac:dyDescent="0.35">
      <c r="B106" s="14">
        <v>130</v>
      </c>
      <c r="C106" s="14" t="str">
        <f t="shared" si="29"/>
        <v>N°-0130-2024</v>
      </c>
      <c r="D106" s="15">
        <v>776154531</v>
      </c>
      <c r="E106" s="15" t="s">
        <v>11</v>
      </c>
      <c r="F106" s="16" t="s">
        <v>149</v>
      </c>
      <c r="G106" s="15" t="s">
        <v>37</v>
      </c>
      <c r="H106" s="15" t="s">
        <v>159</v>
      </c>
      <c r="I106" s="15" t="s">
        <v>229</v>
      </c>
      <c r="J106" s="46">
        <v>1000</v>
      </c>
      <c r="K106" s="46">
        <v>1000</v>
      </c>
      <c r="L106" s="46">
        <f t="shared" si="39"/>
        <v>-15</v>
      </c>
      <c r="M106" s="46">
        <f t="shared" ref="M106:M107" si="41">IF(L106&gt;=0,"A JOUR",($L106*($M$12)))</f>
        <v>-30000</v>
      </c>
      <c r="N106" s="46">
        <v>26000</v>
      </c>
      <c r="O106" s="46">
        <f t="shared" si="40"/>
        <v>-19000</v>
      </c>
      <c r="P106" s="17" t="s">
        <v>14</v>
      </c>
      <c r="Q106" s="17" t="s">
        <v>14</v>
      </c>
      <c r="T106" s="13" t="e">
        <v>#N/A</v>
      </c>
      <c r="U106" s="13" t="e">
        <v>#N/A</v>
      </c>
      <c r="V106" s="13" t="e">
        <v>#N/A</v>
      </c>
      <c r="W106" s="13">
        <v>1000</v>
      </c>
      <c r="X106" s="13">
        <v>15</v>
      </c>
      <c r="Y106" s="17">
        <v>-12</v>
      </c>
      <c r="Z106" s="17">
        <v>-1</v>
      </c>
      <c r="AA106" s="17">
        <v>-1</v>
      </c>
      <c r="AB106" s="17">
        <v>-1</v>
      </c>
      <c r="AC106" s="17">
        <v>0</v>
      </c>
      <c r="AD106" s="17">
        <v>0</v>
      </c>
      <c r="AE106" s="17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</row>
    <row r="107" spans="2:43" ht="18.5" x14ac:dyDescent="0.35">
      <c r="B107" s="14">
        <v>131</v>
      </c>
      <c r="C107" s="14" t="str">
        <f t="shared" si="29"/>
        <v>N°-0131-2024</v>
      </c>
      <c r="D107" s="15" t="s">
        <v>235</v>
      </c>
      <c r="E107" s="15" t="s">
        <v>11</v>
      </c>
      <c r="F107" s="16" t="s">
        <v>297</v>
      </c>
      <c r="G107" s="15" t="s">
        <v>23</v>
      </c>
      <c r="H107" s="15" t="s">
        <v>265</v>
      </c>
      <c r="I107" s="15" t="s">
        <v>235</v>
      </c>
      <c r="J107" s="46">
        <v>1000</v>
      </c>
      <c r="K107" s="46">
        <v>1000</v>
      </c>
      <c r="L107" s="15">
        <v>0</v>
      </c>
      <c r="M107" s="46" t="str">
        <f t="shared" si="41"/>
        <v>A JOUR</v>
      </c>
      <c r="N107" s="46"/>
      <c r="O107" s="46" t="str">
        <f t="shared" ref="O107" si="42">IF(L107&gt;=0,"A JOUR",($L107*($M$12+J107)))</f>
        <v>A JOUR</v>
      </c>
      <c r="P107" s="17" t="s">
        <v>14</v>
      </c>
      <c r="Q107" s="17" t="s">
        <v>14</v>
      </c>
      <c r="R107" s="2" t="s">
        <v>303</v>
      </c>
      <c r="T107" s="13" t="e">
        <v>#N/A</v>
      </c>
      <c r="U107" s="13" t="e">
        <v>#N/A</v>
      </c>
      <c r="V107" s="13" t="e">
        <v>#N/A</v>
      </c>
      <c r="W107" s="13" t="e">
        <v>#N/A</v>
      </c>
      <c r="X107" s="13" t="e">
        <v>#N/A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</row>
    <row r="108" spans="2:43" ht="18.5" x14ac:dyDescent="0.35">
      <c r="B108" s="14"/>
      <c r="C108" s="14"/>
      <c r="D108" s="40"/>
      <c r="E108" s="38"/>
      <c r="F108" s="39"/>
      <c r="G108" s="40"/>
      <c r="H108" s="40"/>
      <c r="I108" s="40"/>
      <c r="J108" s="47"/>
      <c r="K108" s="47"/>
      <c r="L108" s="47"/>
      <c r="M108" s="47"/>
      <c r="N108" s="47"/>
      <c r="O108" s="47"/>
      <c r="P108" s="17"/>
      <c r="Q108" s="17"/>
      <c r="T108"/>
      <c r="U108"/>
      <c r="V108"/>
      <c r="W108"/>
      <c r="X108"/>
    </row>
    <row r="109" spans="2:43" ht="18.5" x14ac:dyDescent="0.35">
      <c r="B109" s="14"/>
      <c r="C109" s="14"/>
      <c r="D109" s="40"/>
      <c r="E109" s="38"/>
      <c r="F109" s="39"/>
      <c r="G109" s="40"/>
      <c r="H109" s="40"/>
      <c r="I109" s="40"/>
      <c r="J109" s="47"/>
      <c r="K109" s="47"/>
      <c r="L109" s="47"/>
      <c r="M109" s="47"/>
      <c r="N109" s="47"/>
      <c r="O109" s="47"/>
      <c r="P109" s="17"/>
      <c r="Q109" s="17"/>
      <c r="T109"/>
      <c r="U109"/>
      <c r="V109"/>
      <c r="W109"/>
      <c r="X109"/>
    </row>
  </sheetData>
  <autoFilter ref="D13:X107" xr:uid="{FE6FDADE-5151-48BC-B7DC-CB152D92B6BF}"/>
  <mergeCells count="4">
    <mergeCell ref="B6:Q6"/>
    <mergeCell ref="G8:P8"/>
    <mergeCell ref="B10:Q11"/>
    <mergeCell ref="W12:X12"/>
  </mergeCells>
  <conditionalFormatting sqref="M14:O107">
    <cfRule type="cellIs" dxfId="21" priority="1" operator="lessThan">
      <formula>0</formula>
    </cfRule>
  </conditionalFormatting>
  <conditionalFormatting sqref="O14:O107 M14:N109">
    <cfRule type="cellIs" dxfId="20" priority="2" operator="equal">
      <formula>"A JOUR"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5" orientation="landscape" r:id="rId1"/>
  <headerFooter>
    <oddFooter>&amp;LElection du Président UJDS - 2024/2026&amp;R&amp;P / &amp;N</oddFooter>
  </headerFooter>
  <drawing r:id="rId2"/>
  <legacyDrawing r:id="rId3"/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F2EC-9C1A-4CFE-84DD-FD4FA20A443D}">
  <sheetPr>
    <pageSetUpPr fitToPage="1"/>
  </sheetPr>
  <dimension ref="A4:Q139"/>
  <sheetViews>
    <sheetView view="pageBreakPreview" topLeftCell="D2" zoomScale="70" zoomScaleNormal="70" zoomScaleSheetLayoutView="70" workbookViewId="0">
      <selection activeCell="L13" sqref="L13"/>
    </sheetView>
  </sheetViews>
  <sheetFormatPr baseColWidth="10" defaultRowHeight="14.5" x14ac:dyDescent="0.35"/>
  <cols>
    <col min="2" max="2" width="5.54296875" style="13" customWidth="1"/>
    <col min="3" max="3" width="14" style="13" customWidth="1"/>
    <col min="4" max="4" width="11.81640625" style="23" bestFit="1" customWidth="1"/>
    <col min="5" max="5" width="37" style="76" bestFit="1" customWidth="1"/>
    <col min="6" max="7" width="14.90625" style="23" customWidth="1"/>
    <col min="8" max="8" width="15.6328125" style="23" bestFit="1" customWidth="1"/>
    <col min="9" max="10" width="15.1796875" style="79" customWidth="1"/>
    <col min="11" max="11" width="12.26953125" style="73" customWidth="1"/>
    <col min="12" max="12" width="13.36328125" style="23" bestFit="1" customWidth="1"/>
    <col min="13" max="13" width="14.26953125" style="23" bestFit="1" customWidth="1"/>
    <col min="14" max="14" width="13.36328125" style="23" bestFit="1" customWidth="1"/>
    <col min="15" max="17" width="10.90625" style="23"/>
  </cols>
  <sheetData>
    <row r="4" spans="1:17" s="13" customFormat="1" ht="31" x14ac:dyDescent="0.35">
      <c r="A4" s="8"/>
      <c r="B4" s="9" t="s">
        <v>3</v>
      </c>
      <c r="C4" s="9" t="s">
        <v>271</v>
      </c>
      <c r="D4" s="10" t="s">
        <v>4</v>
      </c>
      <c r="E4" s="74" t="s">
        <v>5</v>
      </c>
      <c r="F4" s="11" t="s">
        <v>6</v>
      </c>
      <c r="G4" s="11" t="s">
        <v>158</v>
      </c>
      <c r="H4" s="11" t="s">
        <v>157</v>
      </c>
      <c r="I4" s="51" t="s">
        <v>272</v>
      </c>
      <c r="J4" s="51" t="s">
        <v>273</v>
      </c>
      <c r="K4" s="65" t="s">
        <v>257</v>
      </c>
      <c r="L4" s="51" t="s">
        <v>258</v>
      </c>
      <c r="M4" s="51" t="s">
        <v>450</v>
      </c>
      <c r="N4" s="51" t="s">
        <v>451</v>
      </c>
      <c r="O4" s="9" t="s">
        <v>7</v>
      </c>
      <c r="P4" s="9" t="s">
        <v>8</v>
      </c>
      <c r="Q4" s="9" t="s">
        <v>299</v>
      </c>
    </row>
    <row r="5" spans="1:17" ht="15.5" x14ac:dyDescent="0.35">
      <c r="B5" s="9">
        <v>1</v>
      </c>
      <c r="C5" s="9" t="s">
        <v>302</v>
      </c>
      <c r="D5" s="17" t="str">
        <f>+VLOOKUP($C5,'Données MSDL'!$C$13:$O$148,3,FALSE)</f>
        <v>Mr</v>
      </c>
      <c r="E5" s="75" t="str">
        <f>+VLOOKUP($C5,'Données MSDL'!$C$13:$O$148,4,FALSE)</f>
        <v>Abdoul aziz ibn Elhadji Ibrahima</v>
      </c>
      <c r="F5" s="17" t="str">
        <f>+VLOOKUP($C5,'Données MSDL'!$C$13:$O$148,5,FALSE)</f>
        <v>Pétel</v>
      </c>
      <c r="G5" s="17" t="str">
        <f>+VLOOKUP($C5,'Données MSDL'!$C$13:$O$148,6,FALSE)</f>
        <v>Dakar</v>
      </c>
      <c r="H5" s="17" t="str">
        <f>+VLOOKUP($C5,'Données MSDL'!$C$13:$O$148,7,FALSE)</f>
        <v>77 877 98 67</v>
      </c>
      <c r="I5" s="77">
        <f>+VLOOKUP($C5,'Données MSDL'!$C$13:$O$148,8,FALSE)</f>
        <v>1000</v>
      </c>
      <c r="J5" s="77" t="str">
        <f>+VLOOKUP($C5,'Données MSDL'!$C$13:$O$148,9,FALSE)</f>
        <v>N/A</v>
      </c>
      <c r="K5" s="46">
        <f>+VLOOKUP($C5,'Données MSDL'!$C$13:$O$148,10,FALSE)</f>
        <v>-56</v>
      </c>
      <c r="L5" s="80">
        <f>+VLOOKUP($C5,'Données MSDL'!$C$13:$O$148,11,FALSE)</f>
        <v>-112000</v>
      </c>
      <c r="M5" s="70">
        <f>+VLOOKUP($C5,'Données MSDL'!$C$13:$O$148,12,FALSE)</f>
        <v>0</v>
      </c>
      <c r="N5" s="80">
        <f>+VLOOKUP($C5,'Données MSDL'!$C$13:$O$148,13,FALSE)</f>
        <v>-168000</v>
      </c>
      <c r="O5" s="71"/>
      <c r="P5" s="71"/>
      <c r="Q5" s="71"/>
    </row>
    <row r="6" spans="1:17" ht="15.5" x14ac:dyDescent="0.35">
      <c r="B6" s="9">
        <v>2</v>
      </c>
      <c r="C6" s="9" t="s">
        <v>318</v>
      </c>
      <c r="D6" s="17" t="str">
        <f>+VLOOKUP($C6,'Données MSDL'!$C$13:$O$148,3,FALSE)</f>
        <v>Koto</v>
      </c>
      <c r="E6" s="75" t="str">
        <f>+VLOOKUP($C6,'Données MSDL'!$C$13:$O$148,4,FALSE)</f>
        <v>Abdoul ghadry</v>
      </c>
      <c r="F6" s="17" t="str">
        <f>+VLOOKUP($C6,'Données MSDL'!$C$13:$O$148,5,FALSE)</f>
        <v>Leysaré</v>
      </c>
      <c r="G6" s="17" t="str">
        <f>+VLOOKUP($C6,'Données MSDL'!$C$13:$O$148,6,FALSE)</f>
        <v>Dakar</v>
      </c>
      <c r="H6" s="17" t="str">
        <f>+VLOOKUP($C6,'Données MSDL'!$C$13:$O$148,7,FALSE)</f>
        <v>77 217 52 92</v>
      </c>
      <c r="I6" s="77">
        <f>+VLOOKUP($C6,'Données MSDL'!$C$13:$O$148,8,FALSE)</f>
        <v>2000</v>
      </c>
      <c r="J6" s="77">
        <f>+VLOOKUP($C6,'Données MSDL'!$C$13:$O$148,9,FALSE)</f>
        <v>1000</v>
      </c>
      <c r="K6" s="66">
        <f>+VLOOKUP($C6,'Données MSDL'!$C$13:$O$148,10,FALSE)</f>
        <v>0</v>
      </c>
      <c r="L6" s="46" t="str">
        <f>+VLOOKUP($C6,'Données MSDL'!$C$13:$O$148,11,FALSE)</f>
        <v>A JOUR</v>
      </c>
      <c r="M6" s="70">
        <f>+VLOOKUP($C6,'Données MSDL'!$C$13:$O$148,12,FALSE)</f>
        <v>0</v>
      </c>
      <c r="N6" s="46" t="str">
        <f>+VLOOKUP($C6,'Données MSDL'!$C$13:$O$148,13,FALSE)</f>
        <v>A JOUR</v>
      </c>
      <c r="O6" s="71"/>
      <c r="P6" s="71"/>
      <c r="Q6" s="71"/>
    </row>
    <row r="7" spans="1:17" ht="15.5" x14ac:dyDescent="0.35">
      <c r="B7" s="9">
        <v>3</v>
      </c>
      <c r="C7" s="9" t="s">
        <v>319</v>
      </c>
      <c r="D7" s="17" t="str">
        <f>+VLOOKUP($C7,'Données MSDL'!$C$13:$O$148,3,FALSE)</f>
        <v>Mr</v>
      </c>
      <c r="E7" s="75" t="str">
        <f>+VLOOKUP($C7,'Données MSDL'!$C$13:$O$148,4,FALSE)</f>
        <v xml:space="preserve">Abdoul goudoussy  </v>
      </c>
      <c r="F7" s="17" t="str">
        <f>+VLOOKUP($C7,'Données MSDL'!$C$13:$O$148,5,FALSE)</f>
        <v>Kourawoye</v>
      </c>
      <c r="G7" s="17" t="str">
        <f>+VLOOKUP($C7,'Données MSDL'!$C$13:$O$148,6,FALSE)</f>
        <v>Guinée</v>
      </c>
      <c r="H7" s="17" t="str">
        <f>+VLOOKUP($C7,'Données MSDL'!$C$13:$O$148,7,FALSE)</f>
        <v>xxxxxxxx</v>
      </c>
      <c r="I7" s="77">
        <f>+VLOOKUP($C7,'Données MSDL'!$C$13:$O$148,8,FALSE)</f>
        <v>0</v>
      </c>
      <c r="J7" s="77">
        <f>+VLOOKUP($C7,'Données MSDL'!$C$13:$O$148,9,FALSE)</f>
        <v>1000</v>
      </c>
      <c r="K7" s="66" t="str">
        <f>+VLOOKUP($C7,'Données MSDL'!$C$13:$O$148,10,FALSE)</f>
        <v>VG</v>
      </c>
      <c r="L7" s="46" t="str">
        <f>+VLOOKUP($C7,'Données MSDL'!$C$13:$O$148,11,FALSE)</f>
        <v>A JOUR</v>
      </c>
      <c r="M7" s="70">
        <f>+VLOOKUP($C7,'Données MSDL'!$C$13:$O$148,12,FALSE)</f>
        <v>0</v>
      </c>
      <c r="N7" s="46" t="str">
        <f>+VLOOKUP($C7,'Données MSDL'!$C$13:$O$148,13,FALSE)</f>
        <v>A JOUR</v>
      </c>
      <c r="O7" s="71"/>
      <c r="P7" s="71"/>
      <c r="Q7" s="71"/>
    </row>
    <row r="8" spans="1:17" ht="15.5" x14ac:dyDescent="0.35">
      <c r="B8" s="9">
        <v>4</v>
      </c>
      <c r="C8" s="9" t="s">
        <v>320</v>
      </c>
      <c r="D8" s="17" t="str">
        <f>+VLOOKUP($C8,'Données MSDL'!$C$13:$O$148,3,FALSE)</f>
        <v>Kaou</v>
      </c>
      <c r="E8" s="75" t="str">
        <f>+VLOOKUP($C8,'Données MSDL'!$C$13:$O$148,4,FALSE)</f>
        <v xml:space="preserve">Abdoul malipan </v>
      </c>
      <c r="F8" s="17" t="str">
        <f>+VLOOKUP($C8,'Données MSDL'!$C$13:$O$148,5,FALSE)</f>
        <v>Dowsaré</v>
      </c>
      <c r="G8" s="17" t="str">
        <f>+VLOOKUP($C8,'Données MSDL'!$C$13:$O$148,6,FALSE)</f>
        <v>Dakar</v>
      </c>
      <c r="H8" s="17" t="str">
        <f>+VLOOKUP($C8,'Données MSDL'!$C$13:$O$148,7,FALSE)</f>
        <v>77 352 83 33</v>
      </c>
      <c r="I8" s="77">
        <f>+VLOOKUP($C8,'Données MSDL'!$C$13:$O$148,8,FALSE)</f>
        <v>2000</v>
      </c>
      <c r="J8" s="77" t="str">
        <f>+VLOOKUP($C8,'Données MSDL'!$C$13:$O$148,9,FALSE)</f>
        <v>N/A</v>
      </c>
      <c r="K8" s="46">
        <f>+VLOOKUP($C8,'Données MSDL'!$C$13:$O$148,10,FALSE)</f>
        <v>-25</v>
      </c>
      <c r="L8" s="80">
        <f>+VLOOKUP($C8,'Données MSDL'!$C$13:$O$148,11,FALSE)</f>
        <v>-50000</v>
      </c>
      <c r="M8" s="70">
        <f>+VLOOKUP($C8,'Données MSDL'!$C$13:$O$148,12,FALSE)</f>
        <v>0</v>
      </c>
      <c r="N8" s="80">
        <f>+VLOOKUP($C8,'Données MSDL'!$C$13:$O$148,13,FALSE)</f>
        <v>-100000</v>
      </c>
      <c r="O8" s="71"/>
      <c r="P8" s="71"/>
      <c r="Q8" s="71"/>
    </row>
    <row r="9" spans="1:17" ht="15.5" x14ac:dyDescent="0.35">
      <c r="B9" s="9">
        <v>5</v>
      </c>
      <c r="C9" s="9" t="s">
        <v>321</v>
      </c>
      <c r="D9" s="17" t="str">
        <f>+VLOOKUP($C9,'Données MSDL'!$C$13:$O$148,3,FALSE)</f>
        <v>Koto</v>
      </c>
      <c r="E9" s="75" t="str">
        <f>+VLOOKUP($C9,'Données MSDL'!$C$13:$O$148,4,FALSE)</f>
        <v>Abdoul salam</v>
      </c>
      <c r="F9" s="17" t="str">
        <f>+VLOOKUP($C9,'Données MSDL'!$C$13:$O$148,5,FALSE)</f>
        <v>Gobihi</v>
      </c>
      <c r="G9" s="17" t="str">
        <f>+VLOOKUP($C9,'Données MSDL'!$C$13:$O$148,6,FALSE)</f>
        <v>Gambie</v>
      </c>
      <c r="H9" s="17" t="str">
        <f>+VLOOKUP($C9,'Données MSDL'!$C$13:$O$148,7,FALSE)</f>
        <v>xxxxxxxx</v>
      </c>
      <c r="I9" s="77">
        <f>+VLOOKUP($C9,'Données MSDL'!$C$13:$O$148,8,FALSE)</f>
        <v>2000</v>
      </c>
      <c r="J9" s="77">
        <f>+VLOOKUP($C9,'Données MSDL'!$C$13:$O$148,9,FALSE)</f>
        <v>1000</v>
      </c>
      <c r="K9" s="66">
        <f>+VLOOKUP($C9,'Données MSDL'!$C$13:$O$148,10,FALSE)</f>
        <v>0</v>
      </c>
      <c r="L9" s="46" t="str">
        <f>+VLOOKUP($C9,'Données MSDL'!$C$13:$O$148,11,FALSE)</f>
        <v>A JOUR</v>
      </c>
      <c r="M9" s="70">
        <f>+VLOOKUP($C9,'Données MSDL'!$C$13:$O$148,12,FALSE)</f>
        <v>0</v>
      </c>
      <c r="N9" s="46" t="str">
        <f>+VLOOKUP($C9,'Données MSDL'!$C$13:$O$148,13,FALSE)</f>
        <v>A JOUR</v>
      </c>
      <c r="O9" s="71"/>
      <c r="P9" s="71"/>
      <c r="Q9" s="71"/>
    </row>
    <row r="10" spans="1:17" ht="15.5" x14ac:dyDescent="0.35">
      <c r="B10" s="9">
        <v>6</v>
      </c>
      <c r="C10" s="9" t="s">
        <v>322</v>
      </c>
      <c r="D10" s="17" t="str">
        <f>+VLOOKUP($C10,'Données MSDL'!$C$13:$O$148,3,FALSE)</f>
        <v>Mr</v>
      </c>
      <c r="E10" s="75" t="str">
        <f>+VLOOKUP($C10,'Données MSDL'!$C$13:$O$148,4,FALSE)</f>
        <v>Abdoul salam petit ibn bappa bala</v>
      </c>
      <c r="F10" s="17" t="str">
        <f>+VLOOKUP($C10,'Données MSDL'!$C$13:$O$148,5,FALSE)</f>
        <v>Pétel</v>
      </c>
      <c r="G10" s="17" t="str">
        <f>+VLOOKUP($C10,'Données MSDL'!$C$13:$O$148,6,FALSE)</f>
        <v>Dakar</v>
      </c>
      <c r="H10" s="17" t="str">
        <f>+VLOOKUP($C10,'Données MSDL'!$C$13:$O$148,7,FALSE)</f>
        <v>77 478 90 94</v>
      </c>
      <c r="I10" s="77">
        <f>+VLOOKUP($C10,'Données MSDL'!$C$13:$O$148,8,FALSE)</f>
        <v>2000</v>
      </c>
      <c r="J10" s="77">
        <f>+VLOOKUP($C10,'Données MSDL'!$C$13:$O$148,9,FALSE)</f>
        <v>1000</v>
      </c>
      <c r="K10" s="66">
        <f>+VLOOKUP($C10,'Données MSDL'!$C$13:$O$148,10,FALSE)</f>
        <v>0</v>
      </c>
      <c r="L10" s="46" t="str">
        <f>+VLOOKUP($C10,'Données MSDL'!$C$13:$O$148,11,FALSE)</f>
        <v>A JOUR</v>
      </c>
      <c r="M10" s="70">
        <f>+VLOOKUP($C10,'Données MSDL'!$C$13:$O$148,12,FALSE)</f>
        <v>0</v>
      </c>
      <c r="N10" s="46" t="str">
        <f>+VLOOKUP($C10,'Données MSDL'!$C$13:$O$148,13,FALSE)</f>
        <v>A JOUR</v>
      </c>
      <c r="O10" s="71"/>
      <c r="P10" s="71"/>
      <c r="Q10" s="71"/>
    </row>
    <row r="11" spans="1:17" ht="15.5" x14ac:dyDescent="0.35">
      <c r="B11" s="9">
        <v>7</v>
      </c>
      <c r="C11" s="9" t="s">
        <v>323</v>
      </c>
      <c r="D11" s="17" t="str">
        <f>+VLOOKUP($C11,'Données MSDL'!$C$13:$O$148,3,FALSE)</f>
        <v>Koto</v>
      </c>
      <c r="E11" s="75" t="str">
        <f>+VLOOKUP($C11,'Données MSDL'!$C$13:$O$148,4,FALSE)</f>
        <v>Abdoul salam ibn Elhadji M. Woury VP</v>
      </c>
      <c r="F11" s="17" t="str">
        <f>+VLOOKUP($C11,'Données MSDL'!$C$13:$O$148,5,FALSE)</f>
        <v>Pétel</v>
      </c>
      <c r="G11" s="17" t="str">
        <f>+VLOOKUP($C11,'Données MSDL'!$C$13:$O$148,6,FALSE)</f>
        <v>Dakar</v>
      </c>
      <c r="H11" s="17" t="str">
        <f>+VLOOKUP($C11,'Données MSDL'!$C$13:$O$148,7,FALSE)</f>
        <v>78 105 03 63</v>
      </c>
      <c r="I11" s="77">
        <f>+VLOOKUP($C11,'Données MSDL'!$C$13:$O$148,8,FALSE)</f>
        <v>2000</v>
      </c>
      <c r="J11" s="77">
        <f>+VLOOKUP($C11,'Données MSDL'!$C$13:$O$148,9,FALSE)</f>
        <v>1000</v>
      </c>
      <c r="K11" s="66">
        <f>+VLOOKUP($C11,'Données MSDL'!$C$13:$O$148,10,FALSE)</f>
        <v>0</v>
      </c>
      <c r="L11" s="46" t="str">
        <f>+VLOOKUP($C11,'Données MSDL'!$C$13:$O$148,11,FALSE)</f>
        <v>A JOUR</v>
      </c>
      <c r="M11" s="70">
        <f>+VLOOKUP($C11,'Données MSDL'!$C$13:$O$148,12,FALSE)</f>
        <v>0</v>
      </c>
      <c r="N11" s="46" t="str">
        <f>+VLOOKUP($C11,'Données MSDL'!$C$13:$O$148,13,FALSE)</f>
        <v>A JOUR</v>
      </c>
      <c r="O11" s="71"/>
      <c r="P11" s="71"/>
      <c r="Q11" s="71"/>
    </row>
    <row r="12" spans="1:17" ht="15.5" x14ac:dyDescent="0.35">
      <c r="B12" s="9">
        <v>8</v>
      </c>
      <c r="C12" s="9" t="s">
        <v>324</v>
      </c>
      <c r="D12" s="17" t="str">
        <f>+VLOOKUP($C12,'Données MSDL'!$C$13:$O$148,3,FALSE)</f>
        <v>Mr</v>
      </c>
      <c r="E12" s="75" t="str">
        <f>+VLOOKUP($C12,'Données MSDL'!$C$13:$O$148,4,FALSE)</f>
        <v>Abdoul salam ibn karamoko Daouda</v>
      </c>
      <c r="F12" s="17" t="str">
        <f>+VLOOKUP($C12,'Données MSDL'!$C$13:$O$148,5,FALSE)</f>
        <v>Pétel</v>
      </c>
      <c r="G12" s="17" t="str">
        <f>+VLOOKUP($C12,'Données MSDL'!$C$13:$O$148,6,FALSE)</f>
        <v>Gabon</v>
      </c>
      <c r="H12" s="17" t="str">
        <f>+VLOOKUP($C12,'Données MSDL'!$C$13:$O$148,7,FALSE)</f>
        <v>+241 04 50 65 55</v>
      </c>
      <c r="I12" s="77">
        <f>+VLOOKUP($C12,'Données MSDL'!$C$13:$O$148,8,FALSE)</f>
        <v>5000</v>
      </c>
      <c r="J12" s="77" t="str">
        <f>+VLOOKUP($C12,'Données MSDL'!$C$13:$O$148,9,FALSE)</f>
        <v>N/A</v>
      </c>
      <c r="K12" s="66">
        <f>+VLOOKUP($C12,'Données MSDL'!$C$13:$O$148,10,FALSE)</f>
        <v>0</v>
      </c>
      <c r="L12" s="46" t="str">
        <f>+VLOOKUP($C12,'Données MSDL'!$C$13:$O$148,11,FALSE)</f>
        <v>A JOUR</v>
      </c>
      <c r="M12" s="70">
        <f>+VLOOKUP($C12,'Données MSDL'!$C$13:$O$148,12,FALSE)</f>
        <v>0</v>
      </c>
      <c r="N12" s="46" t="str">
        <f>+VLOOKUP($C12,'Données MSDL'!$C$13:$O$148,13,FALSE)</f>
        <v>A JOUR</v>
      </c>
      <c r="O12" s="71"/>
      <c r="P12" s="71"/>
      <c r="Q12" s="71"/>
    </row>
    <row r="13" spans="1:17" ht="15.5" x14ac:dyDescent="0.35">
      <c r="B13" s="9">
        <v>9</v>
      </c>
      <c r="C13" s="9" t="s">
        <v>325</v>
      </c>
      <c r="D13" s="17" t="str">
        <f>+VLOOKUP($C13,'Données MSDL'!$C$13:$O$148,3,FALSE)</f>
        <v>Mr</v>
      </c>
      <c r="E13" s="75" t="str">
        <f>+VLOOKUP($C13,'Données MSDL'!$C$13:$O$148,4,FALSE)</f>
        <v>Abdoul salam petit</v>
      </c>
      <c r="F13" s="17" t="str">
        <f>+VLOOKUP($C13,'Données MSDL'!$C$13:$O$148,5,FALSE)</f>
        <v>Pétel</v>
      </c>
      <c r="G13" s="17" t="str">
        <f>+VLOOKUP($C13,'Données MSDL'!$C$13:$O$148,6,FALSE)</f>
        <v>Dakar</v>
      </c>
      <c r="H13" s="17" t="str">
        <f>+VLOOKUP($C13,'Données MSDL'!$C$13:$O$148,7,FALSE)</f>
        <v>77 478 90 94</v>
      </c>
      <c r="I13" s="77">
        <f>+VLOOKUP($C13,'Données MSDL'!$C$13:$O$148,8,FALSE)</f>
        <v>2000</v>
      </c>
      <c r="J13" s="77">
        <f>+VLOOKUP($C13,'Données MSDL'!$C$13:$O$148,9,FALSE)</f>
        <v>1000</v>
      </c>
      <c r="K13" s="66">
        <f>+VLOOKUP($C13,'Données MSDL'!$C$13:$O$148,10,FALSE)</f>
        <v>0</v>
      </c>
      <c r="L13" s="46" t="str">
        <f>+VLOOKUP($C13,'Données MSDL'!$C$13:$O$148,11,FALSE)</f>
        <v>A JOUR</v>
      </c>
      <c r="M13" s="70">
        <f>+VLOOKUP($C13,'Données MSDL'!$C$13:$O$148,12,FALSE)</f>
        <v>0</v>
      </c>
      <c r="N13" s="46" t="str">
        <f>+VLOOKUP($C13,'Données MSDL'!$C$13:$O$148,13,FALSE)</f>
        <v>A JOUR</v>
      </c>
      <c r="O13" s="71"/>
      <c r="P13" s="71"/>
      <c r="Q13" s="71"/>
    </row>
    <row r="14" spans="1:17" ht="15.5" x14ac:dyDescent="0.35">
      <c r="B14" s="9">
        <v>10</v>
      </c>
      <c r="C14" s="9" t="s">
        <v>326</v>
      </c>
      <c r="D14" s="17" t="str">
        <f>+VLOOKUP($C14,'Données MSDL'!$C$13:$O$148,3,FALSE)</f>
        <v>Mr</v>
      </c>
      <c r="E14" s="75" t="str">
        <f>+VLOOKUP($C14,'Données MSDL'!$C$13:$O$148,4,FALSE)</f>
        <v>Abdoul salam PP</v>
      </c>
      <c r="F14" s="17" t="str">
        <f>+VLOOKUP($C14,'Données MSDL'!$C$13:$O$148,5,FALSE)</f>
        <v>Dieydiyabhe</v>
      </c>
      <c r="G14" s="17" t="str">
        <f>+VLOOKUP($C14,'Données MSDL'!$C$13:$O$148,6,FALSE)</f>
        <v>Dakar</v>
      </c>
      <c r="H14" s="17" t="str">
        <f>+VLOOKUP($C14,'Données MSDL'!$C$13:$O$148,7,FALSE)</f>
        <v>77 679 26 24</v>
      </c>
      <c r="I14" s="77">
        <f>+VLOOKUP($C14,'Données MSDL'!$C$13:$O$148,8,FALSE)</f>
        <v>1000</v>
      </c>
      <c r="J14" s="77">
        <f>+VLOOKUP($C14,'Données MSDL'!$C$13:$O$148,9,FALSE)</f>
        <v>1000</v>
      </c>
      <c r="K14" s="66">
        <f>+VLOOKUP($C14,'Données MSDL'!$C$13:$O$148,10,FALSE)</f>
        <v>0</v>
      </c>
      <c r="L14" s="46" t="str">
        <f>+VLOOKUP($C14,'Données MSDL'!$C$13:$O$148,11,FALSE)</f>
        <v>A JOUR</v>
      </c>
      <c r="M14" s="70">
        <f>+VLOOKUP($C14,'Données MSDL'!$C$13:$O$148,12,FALSE)</f>
        <v>0</v>
      </c>
      <c r="N14" s="46" t="str">
        <f>+VLOOKUP($C14,'Données MSDL'!$C$13:$O$148,13,FALSE)</f>
        <v>A JOUR</v>
      </c>
      <c r="O14" s="71"/>
      <c r="P14" s="71"/>
      <c r="Q14" s="71"/>
    </row>
    <row r="15" spans="1:17" ht="15.5" x14ac:dyDescent="0.35">
      <c r="B15" s="9">
        <v>11</v>
      </c>
      <c r="C15" s="9" t="s">
        <v>327</v>
      </c>
      <c r="D15" s="17" t="str">
        <f>+VLOOKUP($C15,'Données MSDL'!$C$13:$O$148,3,FALSE)</f>
        <v>Mr</v>
      </c>
      <c r="E15" s="75" t="str">
        <f>+VLOOKUP($C15,'Données MSDL'!$C$13:$O$148,4,FALSE)</f>
        <v>Abdoul salam PP (ivoire)</v>
      </c>
      <c r="F15" s="17" t="str">
        <f>+VLOOKUP($C15,'Données MSDL'!$C$13:$O$148,5,FALSE)</f>
        <v>Dowsaré</v>
      </c>
      <c r="G15" s="17" t="str">
        <f>+VLOOKUP($C15,'Données MSDL'!$C$13:$O$148,6,FALSE)</f>
        <v>Dakar</v>
      </c>
      <c r="H15" s="17" t="str">
        <f>+VLOOKUP($C15,'Données MSDL'!$C$13:$O$148,7,FALSE)</f>
        <v>77 577 99 80</v>
      </c>
      <c r="I15" s="77">
        <f>+VLOOKUP($C15,'Données MSDL'!$C$13:$O$148,8,FALSE)</f>
        <v>1000</v>
      </c>
      <c r="J15" s="77">
        <f>+VLOOKUP($C15,'Données MSDL'!$C$13:$O$148,9,FALSE)</f>
        <v>1000</v>
      </c>
      <c r="K15" s="46">
        <f>+VLOOKUP($C15,'Données MSDL'!$C$13:$O$148,10,FALSE)</f>
        <v>-2</v>
      </c>
      <c r="L15" s="80">
        <f>+VLOOKUP($C15,'Données MSDL'!$C$13:$O$148,11,FALSE)</f>
        <v>-4000</v>
      </c>
      <c r="M15" s="70">
        <f>+VLOOKUP($C15,'Données MSDL'!$C$13:$O$148,12,FALSE)</f>
        <v>0</v>
      </c>
      <c r="N15" s="80">
        <f>+VLOOKUP($C15,'Données MSDL'!$C$13:$O$148,13,FALSE)</f>
        <v>-6000</v>
      </c>
      <c r="O15" s="71"/>
      <c r="P15" s="71"/>
      <c r="Q15" s="71"/>
    </row>
    <row r="16" spans="1:17" ht="15.5" x14ac:dyDescent="0.35">
      <c r="B16" s="9">
        <v>12</v>
      </c>
      <c r="C16" s="9" t="s">
        <v>328</v>
      </c>
      <c r="D16" s="17" t="str">
        <f>+VLOOKUP($C16,'Données MSDL'!$C$13:$O$148,3,FALSE)</f>
        <v>Mr</v>
      </c>
      <c r="E16" s="75" t="str">
        <f>+VLOOKUP($C16,'Données MSDL'!$C$13:$O$148,4,FALSE)</f>
        <v>Abdoulaye</v>
      </c>
      <c r="F16" s="17" t="str">
        <f>+VLOOKUP($C16,'Données MSDL'!$C$13:$O$148,5,FALSE)</f>
        <v>Daandé Mboully</v>
      </c>
      <c r="G16" s="17" t="str">
        <f>+VLOOKUP($C16,'Données MSDL'!$C$13:$O$148,6,FALSE)</f>
        <v>Guinée</v>
      </c>
      <c r="H16" s="17">
        <f>+VLOOKUP($C16,'Données MSDL'!$C$13:$O$148,7,FALSE)</f>
        <v>0</v>
      </c>
      <c r="I16" s="77">
        <f>+VLOOKUP($C16,'Données MSDL'!$C$13:$O$148,8,FALSE)</f>
        <v>0</v>
      </c>
      <c r="J16" s="77">
        <f>+VLOOKUP($C16,'Données MSDL'!$C$13:$O$148,9,FALSE)</f>
        <v>1000</v>
      </c>
      <c r="K16" s="66" t="str">
        <f>+VLOOKUP($C16,'Données MSDL'!$C$13:$O$148,10,FALSE)</f>
        <v>VG</v>
      </c>
      <c r="L16" s="46" t="str">
        <f>+VLOOKUP($C16,'Données MSDL'!$C$13:$O$148,11,FALSE)</f>
        <v>A JOUR</v>
      </c>
      <c r="M16" s="70">
        <f>+VLOOKUP($C16,'Données MSDL'!$C$13:$O$148,12,FALSE)</f>
        <v>0</v>
      </c>
      <c r="N16" s="46" t="str">
        <f>+VLOOKUP($C16,'Données MSDL'!$C$13:$O$148,13,FALSE)</f>
        <v>A JOUR</v>
      </c>
      <c r="O16" s="71"/>
      <c r="P16" s="71"/>
      <c r="Q16" s="71"/>
    </row>
    <row r="17" spans="2:17" ht="15.5" x14ac:dyDescent="0.35">
      <c r="B17" s="9">
        <v>13</v>
      </c>
      <c r="C17" s="9" t="s">
        <v>329</v>
      </c>
      <c r="D17" s="17" t="str">
        <f>+VLOOKUP($C17,'Données MSDL'!$C$13:$O$148,3,FALSE)</f>
        <v>Mr</v>
      </c>
      <c r="E17" s="75" t="str">
        <f>+VLOOKUP($C17,'Données MSDL'!$C$13:$O$148,4,FALSE)</f>
        <v>Abdoulaye</v>
      </c>
      <c r="F17" s="17" t="str">
        <f>+VLOOKUP($C17,'Données MSDL'!$C$13:$O$148,5,FALSE)</f>
        <v>Kourawoye</v>
      </c>
      <c r="G17" s="17" t="str">
        <f>+VLOOKUP($C17,'Données MSDL'!$C$13:$O$148,6,FALSE)</f>
        <v>Côte d'ivoire</v>
      </c>
      <c r="H17" s="17" t="str">
        <f>+VLOOKUP($C17,'Données MSDL'!$C$13:$O$148,7,FALSE)</f>
        <v>xxxxxxxx</v>
      </c>
      <c r="I17" s="77">
        <f>+VLOOKUP($C17,'Données MSDL'!$C$13:$O$148,8,FALSE)</f>
        <v>1000</v>
      </c>
      <c r="J17" s="77" t="str">
        <f>+VLOOKUP($C17,'Données MSDL'!$C$13:$O$148,9,FALSE)</f>
        <v>N/A</v>
      </c>
      <c r="K17" s="66">
        <f>+VLOOKUP($C17,'Données MSDL'!$C$13:$O$148,10,FALSE)</f>
        <v>0</v>
      </c>
      <c r="L17" s="46" t="str">
        <f>+VLOOKUP($C17,'Données MSDL'!$C$13:$O$148,11,FALSE)</f>
        <v>A JOUR</v>
      </c>
      <c r="M17" s="70">
        <f>+VLOOKUP($C17,'Données MSDL'!$C$13:$O$148,12,FALSE)</f>
        <v>0</v>
      </c>
      <c r="N17" s="46" t="str">
        <f>+VLOOKUP($C17,'Données MSDL'!$C$13:$O$148,13,FALSE)</f>
        <v>A JOUR</v>
      </c>
      <c r="O17" s="71"/>
      <c r="P17" s="71"/>
      <c r="Q17" s="71"/>
    </row>
    <row r="18" spans="2:17" ht="15.5" x14ac:dyDescent="0.35">
      <c r="B18" s="9">
        <v>14</v>
      </c>
      <c r="C18" s="9" t="s">
        <v>330</v>
      </c>
      <c r="D18" s="17" t="str">
        <f>+VLOOKUP($C18,'Données MSDL'!$C$13:$O$148,3,FALSE)</f>
        <v>Grand</v>
      </c>
      <c r="E18" s="75" t="str">
        <f>+VLOOKUP($C18,'Données MSDL'!$C$13:$O$148,4,FALSE)</f>
        <v>Abdoulaye (Laye)</v>
      </c>
      <c r="F18" s="17" t="str">
        <f>+VLOOKUP($C18,'Données MSDL'!$C$13:$O$148,5,FALSE)</f>
        <v>Biilaa</v>
      </c>
      <c r="G18" s="17" t="str">
        <f>+VLOOKUP($C18,'Données MSDL'!$C$13:$O$148,6,FALSE)</f>
        <v>Dakar</v>
      </c>
      <c r="H18" s="17" t="str">
        <f>+VLOOKUP($C18,'Données MSDL'!$C$13:$O$148,7,FALSE)</f>
        <v>78 141 36 17</v>
      </c>
      <c r="I18" s="77">
        <f>+VLOOKUP($C18,'Données MSDL'!$C$13:$O$148,8,FALSE)</f>
        <v>1000</v>
      </c>
      <c r="J18" s="77">
        <f>+VLOOKUP($C18,'Données MSDL'!$C$13:$O$148,9,FALSE)</f>
        <v>1000</v>
      </c>
      <c r="K18" s="66">
        <f>+VLOOKUP($C18,'Données MSDL'!$C$13:$O$148,10,FALSE)</f>
        <v>0</v>
      </c>
      <c r="L18" s="46" t="str">
        <f>+VLOOKUP($C18,'Données MSDL'!$C$13:$O$148,11,FALSE)</f>
        <v>A JOUR</v>
      </c>
      <c r="M18" s="70">
        <f>+VLOOKUP($C18,'Données MSDL'!$C$13:$O$148,12,FALSE)</f>
        <v>0</v>
      </c>
      <c r="N18" s="46" t="str">
        <f>+VLOOKUP($C18,'Données MSDL'!$C$13:$O$148,13,FALSE)</f>
        <v>A JOUR</v>
      </c>
      <c r="O18" s="71"/>
      <c r="P18" s="71"/>
      <c r="Q18" s="71"/>
    </row>
    <row r="19" spans="2:17" ht="15.5" x14ac:dyDescent="0.35">
      <c r="B19" s="9">
        <v>15</v>
      </c>
      <c r="C19" s="9" t="s">
        <v>331</v>
      </c>
      <c r="D19" s="17" t="str">
        <f>+VLOOKUP($C19,'Données MSDL'!$C$13:$O$148,3,FALSE)</f>
        <v>Grand</v>
      </c>
      <c r="E19" s="75" t="str">
        <f>+VLOOKUP($C19,'Données MSDL'!$C$13:$O$148,4,FALSE)</f>
        <v>Abdoulaye (Laye) gabonais</v>
      </c>
      <c r="F19" s="17" t="str">
        <f>+VLOOKUP($C19,'Données MSDL'!$C$13:$O$148,5,FALSE)</f>
        <v>Pétel</v>
      </c>
      <c r="G19" s="17" t="str">
        <f>+VLOOKUP($C19,'Données MSDL'!$C$13:$O$148,6,FALSE)</f>
        <v>Dakar</v>
      </c>
      <c r="H19" s="17" t="str">
        <f>+VLOOKUP($C19,'Données MSDL'!$C$13:$O$148,7,FALSE)</f>
        <v>+241 06 39 94 21</v>
      </c>
      <c r="I19" s="77">
        <f>+VLOOKUP($C19,'Données MSDL'!$C$13:$O$148,8,FALSE)</f>
        <v>2000</v>
      </c>
      <c r="J19" s="77" t="str">
        <f>+VLOOKUP($C19,'Données MSDL'!$C$13:$O$148,9,FALSE)</f>
        <v>N/A</v>
      </c>
      <c r="K19" s="46">
        <f>+VLOOKUP($C19,'Données MSDL'!$C$13:$O$148,10,FALSE)</f>
        <v>-4</v>
      </c>
      <c r="L19" s="80">
        <f>+VLOOKUP($C19,'Données MSDL'!$C$13:$O$148,11,FALSE)</f>
        <v>-8000</v>
      </c>
      <c r="M19" s="70">
        <f>+VLOOKUP($C19,'Données MSDL'!$C$13:$O$148,12,FALSE)</f>
        <v>0</v>
      </c>
      <c r="N19" s="80">
        <f>+VLOOKUP($C19,'Données MSDL'!$C$13:$O$148,13,FALSE)</f>
        <v>-16000</v>
      </c>
      <c r="O19" s="71"/>
      <c r="P19" s="71"/>
      <c r="Q19" s="71"/>
    </row>
    <row r="20" spans="2:17" ht="15.5" x14ac:dyDescent="0.35">
      <c r="B20" s="9">
        <v>16</v>
      </c>
      <c r="C20" s="9" t="s">
        <v>332</v>
      </c>
      <c r="D20" s="17" t="str">
        <f>+VLOOKUP($C20,'Données MSDL'!$C$13:$O$148,3,FALSE)</f>
        <v>Mr</v>
      </c>
      <c r="E20" s="75" t="str">
        <f>+VLOOKUP($C20,'Données MSDL'!$C$13:$O$148,4,FALSE)</f>
        <v>Abdoulaye djibril KZA ibnou samara</v>
      </c>
      <c r="F20" s="17" t="str">
        <f>+VLOOKUP($C20,'Données MSDL'!$C$13:$O$148,5,FALSE)</f>
        <v>Dowsaré</v>
      </c>
      <c r="G20" s="17" t="str">
        <f>+VLOOKUP($C20,'Données MSDL'!$C$13:$O$148,6,FALSE)</f>
        <v>Casamance</v>
      </c>
      <c r="H20" s="17" t="str">
        <f>+VLOOKUP($C20,'Données MSDL'!$C$13:$O$148,7,FALSE)</f>
        <v>77 725 54 26</v>
      </c>
      <c r="I20" s="77">
        <f>+VLOOKUP($C20,'Données MSDL'!$C$13:$O$148,8,FALSE)</f>
        <v>1500</v>
      </c>
      <c r="J20" s="77" t="str">
        <f>+VLOOKUP($C20,'Données MSDL'!$C$13:$O$148,9,FALSE)</f>
        <v>N/A</v>
      </c>
      <c r="K20" s="66">
        <f>+VLOOKUP($C20,'Données MSDL'!$C$13:$O$148,10,FALSE)</f>
        <v>0</v>
      </c>
      <c r="L20" s="46" t="str">
        <f>+VLOOKUP($C20,'Données MSDL'!$C$13:$O$148,11,FALSE)</f>
        <v>A JOUR</v>
      </c>
      <c r="M20" s="70">
        <f>+VLOOKUP($C20,'Données MSDL'!$C$13:$O$148,12,FALSE)</f>
        <v>0</v>
      </c>
      <c r="N20" s="46" t="str">
        <f>+VLOOKUP($C20,'Données MSDL'!$C$13:$O$148,13,FALSE)</f>
        <v>A JOUR</v>
      </c>
      <c r="O20" s="71"/>
      <c r="P20" s="71"/>
      <c r="Q20" s="71"/>
    </row>
    <row r="21" spans="2:17" ht="15.5" x14ac:dyDescent="0.35">
      <c r="B21" s="9">
        <v>17</v>
      </c>
      <c r="C21" s="9" t="s">
        <v>333</v>
      </c>
      <c r="D21" s="17" t="str">
        <f>+VLOOKUP($C21,'Données MSDL'!$C$13:$O$148,3,FALSE)</f>
        <v>Mr</v>
      </c>
      <c r="E21" s="75" t="str">
        <f>+VLOOKUP($C21,'Données MSDL'!$C$13:$O$148,4,FALSE)</f>
        <v>Abdoulaye ka gallé</v>
      </c>
      <c r="F21" s="17" t="str">
        <f>+VLOOKUP($C21,'Données MSDL'!$C$13:$O$148,5,FALSE)</f>
        <v>Biilaa</v>
      </c>
      <c r="G21" s="17" t="str">
        <f>+VLOOKUP($C21,'Données MSDL'!$C$13:$O$148,6,FALSE)</f>
        <v>Guinée</v>
      </c>
      <c r="H21" s="17">
        <f>+VLOOKUP($C21,'Données MSDL'!$C$13:$O$148,7,FALSE)</f>
        <v>0</v>
      </c>
      <c r="I21" s="77">
        <f>+VLOOKUP($C21,'Données MSDL'!$C$13:$O$148,8,FALSE)</f>
        <v>0</v>
      </c>
      <c r="J21" s="77" t="str">
        <f>+VLOOKUP($C21,'Données MSDL'!$C$13:$O$148,9,FALSE)</f>
        <v>N/A</v>
      </c>
      <c r="K21" s="66" t="str">
        <f>+VLOOKUP($C21,'Données MSDL'!$C$13:$O$148,10,FALSE)</f>
        <v>VG</v>
      </c>
      <c r="L21" s="46" t="str">
        <f>+VLOOKUP($C21,'Données MSDL'!$C$13:$O$148,11,FALSE)</f>
        <v>A JOUR</v>
      </c>
      <c r="M21" s="70">
        <f>+VLOOKUP($C21,'Données MSDL'!$C$13:$O$148,12,FALSE)</f>
        <v>0</v>
      </c>
      <c r="N21" s="46" t="str">
        <f>+VLOOKUP($C21,'Données MSDL'!$C$13:$O$148,13,FALSE)</f>
        <v>A JOUR</v>
      </c>
      <c r="O21" s="71"/>
      <c r="P21" s="71"/>
      <c r="Q21" s="71"/>
    </row>
    <row r="22" spans="2:17" ht="15.5" x14ac:dyDescent="0.35">
      <c r="B22" s="9">
        <v>18</v>
      </c>
      <c r="C22" s="9" t="s">
        <v>334</v>
      </c>
      <c r="D22" s="17" t="str">
        <f>+VLOOKUP($C22,'Données MSDL'!$C$13:$O$148,3,FALSE)</f>
        <v>Mr</v>
      </c>
      <c r="E22" s="75" t="str">
        <f>+VLOOKUP($C22,'Données MSDL'!$C$13:$O$148,4,FALSE)</f>
        <v>Abdourahmane TRS</v>
      </c>
      <c r="F22" s="17" t="str">
        <f>+VLOOKUP($C22,'Données MSDL'!$C$13:$O$148,5,FALSE)</f>
        <v>Mamasamba</v>
      </c>
      <c r="G22" s="17" t="str">
        <f>+VLOOKUP($C22,'Données MSDL'!$C$13:$O$148,6,FALSE)</f>
        <v>Dakar</v>
      </c>
      <c r="H22" s="17" t="str">
        <f>+VLOOKUP($C22,'Données MSDL'!$C$13:$O$148,7,FALSE)</f>
        <v>77 404 24 97</v>
      </c>
      <c r="I22" s="77">
        <f>+VLOOKUP($C22,'Données MSDL'!$C$13:$O$148,8,FALSE)</f>
        <v>5000</v>
      </c>
      <c r="J22" s="77">
        <f>+VLOOKUP($C22,'Données MSDL'!$C$13:$O$148,9,FALSE)</f>
        <v>1000</v>
      </c>
      <c r="K22" s="66">
        <f>+VLOOKUP($C22,'Données MSDL'!$C$13:$O$148,10,FALSE)</f>
        <v>0</v>
      </c>
      <c r="L22" s="46" t="str">
        <f>+VLOOKUP($C22,'Données MSDL'!$C$13:$O$148,11,FALSE)</f>
        <v>A JOUR</v>
      </c>
      <c r="M22" s="70">
        <f>+VLOOKUP($C22,'Données MSDL'!$C$13:$O$148,12,FALSE)</f>
        <v>0</v>
      </c>
      <c r="N22" s="46" t="str">
        <f>+VLOOKUP($C22,'Données MSDL'!$C$13:$O$148,13,FALSE)</f>
        <v>A JOUR</v>
      </c>
      <c r="O22" s="71"/>
      <c r="P22" s="71"/>
      <c r="Q22" s="71"/>
    </row>
    <row r="23" spans="2:17" ht="15.5" x14ac:dyDescent="0.35">
      <c r="B23" s="9">
        <v>19</v>
      </c>
      <c r="C23" s="9" t="s">
        <v>335</v>
      </c>
      <c r="D23" s="17" t="str">
        <f>+VLOOKUP($C23,'Données MSDL'!$C$13:$O$148,3,FALSE)</f>
        <v>Koto</v>
      </c>
      <c r="E23" s="75" t="str">
        <f>+VLOOKUP($C23,'Données MSDL'!$C$13:$O$148,4,FALSE)</f>
        <v>Ablaye TSA</v>
      </c>
      <c r="F23" s="17" t="str">
        <f>+VLOOKUP($C23,'Données MSDL'!$C$13:$O$148,5,FALSE)</f>
        <v>Bolorrou</v>
      </c>
      <c r="G23" s="17" t="str">
        <f>+VLOOKUP($C23,'Données MSDL'!$C$13:$O$148,6,FALSE)</f>
        <v>Dakar</v>
      </c>
      <c r="H23" s="17" t="str">
        <f>+VLOOKUP($C23,'Données MSDL'!$C$13:$O$148,7,FALSE)</f>
        <v>77 447 31 67</v>
      </c>
      <c r="I23" s="77">
        <f>+VLOOKUP($C23,'Données MSDL'!$C$13:$O$148,8,FALSE)</f>
        <v>1500</v>
      </c>
      <c r="J23" s="77">
        <f>+VLOOKUP($C23,'Données MSDL'!$C$13:$O$148,9,FALSE)</f>
        <v>1000</v>
      </c>
      <c r="K23" s="66">
        <f>+VLOOKUP($C23,'Données MSDL'!$C$13:$O$148,10,FALSE)</f>
        <v>0</v>
      </c>
      <c r="L23" s="46" t="str">
        <f>+VLOOKUP($C23,'Données MSDL'!$C$13:$O$148,11,FALSE)</f>
        <v>A JOUR</v>
      </c>
      <c r="M23" s="70">
        <f>+VLOOKUP($C23,'Données MSDL'!$C$13:$O$148,12,FALSE)</f>
        <v>0</v>
      </c>
      <c r="N23" s="46" t="str">
        <f>+VLOOKUP($C23,'Données MSDL'!$C$13:$O$148,13,FALSE)</f>
        <v>A JOUR</v>
      </c>
      <c r="O23" s="71"/>
      <c r="P23" s="71"/>
      <c r="Q23" s="71"/>
    </row>
    <row r="24" spans="2:17" ht="15.5" x14ac:dyDescent="0.35">
      <c r="B24" s="9">
        <v>20</v>
      </c>
      <c r="C24" s="9" t="s">
        <v>336</v>
      </c>
      <c r="D24" s="17" t="str">
        <f>+VLOOKUP($C24,'Données MSDL'!$C$13:$O$148,3,FALSE)</f>
        <v>Kaou</v>
      </c>
      <c r="E24" s="75" t="str">
        <f>+VLOOKUP($C24,'Données MSDL'!$C$13:$O$148,4,FALSE)</f>
        <v>Ahmadou Korka ibn bappa bala</v>
      </c>
      <c r="F24" s="17" t="str">
        <f>+VLOOKUP($C24,'Données MSDL'!$C$13:$O$148,5,FALSE)</f>
        <v>Pétel</v>
      </c>
      <c r="G24" s="17" t="str">
        <f>+VLOOKUP($C24,'Données MSDL'!$C$13:$O$148,6,FALSE)</f>
        <v>Dakar</v>
      </c>
      <c r="H24" s="17">
        <f>+VLOOKUP($C24,'Données MSDL'!$C$13:$O$148,7,FALSE)</f>
        <v>777119328</v>
      </c>
      <c r="I24" s="77">
        <f>+VLOOKUP($C24,'Données MSDL'!$C$13:$O$148,8,FALSE)</f>
        <v>1000</v>
      </c>
      <c r="J24" s="77">
        <f>+VLOOKUP($C24,'Données MSDL'!$C$13:$O$148,9,FALSE)</f>
        <v>1000</v>
      </c>
      <c r="K24" s="46">
        <f>+VLOOKUP($C24,'Données MSDL'!$C$13:$O$148,10,FALSE)</f>
        <v>-3</v>
      </c>
      <c r="L24" s="80">
        <f>+VLOOKUP($C24,'Données MSDL'!$C$13:$O$148,11,FALSE)</f>
        <v>-6000</v>
      </c>
      <c r="M24" s="70">
        <f>+VLOOKUP($C24,'Données MSDL'!$C$13:$O$148,12,FALSE)</f>
        <v>0</v>
      </c>
      <c r="N24" s="80">
        <f>+VLOOKUP($C24,'Données MSDL'!$C$13:$O$148,13,FALSE)</f>
        <v>-9000</v>
      </c>
      <c r="O24" s="71"/>
      <c r="P24" s="71"/>
      <c r="Q24" s="71"/>
    </row>
    <row r="25" spans="2:17" ht="15.5" x14ac:dyDescent="0.35">
      <c r="B25" s="9">
        <v>21</v>
      </c>
      <c r="C25" s="9" t="s">
        <v>337</v>
      </c>
      <c r="D25" s="17" t="str">
        <f>+VLOOKUP($C25,'Données MSDL'!$C$13:$O$148,3,FALSE)</f>
        <v>Mr</v>
      </c>
      <c r="E25" s="75" t="str">
        <f>+VLOOKUP($C25,'Données MSDL'!$C$13:$O$148,4,FALSE)</f>
        <v>Alassana ibn Elhadji M. Woury</v>
      </c>
      <c r="F25" s="17" t="str">
        <f>+VLOOKUP($C25,'Données MSDL'!$C$13:$O$148,5,FALSE)</f>
        <v>Pétel</v>
      </c>
      <c r="G25" s="17" t="str">
        <f>+VLOOKUP($C25,'Données MSDL'!$C$13:$O$148,6,FALSE)</f>
        <v>Dakar</v>
      </c>
      <c r="H25" s="17" t="str">
        <f>+VLOOKUP($C25,'Données MSDL'!$C$13:$O$148,7,FALSE)</f>
        <v>78 352 04 25</v>
      </c>
      <c r="I25" s="77">
        <f>+VLOOKUP($C25,'Données MSDL'!$C$13:$O$148,8,FALSE)</f>
        <v>1000</v>
      </c>
      <c r="J25" s="77">
        <f>+VLOOKUP($C25,'Données MSDL'!$C$13:$O$148,9,FALSE)</f>
        <v>1000</v>
      </c>
      <c r="K25" s="46">
        <f>+VLOOKUP($C25,'Données MSDL'!$C$13:$O$148,10,FALSE)</f>
        <v>0</v>
      </c>
      <c r="L25" s="46" t="str">
        <f>+VLOOKUP($C25,'Données MSDL'!$C$13:$O$148,11,FALSE)</f>
        <v>A JOUR</v>
      </c>
      <c r="M25" s="70">
        <f>+VLOOKUP($C25,'Données MSDL'!$C$13:$O$148,12,FALSE)</f>
        <v>0</v>
      </c>
      <c r="N25" s="46" t="str">
        <f>+VLOOKUP($C25,'Données MSDL'!$C$13:$O$148,13,FALSE)</f>
        <v>A JOUR</v>
      </c>
      <c r="O25" s="71"/>
      <c r="P25" s="71"/>
      <c r="Q25" s="71"/>
    </row>
    <row r="26" spans="2:17" ht="15.5" x14ac:dyDescent="0.35">
      <c r="B26" s="9">
        <v>22</v>
      </c>
      <c r="C26" s="9" t="s">
        <v>338</v>
      </c>
      <c r="D26" s="17" t="str">
        <f>+VLOOKUP($C26,'Données MSDL'!$C$13:$O$148,3,FALSE)</f>
        <v>Mr</v>
      </c>
      <c r="E26" s="75" t="str">
        <f>+VLOOKUP($C26,'Données MSDL'!$C$13:$O$148,4,FALSE)</f>
        <v>Alassana Macoss</v>
      </c>
      <c r="F26" s="17" t="str">
        <f>+VLOOKUP($C26,'Données MSDL'!$C$13:$O$148,5,FALSE)</f>
        <v>Dowsaré</v>
      </c>
      <c r="G26" s="17" t="str">
        <f>+VLOOKUP($C26,'Données MSDL'!$C$13:$O$148,6,FALSE)</f>
        <v>Dakar</v>
      </c>
      <c r="H26" s="17" t="str">
        <f>+VLOOKUP($C26,'Données MSDL'!$C$13:$O$148,7,FALSE)</f>
        <v>76 765 21 93</v>
      </c>
      <c r="I26" s="77">
        <f>+VLOOKUP($C26,'Données MSDL'!$C$13:$O$148,8,FALSE)</f>
        <v>1000</v>
      </c>
      <c r="J26" s="77">
        <f>+VLOOKUP($C26,'Données MSDL'!$C$13:$O$148,9,FALSE)</f>
        <v>1000</v>
      </c>
      <c r="K26" s="46">
        <f>+VLOOKUP($C26,'Données MSDL'!$C$13:$O$148,10,FALSE)</f>
        <v>0</v>
      </c>
      <c r="L26" s="46" t="str">
        <f>+VLOOKUP($C26,'Données MSDL'!$C$13:$O$148,11,FALSE)</f>
        <v>A JOUR</v>
      </c>
      <c r="M26" s="70">
        <f>+VLOOKUP($C26,'Données MSDL'!$C$13:$O$148,12,FALSE)</f>
        <v>0</v>
      </c>
      <c r="N26" s="46" t="str">
        <f>+VLOOKUP($C26,'Données MSDL'!$C$13:$O$148,13,FALSE)</f>
        <v>A JOUR</v>
      </c>
      <c r="O26" s="71"/>
      <c r="P26" s="71"/>
      <c r="Q26" s="71"/>
    </row>
    <row r="27" spans="2:17" ht="15.5" x14ac:dyDescent="0.35">
      <c r="B27" s="9">
        <v>23</v>
      </c>
      <c r="C27" s="9" t="s">
        <v>339</v>
      </c>
      <c r="D27" s="17" t="str">
        <f>+VLOOKUP($C27,'Données MSDL'!$C$13:$O$148,3,FALSE)</f>
        <v>Mr</v>
      </c>
      <c r="E27" s="75" t="str">
        <f>+VLOOKUP($C27,'Données MSDL'!$C$13:$O$148,4,FALSE)</f>
        <v>Alousseynou ibn Elhadji M. Woury</v>
      </c>
      <c r="F27" s="17" t="str">
        <f>+VLOOKUP($C27,'Données MSDL'!$C$13:$O$148,5,FALSE)</f>
        <v>Pétel</v>
      </c>
      <c r="G27" s="17" t="str">
        <f>+VLOOKUP($C27,'Données MSDL'!$C$13:$O$148,6,FALSE)</f>
        <v>Dakar</v>
      </c>
      <c r="H27" s="17" t="str">
        <f>+VLOOKUP($C27,'Données MSDL'!$C$13:$O$148,7,FALSE)</f>
        <v>78 352 04 25</v>
      </c>
      <c r="I27" s="77">
        <f>+VLOOKUP($C27,'Données MSDL'!$C$13:$O$148,8,FALSE)</f>
        <v>1000</v>
      </c>
      <c r="J27" s="77">
        <f>+VLOOKUP($C27,'Données MSDL'!$C$13:$O$148,9,FALSE)</f>
        <v>1000</v>
      </c>
      <c r="K27" s="46">
        <f>+VLOOKUP($C27,'Données MSDL'!$C$13:$O$148,10,FALSE)</f>
        <v>0</v>
      </c>
      <c r="L27" s="46" t="str">
        <f>+VLOOKUP($C27,'Données MSDL'!$C$13:$O$148,11,FALSE)</f>
        <v>A JOUR</v>
      </c>
      <c r="M27" s="70">
        <f>+VLOOKUP($C27,'Données MSDL'!$C$13:$O$148,12,FALSE)</f>
        <v>0</v>
      </c>
      <c r="N27" s="46" t="str">
        <f>+VLOOKUP($C27,'Données MSDL'!$C$13:$O$148,13,FALSE)</f>
        <v>A JOUR</v>
      </c>
      <c r="O27" s="71"/>
      <c r="P27" s="71"/>
      <c r="Q27" s="71"/>
    </row>
    <row r="28" spans="2:17" ht="15.5" x14ac:dyDescent="0.35">
      <c r="B28" s="9">
        <v>24</v>
      </c>
      <c r="C28" s="9" t="s">
        <v>340</v>
      </c>
      <c r="D28" s="17" t="str">
        <f>+VLOOKUP($C28,'Données MSDL'!$C$13:$O$148,3,FALSE)</f>
        <v>Mr</v>
      </c>
      <c r="E28" s="75" t="str">
        <f>+VLOOKUP($C28,'Données MSDL'!$C$13:$O$148,4,FALSE)</f>
        <v xml:space="preserve">Alousseynou Pecosse </v>
      </c>
      <c r="F28" s="17" t="str">
        <f>+VLOOKUP($C28,'Données MSDL'!$C$13:$O$148,5,FALSE)</f>
        <v>Dowsaré</v>
      </c>
      <c r="G28" s="17" t="str">
        <f>+VLOOKUP($C28,'Données MSDL'!$C$13:$O$148,6,FALSE)</f>
        <v>Guinée</v>
      </c>
      <c r="H28" s="17">
        <f>+VLOOKUP($C28,'Données MSDL'!$C$13:$O$148,7,FALSE)</f>
        <v>0</v>
      </c>
      <c r="I28" s="77">
        <f>+VLOOKUP($C28,'Données MSDL'!$C$13:$O$148,8,FALSE)</f>
        <v>0</v>
      </c>
      <c r="J28" s="77" t="str">
        <f>+VLOOKUP($C28,'Données MSDL'!$C$13:$O$148,9,FALSE)</f>
        <v>N/A</v>
      </c>
      <c r="K28" s="46" t="str">
        <f>+VLOOKUP($C28,'Données MSDL'!$C$13:$O$148,10,FALSE)</f>
        <v>VG</v>
      </c>
      <c r="L28" s="46" t="str">
        <f>+VLOOKUP($C28,'Données MSDL'!$C$13:$O$148,11,FALSE)</f>
        <v>A JOUR</v>
      </c>
      <c r="M28" s="70">
        <f>+VLOOKUP($C28,'Données MSDL'!$C$13:$O$148,12,FALSE)</f>
        <v>0</v>
      </c>
      <c r="N28" s="46" t="str">
        <f>+VLOOKUP($C28,'Données MSDL'!$C$13:$O$148,13,FALSE)</f>
        <v>A JOUR</v>
      </c>
      <c r="O28" s="71"/>
      <c r="P28" s="71"/>
      <c r="Q28" s="71"/>
    </row>
    <row r="29" spans="2:17" ht="15.5" x14ac:dyDescent="0.35">
      <c r="B29" s="9">
        <v>25</v>
      </c>
      <c r="C29" s="9" t="s">
        <v>341</v>
      </c>
      <c r="D29" s="17" t="str">
        <f>+VLOOKUP($C29,'Données MSDL'!$C$13:$O$148,3,FALSE)</f>
        <v>Mr</v>
      </c>
      <c r="E29" s="75" t="str">
        <f>+VLOOKUP($C29,'Données MSDL'!$C$13:$O$148,4,FALSE)</f>
        <v>Alpha (France)</v>
      </c>
      <c r="F29" s="17" t="str">
        <f>+VLOOKUP($C29,'Données MSDL'!$C$13:$O$148,5,FALSE)</f>
        <v>Dieydiyabhe</v>
      </c>
      <c r="G29" s="17" t="str">
        <f>+VLOOKUP($C29,'Données MSDL'!$C$13:$O$148,6,FALSE)</f>
        <v>France</v>
      </c>
      <c r="H29" s="17">
        <f>+VLOOKUP($C29,'Données MSDL'!$C$13:$O$148,7,FALSE)</f>
        <v>0</v>
      </c>
      <c r="I29" s="77">
        <f>+VLOOKUP($C29,'Données MSDL'!$C$13:$O$148,8,FALSE)</f>
        <v>0</v>
      </c>
      <c r="J29" s="77">
        <f>+VLOOKUP($C29,'Données MSDL'!$C$13:$O$148,9,FALSE)</f>
        <v>1000</v>
      </c>
      <c r="K29" s="46">
        <f>+VLOOKUP($C29,'Données MSDL'!$C$13:$O$148,10,FALSE)</f>
        <v>0</v>
      </c>
      <c r="L29" s="46" t="str">
        <f>+VLOOKUP($C29,'Données MSDL'!$C$13:$O$148,11,FALSE)</f>
        <v>A JOUR</v>
      </c>
      <c r="M29" s="70">
        <f>+VLOOKUP($C29,'Données MSDL'!$C$13:$O$148,12,FALSE)</f>
        <v>0</v>
      </c>
      <c r="N29" s="46" t="str">
        <f>+VLOOKUP($C29,'Données MSDL'!$C$13:$O$148,13,FALSE)</f>
        <v>A JOUR</v>
      </c>
      <c r="O29" s="71"/>
      <c r="P29" s="71"/>
      <c r="Q29" s="71"/>
    </row>
    <row r="30" spans="2:17" ht="15.5" x14ac:dyDescent="0.35">
      <c r="B30" s="9">
        <v>26</v>
      </c>
      <c r="C30" s="9" t="s">
        <v>342</v>
      </c>
      <c r="D30" s="17" t="str">
        <f>+VLOOKUP($C30,'Données MSDL'!$C$13:$O$148,3,FALSE)</f>
        <v>Mr</v>
      </c>
      <c r="E30" s="75" t="str">
        <f>+VLOOKUP($C30,'Données MSDL'!$C$13:$O$148,4,FALSE)</f>
        <v xml:space="preserve">Alpha amadou ibn bappa bala </v>
      </c>
      <c r="F30" s="17" t="str">
        <f>+VLOOKUP($C30,'Données MSDL'!$C$13:$O$148,5,FALSE)</f>
        <v>Pétel</v>
      </c>
      <c r="G30" s="17" t="str">
        <f>+VLOOKUP($C30,'Données MSDL'!$C$13:$O$148,6,FALSE)</f>
        <v>Dakar</v>
      </c>
      <c r="H30" s="17" t="str">
        <f>+VLOOKUP($C30,'Données MSDL'!$C$13:$O$148,7,FALSE)</f>
        <v>77 228 94 87</v>
      </c>
      <c r="I30" s="77">
        <f>+VLOOKUP($C30,'Données MSDL'!$C$13:$O$148,8,FALSE)</f>
        <v>1000</v>
      </c>
      <c r="J30" s="77">
        <f>+VLOOKUP($C30,'Données MSDL'!$C$13:$O$148,9,FALSE)</f>
        <v>1000</v>
      </c>
      <c r="K30" s="46">
        <f>+VLOOKUP($C30,'Données MSDL'!$C$13:$O$148,10,FALSE)</f>
        <v>0</v>
      </c>
      <c r="L30" s="46" t="str">
        <f>+VLOOKUP($C30,'Données MSDL'!$C$13:$O$148,11,FALSE)</f>
        <v>A JOUR</v>
      </c>
      <c r="M30" s="70">
        <f>+VLOOKUP($C30,'Données MSDL'!$C$13:$O$148,12,FALSE)</f>
        <v>0</v>
      </c>
      <c r="N30" s="46" t="str">
        <f>+VLOOKUP($C30,'Données MSDL'!$C$13:$O$148,13,FALSE)</f>
        <v>A JOUR</v>
      </c>
      <c r="O30" s="71"/>
      <c r="P30" s="71"/>
      <c r="Q30" s="71"/>
    </row>
    <row r="31" spans="2:17" ht="15.5" x14ac:dyDescent="0.35">
      <c r="B31" s="9">
        <v>27</v>
      </c>
      <c r="C31" s="9" t="s">
        <v>343</v>
      </c>
      <c r="D31" s="17" t="str">
        <f>+VLOOKUP($C31,'Données MSDL'!$C$13:$O$148,3,FALSE)</f>
        <v>Mr</v>
      </c>
      <c r="E31" s="75" t="str">
        <f>+VLOOKUP($C31,'Données MSDL'!$C$13:$O$148,4,FALSE)</f>
        <v>Alpha Amirou ibn Elhadji Ibrahima</v>
      </c>
      <c r="F31" s="17" t="str">
        <f>+VLOOKUP($C31,'Données MSDL'!$C$13:$O$148,5,FALSE)</f>
        <v>Pétel</v>
      </c>
      <c r="G31" s="17" t="str">
        <f>+VLOOKUP($C31,'Données MSDL'!$C$13:$O$148,6,FALSE)</f>
        <v>Dakar</v>
      </c>
      <c r="H31" s="17" t="str">
        <f>+VLOOKUP($C31,'Données MSDL'!$C$13:$O$148,7,FALSE)</f>
        <v>78 126 11 82</v>
      </c>
      <c r="I31" s="77">
        <f>+VLOOKUP($C31,'Données MSDL'!$C$13:$O$148,8,FALSE)</f>
        <v>1000</v>
      </c>
      <c r="J31" s="77">
        <f>+VLOOKUP($C31,'Données MSDL'!$C$13:$O$148,9,FALSE)</f>
        <v>1000</v>
      </c>
      <c r="K31" s="46">
        <f>+VLOOKUP($C31,'Données MSDL'!$C$13:$O$148,10,FALSE)</f>
        <v>-6</v>
      </c>
      <c r="L31" s="80">
        <f>+VLOOKUP($C31,'Données MSDL'!$C$13:$O$148,11,FALSE)</f>
        <v>-12000</v>
      </c>
      <c r="M31" s="70">
        <f>+VLOOKUP($C31,'Données MSDL'!$C$13:$O$148,12,FALSE)</f>
        <v>0</v>
      </c>
      <c r="N31" s="80">
        <f>+VLOOKUP($C31,'Données MSDL'!$C$13:$O$148,13,FALSE)</f>
        <v>-18000</v>
      </c>
      <c r="O31" s="71"/>
      <c r="P31" s="71"/>
      <c r="Q31" s="71"/>
    </row>
    <row r="32" spans="2:17" ht="15.5" x14ac:dyDescent="0.35">
      <c r="B32" s="9">
        <v>28</v>
      </c>
      <c r="C32" s="9" t="s">
        <v>344</v>
      </c>
      <c r="D32" s="17" t="str">
        <f>+VLOOKUP($C32,'Données MSDL'!$C$13:$O$148,3,FALSE)</f>
        <v>Koto</v>
      </c>
      <c r="E32" s="75" t="str">
        <f>+VLOOKUP($C32,'Données MSDL'!$C$13:$O$148,4,FALSE)</f>
        <v>alpha KZA ibnou samara</v>
      </c>
      <c r="F32" s="17" t="str">
        <f>+VLOOKUP($C32,'Données MSDL'!$C$13:$O$148,5,FALSE)</f>
        <v>Dowsaré</v>
      </c>
      <c r="G32" s="17" t="str">
        <f>+VLOOKUP($C32,'Données MSDL'!$C$13:$O$148,6,FALSE)</f>
        <v>Casamance</v>
      </c>
      <c r="H32" s="17" t="str">
        <f>+VLOOKUP($C32,'Données MSDL'!$C$13:$O$148,7,FALSE)</f>
        <v>77 220 20 46</v>
      </c>
      <c r="I32" s="77">
        <f>+VLOOKUP($C32,'Données MSDL'!$C$13:$O$148,8,FALSE)</f>
        <v>2000</v>
      </c>
      <c r="J32" s="77">
        <f>+VLOOKUP($C32,'Données MSDL'!$C$13:$O$148,9,FALSE)</f>
        <v>1000</v>
      </c>
      <c r="K32" s="46">
        <f>+VLOOKUP($C32,'Données MSDL'!$C$13:$O$148,10,FALSE)</f>
        <v>1</v>
      </c>
      <c r="L32" s="46" t="str">
        <f>+VLOOKUP($C32,'Données MSDL'!$C$13:$O$148,11,FALSE)</f>
        <v>A JOUR</v>
      </c>
      <c r="M32" s="80">
        <f>+VLOOKUP($C32,'Données MSDL'!$C$13:$O$148,12,FALSE)</f>
        <v>2000</v>
      </c>
      <c r="N32" s="46" t="str">
        <f>+VLOOKUP($C32,'Données MSDL'!$C$13:$O$148,13,FALSE)</f>
        <v>A JOUR</v>
      </c>
      <c r="O32" s="71"/>
      <c r="P32" s="71"/>
      <c r="Q32" s="71"/>
    </row>
    <row r="33" spans="2:17" ht="15.5" x14ac:dyDescent="0.35">
      <c r="B33" s="9">
        <v>29</v>
      </c>
      <c r="C33" s="9" t="s">
        <v>345</v>
      </c>
      <c r="D33" s="17" t="str">
        <f>+VLOOKUP($C33,'Données MSDL'!$C$13:$O$148,3,FALSE)</f>
        <v>Bappa</v>
      </c>
      <c r="E33" s="75" t="str">
        <f>+VLOOKUP($C33,'Données MSDL'!$C$13:$O$148,4,FALSE)</f>
        <v>Alpha oumar</v>
      </c>
      <c r="F33" s="17" t="str">
        <f>+VLOOKUP($C33,'Données MSDL'!$C$13:$O$148,5,FALSE)</f>
        <v>Mamasamba</v>
      </c>
      <c r="G33" s="17" t="str">
        <f>+VLOOKUP($C33,'Données MSDL'!$C$13:$O$148,6,FALSE)</f>
        <v>Dakar</v>
      </c>
      <c r="H33" s="17" t="str">
        <f>+VLOOKUP($C33,'Données MSDL'!$C$13:$O$148,7,FALSE)</f>
        <v>78 134 63 47</v>
      </c>
      <c r="I33" s="77">
        <f>+VLOOKUP($C33,'Données MSDL'!$C$13:$O$148,8,FALSE)</f>
        <v>2000</v>
      </c>
      <c r="J33" s="77">
        <f>+VLOOKUP($C33,'Données MSDL'!$C$13:$O$148,9,FALSE)</f>
        <v>1000</v>
      </c>
      <c r="K33" s="46">
        <f>+VLOOKUP($C33,'Données MSDL'!$C$13:$O$148,10,FALSE)</f>
        <v>0</v>
      </c>
      <c r="L33" s="46" t="str">
        <f>+VLOOKUP($C33,'Données MSDL'!$C$13:$O$148,11,FALSE)</f>
        <v>A JOUR</v>
      </c>
      <c r="M33" s="70">
        <f>+VLOOKUP($C33,'Données MSDL'!$C$13:$O$148,12,FALSE)</f>
        <v>0</v>
      </c>
      <c r="N33" s="46" t="str">
        <f>+VLOOKUP($C33,'Données MSDL'!$C$13:$O$148,13,FALSE)</f>
        <v>A JOUR</v>
      </c>
      <c r="O33" s="71"/>
      <c r="P33" s="71"/>
      <c r="Q33" s="71"/>
    </row>
    <row r="34" spans="2:17" ht="15.5" x14ac:dyDescent="0.35">
      <c r="B34" s="9">
        <v>30</v>
      </c>
      <c r="C34" s="9" t="s">
        <v>346</v>
      </c>
      <c r="D34" s="17" t="str">
        <f>+VLOOKUP($C34,'Données MSDL'!$C$13:$O$148,3,FALSE)</f>
        <v>Koto</v>
      </c>
      <c r="E34" s="75" t="str">
        <f>+VLOOKUP($C34,'Données MSDL'!$C$13:$O$148,4,FALSE)</f>
        <v>Alpha oumar gabonais</v>
      </c>
      <c r="F34" s="17" t="str">
        <f>+VLOOKUP($C34,'Données MSDL'!$C$13:$O$148,5,FALSE)</f>
        <v>Dowsaré</v>
      </c>
      <c r="G34" s="17" t="str">
        <f>+VLOOKUP($C34,'Données MSDL'!$C$13:$O$148,6,FALSE)</f>
        <v>Togo</v>
      </c>
      <c r="H34" s="17" t="str">
        <f>+VLOOKUP($C34,'Données MSDL'!$C$13:$O$148,7,FALSE)</f>
        <v>xxxxxxxx</v>
      </c>
      <c r="I34" s="77">
        <f>+VLOOKUP($C34,'Données MSDL'!$C$13:$O$148,8,FALSE)</f>
        <v>4000</v>
      </c>
      <c r="J34" s="77">
        <f>+VLOOKUP($C34,'Données MSDL'!$C$13:$O$148,9,FALSE)</f>
        <v>1000</v>
      </c>
      <c r="K34" s="46">
        <f>+VLOOKUP($C34,'Données MSDL'!$C$13:$O$148,10,FALSE)</f>
        <v>0</v>
      </c>
      <c r="L34" s="46" t="str">
        <f>+VLOOKUP($C34,'Données MSDL'!$C$13:$O$148,11,FALSE)</f>
        <v>A JOUR</v>
      </c>
      <c r="M34" s="70">
        <f>+VLOOKUP($C34,'Données MSDL'!$C$13:$O$148,12,FALSE)</f>
        <v>0</v>
      </c>
      <c r="N34" s="46" t="str">
        <f>+VLOOKUP($C34,'Données MSDL'!$C$13:$O$148,13,FALSE)</f>
        <v>A JOUR</v>
      </c>
      <c r="O34" s="71"/>
      <c r="P34" s="71"/>
      <c r="Q34" s="71"/>
    </row>
    <row r="35" spans="2:17" ht="15.5" x14ac:dyDescent="0.35">
      <c r="B35" s="9">
        <v>31</v>
      </c>
      <c r="C35" s="9" t="s">
        <v>347</v>
      </c>
      <c r="D35" s="17" t="str">
        <f>+VLOOKUP($C35,'Données MSDL'!$C$13:$O$148,3,FALSE)</f>
        <v>Koto</v>
      </c>
      <c r="E35" s="75" t="str">
        <f>+VLOOKUP($C35,'Données MSDL'!$C$13:$O$148,4,FALSE)</f>
        <v>Alpha oumar ibn karamoko Daouda</v>
      </c>
      <c r="F35" s="17" t="str">
        <f>+VLOOKUP($C35,'Données MSDL'!$C$13:$O$148,5,FALSE)</f>
        <v>Pétel</v>
      </c>
      <c r="G35" s="17" t="str">
        <f>+VLOOKUP($C35,'Données MSDL'!$C$13:$O$148,6,FALSE)</f>
        <v>Gabon</v>
      </c>
      <c r="H35" s="17" t="str">
        <f>+VLOOKUP($C35,'Données MSDL'!$C$13:$O$148,7,FALSE)</f>
        <v>+241 02 25 32 22</v>
      </c>
      <c r="I35" s="77">
        <f>+VLOOKUP($C35,'Données MSDL'!$C$13:$O$148,8,FALSE)</f>
        <v>5000</v>
      </c>
      <c r="J35" s="77" t="str">
        <f>+VLOOKUP($C35,'Données MSDL'!$C$13:$O$148,9,FALSE)</f>
        <v>N/A</v>
      </c>
      <c r="K35" s="46">
        <f>+VLOOKUP($C35,'Données MSDL'!$C$13:$O$148,10,FALSE)</f>
        <v>0</v>
      </c>
      <c r="L35" s="46" t="str">
        <f>+VLOOKUP($C35,'Données MSDL'!$C$13:$O$148,11,FALSE)</f>
        <v>A JOUR</v>
      </c>
      <c r="M35" s="70">
        <f>+VLOOKUP($C35,'Données MSDL'!$C$13:$O$148,12,FALSE)</f>
        <v>0</v>
      </c>
      <c r="N35" s="46" t="str">
        <f>+VLOOKUP($C35,'Données MSDL'!$C$13:$O$148,13,FALSE)</f>
        <v>A JOUR</v>
      </c>
      <c r="O35" s="71"/>
      <c r="P35" s="71"/>
      <c r="Q35" s="71"/>
    </row>
    <row r="36" spans="2:17" ht="15.5" x14ac:dyDescent="0.35">
      <c r="B36" s="9">
        <v>32</v>
      </c>
      <c r="C36" s="9" t="s">
        <v>348</v>
      </c>
      <c r="D36" s="17" t="str">
        <f>+VLOOKUP($C36,'Données MSDL'!$C$13:$O$148,3,FALSE)</f>
        <v>Koto</v>
      </c>
      <c r="E36" s="75" t="str">
        <f>+VLOOKUP($C36,'Données MSDL'!$C$13:$O$148,4,FALSE)</f>
        <v>Alpha Oumar togolais</v>
      </c>
      <c r="F36" s="17" t="str">
        <f>+VLOOKUP($C36,'Données MSDL'!$C$13:$O$148,5,FALSE)</f>
        <v>Dowsaré</v>
      </c>
      <c r="G36" s="17" t="str">
        <f>+VLOOKUP($C36,'Données MSDL'!$C$13:$O$148,6,FALSE)</f>
        <v>Dakar</v>
      </c>
      <c r="H36" s="17" t="str">
        <f>+VLOOKUP($C36,'Données MSDL'!$C$13:$O$148,7,FALSE)</f>
        <v>77 499 77 75</v>
      </c>
      <c r="I36" s="77">
        <f>+VLOOKUP($C36,'Données MSDL'!$C$13:$O$148,8,FALSE)</f>
        <v>2000</v>
      </c>
      <c r="J36" s="77">
        <f>+VLOOKUP($C36,'Données MSDL'!$C$13:$O$148,9,FALSE)</f>
        <v>1000</v>
      </c>
      <c r="K36" s="46">
        <f>+VLOOKUP($C36,'Données MSDL'!$C$13:$O$148,10,FALSE)</f>
        <v>1</v>
      </c>
      <c r="L36" s="46" t="str">
        <f>+VLOOKUP($C36,'Données MSDL'!$C$13:$O$148,11,FALSE)</f>
        <v>A JOUR</v>
      </c>
      <c r="M36" s="80">
        <f>+VLOOKUP($C36,'Données MSDL'!$C$13:$O$148,12,FALSE)</f>
        <v>2000</v>
      </c>
      <c r="N36" s="46" t="str">
        <f>+VLOOKUP($C36,'Données MSDL'!$C$13:$O$148,13,FALSE)</f>
        <v>A JOUR</v>
      </c>
      <c r="O36" s="71"/>
      <c r="P36" s="71"/>
      <c r="Q36" s="71"/>
    </row>
    <row r="37" spans="2:17" ht="15.5" x14ac:dyDescent="0.35">
      <c r="B37" s="9">
        <v>33</v>
      </c>
      <c r="C37" s="9" t="s">
        <v>349</v>
      </c>
      <c r="D37" s="17" t="str">
        <f>+VLOOKUP($C37,'Données MSDL'!$C$13:$O$148,3,FALSE)</f>
        <v>Mr</v>
      </c>
      <c r="E37" s="75" t="str">
        <f>+VLOOKUP($C37,'Données MSDL'!$C$13:$O$148,4,FALSE)</f>
        <v>Alpha Saliou ibn Elhadji M. Woury</v>
      </c>
      <c r="F37" s="17" t="str">
        <f>+VLOOKUP($C37,'Données MSDL'!$C$13:$O$148,5,FALSE)</f>
        <v>Pétel</v>
      </c>
      <c r="G37" s="17" t="str">
        <f>+VLOOKUP($C37,'Données MSDL'!$C$13:$O$148,6,FALSE)</f>
        <v>Guinée</v>
      </c>
      <c r="H37" s="17">
        <f>+VLOOKUP($C37,'Données MSDL'!$C$13:$O$148,7,FALSE)</f>
        <v>0</v>
      </c>
      <c r="I37" s="77">
        <f>+VLOOKUP($C37,'Données MSDL'!$C$13:$O$148,8,FALSE)</f>
        <v>0</v>
      </c>
      <c r="J37" s="77">
        <f>+VLOOKUP($C37,'Données MSDL'!$C$13:$O$148,9,FALSE)</f>
        <v>1000</v>
      </c>
      <c r="K37" s="46" t="str">
        <f>+VLOOKUP($C37,'Données MSDL'!$C$13:$O$148,10,FALSE)</f>
        <v>VG</v>
      </c>
      <c r="L37" s="46" t="str">
        <f>+VLOOKUP($C37,'Données MSDL'!$C$13:$O$148,11,FALSE)</f>
        <v>A JOUR</v>
      </c>
      <c r="M37" s="70">
        <f>+VLOOKUP($C37,'Données MSDL'!$C$13:$O$148,12,FALSE)</f>
        <v>0</v>
      </c>
      <c r="N37" s="46" t="str">
        <f>+VLOOKUP($C37,'Données MSDL'!$C$13:$O$148,13,FALSE)</f>
        <v>A JOUR</v>
      </c>
      <c r="O37" s="71"/>
      <c r="P37" s="71"/>
      <c r="Q37" s="71"/>
    </row>
    <row r="38" spans="2:17" ht="15.5" x14ac:dyDescent="0.35">
      <c r="B38" s="9">
        <v>34</v>
      </c>
      <c r="C38" s="9" t="s">
        <v>350</v>
      </c>
      <c r="D38" s="17" t="str">
        <f>+VLOOKUP($C38,'Données MSDL'!$C$13:$O$148,3,FALSE)</f>
        <v>Oustaz</v>
      </c>
      <c r="E38" s="75" t="str">
        <f>+VLOOKUP($C38,'Données MSDL'!$C$13:$O$148,4,FALSE)</f>
        <v>Amadou</v>
      </c>
      <c r="F38" s="17" t="str">
        <f>+VLOOKUP($C38,'Données MSDL'!$C$13:$O$148,5,FALSE)</f>
        <v>Bowell</v>
      </c>
      <c r="G38" s="17" t="str">
        <f>+VLOOKUP($C38,'Données MSDL'!$C$13:$O$148,6,FALSE)</f>
        <v>Guinée</v>
      </c>
      <c r="H38" s="17" t="str">
        <f>+VLOOKUP($C38,'Données MSDL'!$C$13:$O$148,7,FALSE)</f>
        <v>77 670 95 84</v>
      </c>
      <c r="I38" s="77">
        <f>+VLOOKUP($C38,'Données MSDL'!$C$13:$O$148,8,FALSE)</f>
        <v>2500</v>
      </c>
      <c r="J38" s="77">
        <f>+VLOOKUP($C38,'Données MSDL'!$C$13:$O$148,9,FALSE)</f>
        <v>1000</v>
      </c>
      <c r="K38" s="46">
        <f>+VLOOKUP($C38,'Données MSDL'!$C$13:$O$148,10,FALSE)</f>
        <v>0</v>
      </c>
      <c r="L38" s="46" t="str">
        <f>+VLOOKUP($C38,'Données MSDL'!$C$13:$O$148,11,FALSE)</f>
        <v>A JOUR</v>
      </c>
      <c r="M38" s="70">
        <f>+VLOOKUP($C38,'Données MSDL'!$C$13:$O$148,12,FALSE)</f>
        <v>0</v>
      </c>
      <c r="N38" s="46" t="str">
        <f>+VLOOKUP($C38,'Données MSDL'!$C$13:$O$148,13,FALSE)</f>
        <v>A JOUR</v>
      </c>
      <c r="O38" s="71"/>
      <c r="P38" s="71"/>
      <c r="Q38" s="71"/>
    </row>
    <row r="39" spans="2:17" ht="15.5" x14ac:dyDescent="0.35">
      <c r="B39" s="9">
        <v>35</v>
      </c>
      <c r="C39" s="9" t="s">
        <v>351</v>
      </c>
      <c r="D39" s="17" t="str">
        <f>+VLOOKUP($C39,'Données MSDL'!$C$13:$O$148,3,FALSE)</f>
        <v>Mr</v>
      </c>
      <c r="E39" s="75" t="str">
        <f>+VLOOKUP($C39,'Données MSDL'!$C$13:$O$148,4,FALSE)</f>
        <v>Amadou bobo (mariste)</v>
      </c>
      <c r="F39" s="17" t="str">
        <f>+VLOOKUP($C39,'Données MSDL'!$C$13:$O$148,5,FALSE)</f>
        <v>Dowsaré</v>
      </c>
      <c r="G39" s="17" t="str">
        <f>+VLOOKUP($C39,'Données MSDL'!$C$13:$O$148,6,FALSE)</f>
        <v>Dakar</v>
      </c>
      <c r="H39" s="17" t="str">
        <f>+VLOOKUP($C39,'Données MSDL'!$C$13:$O$148,7,FALSE)</f>
        <v>77 662 38 68</v>
      </c>
      <c r="I39" s="77">
        <f>+VLOOKUP($C39,'Données MSDL'!$C$13:$O$148,8,FALSE)</f>
        <v>2000</v>
      </c>
      <c r="J39" s="77">
        <f>+VLOOKUP($C39,'Données MSDL'!$C$13:$O$148,9,FALSE)</f>
        <v>1000</v>
      </c>
      <c r="K39" s="46">
        <f>+VLOOKUP($C39,'Données MSDL'!$C$13:$O$148,10,FALSE)</f>
        <v>0</v>
      </c>
      <c r="L39" s="46" t="str">
        <f>+VLOOKUP($C39,'Données MSDL'!$C$13:$O$148,11,FALSE)</f>
        <v>A JOUR</v>
      </c>
      <c r="M39" s="70">
        <f>+VLOOKUP($C39,'Données MSDL'!$C$13:$O$148,12,FALSE)</f>
        <v>0</v>
      </c>
      <c r="N39" s="46" t="str">
        <f>+VLOOKUP($C39,'Données MSDL'!$C$13:$O$148,13,FALSE)</f>
        <v>A JOUR</v>
      </c>
      <c r="O39" s="71"/>
      <c r="P39" s="71"/>
      <c r="Q39" s="71"/>
    </row>
    <row r="40" spans="2:17" ht="15.5" x14ac:dyDescent="0.35">
      <c r="B40" s="9">
        <v>36</v>
      </c>
      <c r="C40" s="9" t="s">
        <v>352</v>
      </c>
      <c r="D40" s="17" t="str">
        <f>+VLOOKUP($C40,'Données MSDL'!$C$13:$O$148,3,FALSE)</f>
        <v>Koto</v>
      </c>
      <c r="E40" s="75" t="str">
        <f>+VLOOKUP($C40,'Données MSDL'!$C$13:$O$148,4,FALSE)</f>
        <v>Amadou bobo N°1</v>
      </c>
      <c r="F40" s="17" t="str">
        <f>+VLOOKUP($C40,'Données MSDL'!$C$13:$O$148,5,FALSE)</f>
        <v>Dowsaré</v>
      </c>
      <c r="G40" s="17" t="str">
        <f>+VLOOKUP($C40,'Données MSDL'!$C$13:$O$148,6,FALSE)</f>
        <v>Dakar</v>
      </c>
      <c r="H40" s="17" t="str">
        <f>+VLOOKUP($C40,'Données MSDL'!$C$13:$O$148,7,FALSE)</f>
        <v>77 427 20 26</v>
      </c>
      <c r="I40" s="77">
        <f>+VLOOKUP($C40,'Données MSDL'!$C$13:$O$148,8,FALSE)</f>
        <v>2000</v>
      </c>
      <c r="J40" s="77">
        <f>+VLOOKUP($C40,'Données MSDL'!$C$13:$O$148,9,FALSE)</f>
        <v>1000</v>
      </c>
      <c r="K40" s="46">
        <f>+VLOOKUP($C40,'Données MSDL'!$C$13:$O$148,10,FALSE)</f>
        <v>-4</v>
      </c>
      <c r="L40" s="80">
        <f>+VLOOKUP($C40,'Données MSDL'!$C$13:$O$148,11,FALSE)</f>
        <v>-8000</v>
      </c>
      <c r="M40" s="70">
        <f>+VLOOKUP($C40,'Données MSDL'!$C$13:$O$148,12,FALSE)</f>
        <v>0</v>
      </c>
      <c r="N40" s="80">
        <f>+VLOOKUP($C40,'Données MSDL'!$C$13:$O$148,13,FALSE)</f>
        <v>-16000</v>
      </c>
      <c r="O40" s="71"/>
      <c r="P40" s="71"/>
      <c r="Q40" s="71"/>
    </row>
    <row r="41" spans="2:17" ht="15.5" x14ac:dyDescent="0.35">
      <c r="B41" s="9">
        <v>37</v>
      </c>
      <c r="C41" s="9" t="s">
        <v>353</v>
      </c>
      <c r="D41" s="17" t="str">
        <f>+VLOOKUP($C41,'Données MSDL'!$C$13:$O$148,3,FALSE)</f>
        <v>Mr</v>
      </c>
      <c r="E41" s="75" t="str">
        <f>+VLOOKUP($C41,'Données MSDL'!$C$13:$O$148,4,FALSE)</f>
        <v>Amadou diogo</v>
      </c>
      <c r="F41" s="17" t="str">
        <f>+VLOOKUP($C41,'Données MSDL'!$C$13:$O$148,5,FALSE)</f>
        <v>Gobihi</v>
      </c>
      <c r="G41" s="17" t="str">
        <f>+VLOOKUP($C41,'Données MSDL'!$C$13:$O$148,6,FALSE)</f>
        <v>Guinée</v>
      </c>
      <c r="H41" s="17" t="str">
        <f>+VLOOKUP($C41,'Données MSDL'!$C$13:$O$148,7,FALSE)</f>
        <v>xxxxxxxx</v>
      </c>
      <c r="I41" s="77">
        <f>+VLOOKUP($C41,'Données MSDL'!$C$13:$O$148,8,FALSE)</f>
        <v>2000</v>
      </c>
      <c r="J41" s="77">
        <f>+VLOOKUP($C41,'Données MSDL'!$C$13:$O$148,9,FALSE)</f>
        <v>1000</v>
      </c>
      <c r="K41" s="46">
        <f>+VLOOKUP($C41,'Données MSDL'!$C$13:$O$148,10,FALSE)</f>
        <v>0</v>
      </c>
      <c r="L41" s="46" t="str">
        <f>+VLOOKUP($C41,'Données MSDL'!$C$13:$O$148,11,FALSE)</f>
        <v>A JOUR</v>
      </c>
      <c r="M41" s="70">
        <f>+VLOOKUP($C41,'Données MSDL'!$C$13:$O$148,12,FALSE)</f>
        <v>0</v>
      </c>
      <c r="N41" s="46" t="str">
        <f>+VLOOKUP($C41,'Données MSDL'!$C$13:$O$148,13,FALSE)</f>
        <v>A JOUR</v>
      </c>
      <c r="O41" s="71"/>
      <c r="P41" s="71"/>
      <c r="Q41" s="71"/>
    </row>
    <row r="42" spans="2:17" ht="15.5" x14ac:dyDescent="0.35">
      <c r="B42" s="9">
        <v>38</v>
      </c>
      <c r="C42" s="9" t="s">
        <v>354</v>
      </c>
      <c r="D42" s="17" t="str">
        <f>+VLOOKUP($C42,'Données MSDL'!$C$13:$O$148,3,FALSE)</f>
        <v>Mr</v>
      </c>
      <c r="E42" s="75" t="str">
        <f>+VLOOKUP($C42,'Données MSDL'!$C$13:$O$148,4,FALSE)</f>
        <v>Amadou Djoulde - PR</v>
      </c>
      <c r="F42" s="17" t="str">
        <f>+VLOOKUP($C42,'Données MSDL'!$C$13:$O$148,5,FALSE)</f>
        <v>Dowsaré</v>
      </c>
      <c r="G42" s="17" t="str">
        <f>+VLOOKUP($C42,'Données MSDL'!$C$13:$O$148,6,FALSE)</f>
        <v>Dakar</v>
      </c>
      <c r="H42" s="17" t="str">
        <f>+VLOOKUP($C42,'Données MSDL'!$C$13:$O$148,7,FALSE)</f>
        <v>77 521 85 73</v>
      </c>
      <c r="I42" s="77">
        <f>+VLOOKUP($C42,'Données MSDL'!$C$13:$O$148,8,FALSE)</f>
        <v>3000</v>
      </c>
      <c r="J42" s="77">
        <f>+VLOOKUP($C42,'Données MSDL'!$C$13:$O$148,9,FALSE)</f>
        <v>1000</v>
      </c>
      <c r="K42" s="46">
        <f>+VLOOKUP($C42,'Données MSDL'!$C$13:$O$148,10,FALSE)</f>
        <v>0</v>
      </c>
      <c r="L42" s="46" t="str">
        <f>+VLOOKUP($C42,'Données MSDL'!$C$13:$O$148,11,FALSE)</f>
        <v>A JOUR</v>
      </c>
      <c r="M42" s="70">
        <f>+VLOOKUP($C42,'Données MSDL'!$C$13:$O$148,12,FALSE)</f>
        <v>0</v>
      </c>
      <c r="N42" s="46" t="str">
        <f>+VLOOKUP($C42,'Données MSDL'!$C$13:$O$148,13,FALSE)</f>
        <v>A JOUR</v>
      </c>
      <c r="O42" s="71"/>
      <c r="P42" s="71"/>
      <c r="Q42" s="71"/>
    </row>
    <row r="43" spans="2:17" ht="15.5" x14ac:dyDescent="0.35">
      <c r="B43" s="9">
        <v>39</v>
      </c>
      <c r="C43" s="9" t="s">
        <v>355</v>
      </c>
      <c r="D43" s="17" t="str">
        <f>+VLOOKUP($C43,'Données MSDL'!$C$13:$O$148,3,FALSE)</f>
        <v>Koto</v>
      </c>
      <c r="E43" s="75" t="str">
        <f>+VLOOKUP($C43,'Données MSDL'!$C$13:$O$148,4,FALSE)</f>
        <v>Amadou korka CC</v>
      </c>
      <c r="F43" s="17" t="str">
        <f>+VLOOKUP($C43,'Données MSDL'!$C$13:$O$148,5,FALSE)</f>
        <v>Diabbhéhi</v>
      </c>
      <c r="G43" s="17" t="str">
        <f>+VLOOKUP($C43,'Données MSDL'!$C$13:$O$148,6,FALSE)</f>
        <v>Dakar</v>
      </c>
      <c r="H43" s="17" t="str">
        <f>+VLOOKUP($C43,'Données MSDL'!$C$13:$O$148,7,FALSE)</f>
        <v>77 855 02 34</v>
      </c>
      <c r="I43" s="77">
        <f>+VLOOKUP($C43,'Données MSDL'!$C$13:$O$148,8,FALSE)</f>
        <v>2000</v>
      </c>
      <c r="J43" s="77">
        <f>+VLOOKUP($C43,'Données MSDL'!$C$13:$O$148,9,FALSE)</f>
        <v>1000</v>
      </c>
      <c r="K43" s="46">
        <f>+VLOOKUP($C43,'Données MSDL'!$C$13:$O$148,10,FALSE)</f>
        <v>0</v>
      </c>
      <c r="L43" s="46" t="str">
        <f>+VLOOKUP($C43,'Données MSDL'!$C$13:$O$148,11,FALSE)</f>
        <v>A JOUR</v>
      </c>
      <c r="M43" s="70">
        <f>+VLOOKUP($C43,'Données MSDL'!$C$13:$O$148,12,FALSE)</f>
        <v>0</v>
      </c>
      <c r="N43" s="46" t="str">
        <f>+VLOOKUP($C43,'Données MSDL'!$C$13:$O$148,13,FALSE)</f>
        <v>A JOUR</v>
      </c>
      <c r="O43" s="71"/>
      <c r="P43" s="71"/>
      <c r="Q43" s="71"/>
    </row>
    <row r="44" spans="2:17" ht="15.5" x14ac:dyDescent="0.35">
      <c r="B44" s="9">
        <v>40</v>
      </c>
      <c r="C44" s="9" t="s">
        <v>356</v>
      </c>
      <c r="D44" s="17" t="str">
        <f>+VLOOKUP($C44,'Données MSDL'!$C$13:$O$148,3,FALSE)</f>
        <v>Koto</v>
      </c>
      <c r="E44" s="75" t="str">
        <f>+VLOOKUP($C44,'Données MSDL'!$C$13:$O$148,4,FALSE)</f>
        <v>Amadou korka</v>
      </c>
      <c r="F44" s="17" t="str">
        <f>+VLOOKUP($C44,'Données MSDL'!$C$13:$O$148,5,FALSE)</f>
        <v>Biilaa</v>
      </c>
      <c r="G44" s="17" t="str">
        <f>+VLOOKUP($C44,'Données MSDL'!$C$13:$O$148,6,FALSE)</f>
        <v>Dakar</v>
      </c>
      <c r="H44" s="17" t="str">
        <f>+VLOOKUP($C44,'Données MSDL'!$C$13:$O$148,7,FALSE)</f>
        <v>77 815 18 69</v>
      </c>
      <c r="I44" s="77">
        <f>+VLOOKUP($C44,'Données MSDL'!$C$13:$O$148,8,FALSE)</f>
        <v>1000</v>
      </c>
      <c r="J44" s="77">
        <f>+VLOOKUP($C44,'Données MSDL'!$C$13:$O$148,9,FALSE)</f>
        <v>1000</v>
      </c>
      <c r="K44" s="46">
        <f>+VLOOKUP($C44,'Données MSDL'!$C$13:$O$148,10,FALSE)</f>
        <v>0</v>
      </c>
      <c r="L44" s="46" t="str">
        <f>+VLOOKUP($C44,'Données MSDL'!$C$13:$O$148,11,FALSE)</f>
        <v>A JOUR</v>
      </c>
      <c r="M44" s="70">
        <f>+VLOOKUP($C44,'Données MSDL'!$C$13:$O$148,12,FALSE)</f>
        <v>0</v>
      </c>
      <c r="N44" s="46" t="str">
        <f>+VLOOKUP($C44,'Données MSDL'!$C$13:$O$148,13,FALSE)</f>
        <v>A JOUR</v>
      </c>
      <c r="O44" s="71"/>
      <c r="P44" s="71"/>
      <c r="Q44" s="71"/>
    </row>
    <row r="45" spans="2:17" ht="15.5" x14ac:dyDescent="0.35">
      <c r="B45" s="9">
        <v>41</v>
      </c>
      <c r="C45" s="9" t="s">
        <v>357</v>
      </c>
      <c r="D45" s="17" t="str">
        <f>+VLOOKUP($C45,'Données MSDL'!$C$13:$O$148,3,FALSE)</f>
        <v>Mr</v>
      </c>
      <c r="E45" s="75" t="str">
        <f>+VLOOKUP($C45,'Données MSDL'!$C$13:$O$148,4,FALSE)</f>
        <v>Amadou korka</v>
      </c>
      <c r="F45" s="17" t="str">
        <f>+VLOOKUP($C45,'Données MSDL'!$C$13:$O$148,5,FALSE)</f>
        <v>Porétély</v>
      </c>
      <c r="G45" s="17" t="str">
        <f>+VLOOKUP($C45,'Données MSDL'!$C$13:$O$148,6,FALSE)</f>
        <v>Dakar</v>
      </c>
      <c r="H45" s="17" t="str">
        <f>+VLOOKUP($C45,'Données MSDL'!$C$13:$O$148,7,FALSE)</f>
        <v>78 633 30 92</v>
      </c>
      <c r="I45" s="77">
        <f>+VLOOKUP($C45,'Données MSDL'!$C$13:$O$148,8,FALSE)</f>
        <v>1000</v>
      </c>
      <c r="J45" s="77" t="str">
        <f>+VLOOKUP($C45,'Données MSDL'!$C$13:$O$148,9,FALSE)</f>
        <v>N/A</v>
      </c>
      <c r="K45" s="46">
        <f>+VLOOKUP($C45,'Données MSDL'!$C$13:$O$148,10,FALSE)</f>
        <v>-21</v>
      </c>
      <c r="L45" s="80">
        <f>+VLOOKUP($C45,'Données MSDL'!$C$13:$O$148,11,FALSE)</f>
        <v>-42000</v>
      </c>
      <c r="M45" s="70">
        <f>+VLOOKUP($C45,'Données MSDL'!$C$13:$O$148,12,FALSE)</f>
        <v>0</v>
      </c>
      <c r="N45" s="80">
        <f>+VLOOKUP($C45,'Données MSDL'!$C$13:$O$148,13,FALSE)</f>
        <v>-63000</v>
      </c>
      <c r="O45" s="71"/>
      <c r="P45" s="71"/>
      <c r="Q45" s="71"/>
    </row>
    <row r="46" spans="2:17" ht="15.5" x14ac:dyDescent="0.35">
      <c r="B46" s="9">
        <v>42</v>
      </c>
      <c r="C46" s="9" t="s">
        <v>358</v>
      </c>
      <c r="D46" s="17" t="str">
        <f>+VLOOKUP($C46,'Données MSDL'!$C$13:$O$148,3,FALSE)</f>
        <v>Mr</v>
      </c>
      <c r="E46" s="75" t="str">
        <f>+VLOOKUP($C46,'Données MSDL'!$C$13:$O$148,4,FALSE)</f>
        <v>Amadou mouctar</v>
      </c>
      <c r="F46" s="17" t="str">
        <f>+VLOOKUP($C46,'Données MSDL'!$C$13:$O$148,5,FALSE)</f>
        <v>Yayemadou</v>
      </c>
      <c r="G46" s="17" t="str">
        <f>+VLOOKUP($C46,'Données MSDL'!$C$13:$O$148,6,FALSE)</f>
        <v>Dakar</v>
      </c>
      <c r="H46" s="17" t="str">
        <f>+VLOOKUP($C46,'Données MSDL'!$C$13:$O$148,7,FALSE)</f>
        <v>77 802 17 67</v>
      </c>
      <c r="I46" s="77">
        <f>+VLOOKUP($C46,'Données MSDL'!$C$13:$O$148,8,FALSE)</f>
        <v>2000</v>
      </c>
      <c r="J46" s="77" t="str">
        <f>+VLOOKUP($C46,'Données MSDL'!$C$13:$O$148,9,FALSE)</f>
        <v>N/A</v>
      </c>
      <c r="K46" s="46">
        <f>+VLOOKUP($C46,'Données MSDL'!$C$13:$O$148,10,FALSE)</f>
        <v>-45</v>
      </c>
      <c r="L46" s="80">
        <f>+VLOOKUP($C46,'Données MSDL'!$C$13:$O$148,11,FALSE)</f>
        <v>-90000</v>
      </c>
      <c r="M46" s="70">
        <f>+VLOOKUP($C46,'Données MSDL'!$C$13:$O$148,12,FALSE)</f>
        <v>0</v>
      </c>
      <c r="N46" s="80">
        <f>+VLOOKUP($C46,'Données MSDL'!$C$13:$O$148,13,FALSE)</f>
        <v>-180000</v>
      </c>
      <c r="O46" s="71"/>
      <c r="P46" s="71"/>
      <c r="Q46" s="71"/>
    </row>
    <row r="47" spans="2:17" ht="15.5" x14ac:dyDescent="0.35">
      <c r="B47" s="9">
        <v>43</v>
      </c>
      <c r="C47" s="9" t="s">
        <v>359</v>
      </c>
      <c r="D47" s="17" t="str">
        <f>+VLOOKUP($C47,'Données MSDL'!$C$13:$O$148,3,FALSE)</f>
        <v>Mr</v>
      </c>
      <c r="E47" s="75" t="str">
        <f>+VLOOKUP($C47,'Données MSDL'!$C$13:$O$148,4,FALSE)</f>
        <v>Amadou mouctar ibn Elhadji Ibrahima</v>
      </c>
      <c r="F47" s="17" t="str">
        <f>+VLOOKUP($C47,'Données MSDL'!$C$13:$O$148,5,FALSE)</f>
        <v>Pétel</v>
      </c>
      <c r="G47" s="17" t="str">
        <f>+VLOOKUP($C47,'Données MSDL'!$C$13:$O$148,6,FALSE)</f>
        <v>Dakar</v>
      </c>
      <c r="H47" s="17" t="str">
        <f>+VLOOKUP($C47,'Données MSDL'!$C$13:$O$148,7,FALSE)</f>
        <v>77 100 96 42</v>
      </c>
      <c r="I47" s="77">
        <f>+VLOOKUP($C47,'Données MSDL'!$C$13:$O$148,8,FALSE)</f>
        <v>1000</v>
      </c>
      <c r="J47" s="77" t="str">
        <f>+VLOOKUP($C47,'Données MSDL'!$C$13:$O$148,9,FALSE)</f>
        <v>N/A</v>
      </c>
      <c r="K47" s="46">
        <f>+VLOOKUP($C47,'Données MSDL'!$C$13:$O$148,10,FALSE)</f>
        <v>-45</v>
      </c>
      <c r="L47" s="80">
        <f>+VLOOKUP($C47,'Données MSDL'!$C$13:$O$148,11,FALSE)</f>
        <v>-90000</v>
      </c>
      <c r="M47" s="70">
        <f>+VLOOKUP($C47,'Données MSDL'!$C$13:$O$148,12,FALSE)</f>
        <v>0</v>
      </c>
      <c r="N47" s="80">
        <f>+VLOOKUP($C47,'Données MSDL'!$C$13:$O$148,13,FALSE)</f>
        <v>-135000</v>
      </c>
      <c r="O47" s="71"/>
      <c r="P47" s="71"/>
      <c r="Q47" s="71"/>
    </row>
    <row r="48" spans="2:17" ht="15.5" x14ac:dyDescent="0.35">
      <c r="B48" s="9">
        <v>44</v>
      </c>
      <c r="C48" s="9" t="s">
        <v>360</v>
      </c>
      <c r="D48" s="17" t="str">
        <f>+VLOOKUP($C48,'Données MSDL'!$C$13:$O$148,3,FALSE)</f>
        <v>Mr</v>
      </c>
      <c r="E48" s="75" t="str">
        <f>+VLOOKUP($C48,'Données MSDL'!$C$13:$O$148,4,FALSE)</f>
        <v>Amadou tanou</v>
      </c>
      <c r="F48" s="17" t="str">
        <f>+VLOOKUP($C48,'Données MSDL'!$C$13:$O$148,5,FALSE)</f>
        <v>Dieydiyabhe</v>
      </c>
      <c r="G48" s="17" t="str">
        <f>+VLOOKUP($C48,'Données MSDL'!$C$13:$O$148,6,FALSE)</f>
        <v>Dakar</v>
      </c>
      <c r="H48" s="17" t="str">
        <f>+VLOOKUP($C48,'Données MSDL'!$C$13:$O$148,7,FALSE)</f>
        <v>77 863 78 35</v>
      </c>
      <c r="I48" s="77">
        <f>+VLOOKUP($C48,'Données MSDL'!$C$13:$O$148,8,FALSE)</f>
        <v>1000</v>
      </c>
      <c r="J48" s="77">
        <f>+VLOOKUP($C48,'Données MSDL'!$C$13:$O$148,9,FALSE)</f>
        <v>1000</v>
      </c>
      <c r="K48" s="46">
        <f>+VLOOKUP($C48,'Données MSDL'!$C$13:$O$148,10,FALSE)</f>
        <v>0</v>
      </c>
      <c r="L48" s="46" t="str">
        <f>+VLOOKUP($C48,'Données MSDL'!$C$13:$O$148,11,FALSE)</f>
        <v>A JOUR</v>
      </c>
      <c r="M48" s="70">
        <f>+VLOOKUP($C48,'Données MSDL'!$C$13:$O$148,12,FALSE)</f>
        <v>0</v>
      </c>
      <c r="N48" s="46" t="str">
        <f>+VLOOKUP($C48,'Données MSDL'!$C$13:$O$148,13,FALSE)</f>
        <v>A JOUR</v>
      </c>
      <c r="O48" s="71"/>
      <c r="P48" s="71"/>
      <c r="Q48" s="71"/>
    </row>
    <row r="49" spans="2:17" ht="15.5" x14ac:dyDescent="0.35">
      <c r="B49" s="9">
        <v>45</v>
      </c>
      <c r="C49" s="9" t="s">
        <v>361</v>
      </c>
      <c r="D49" s="17" t="str">
        <f>+VLOOKUP($C49,'Données MSDL'!$C$13:$O$148,3,FALSE)</f>
        <v>Mody</v>
      </c>
      <c r="E49" s="75" t="str">
        <f>+VLOOKUP($C49,'Données MSDL'!$C$13:$O$148,4,FALSE)</f>
        <v>Amadou TC</v>
      </c>
      <c r="F49" s="17" t="str">
        <f>+VLOOKUP($C49,'Données MSDL'!$C$13:$O$148,5,FALSE)</f>
        <v>Mamasamba</v>
      </c>
      <c r="G49" s="17" t="str">
        <f>+VLOOKUP($C49,'Données MSDL'!$C$13:$O$148,6,FALSE)</f>
        <v>Dakar</v>
      </c>
      <c r="H49" s="17" t="str">
        <f>+VLOOKUP($C49,'Données MSDL'!$C$13:$O$148,7,FALSE)</f>
        <v>77 349 98 77</v>
      </c>
      <c r="I49" s="77">
        <f>+VLOOKUP($C49,'Données MSDL'!$C$13:$O$148,8,FALSE)</f>
        <v>2000</v>
      </c>
      <c r="J49" s="77">
        <f>+VLOOKUP($C49,'Données MSDL'!$C$13:$O$148,9,FALSE)</f>
        <v>1000</v>
      </c>
      <c r="K49" s="46">
        <f>+VLOOKUP($C49,'Données MSDL'!$C$13:$O$148,10,FALSE)</f>
        <v>0</v>
      </c>
      <c r="L49" s="46" t="str">
        <f>+VLOOKUP($C49,'Données MSDL'!$C$13:$O$148,11,FALSE)</f>
        <v>A JOUR</v>
      </c>
      <c r="M49" s="70">
        <f>+VLOOKUP($C49,'Données MSDL'!$C$13:$O$148,12,FALSE)</f>
        <v>0</v>
      </c>
      <c r="N49" s="46" t="str">
        <f>+VLOOKUP($C49,'Données MSDL'!$C$13:$O$148,13,FALSE)</f>
        <v>A JOUR</v>
      </c>
      <c r="O49" s="71"/>
      <c r="P49" s="71"/>
      <c r="Q49" s="71"/>
    </row>
    <row r="50" spans="2:17" ht="15.5" x14ac:dyDescent="0.35">
      <c r="B50" s="9">
        <v>46</v>
      </c>
      <c r="C50" s="9" t="s">
        <v>362</v>
      </c>
      <c r="D50" s="17" t="str">
        <f>+VLOOKUP($C50,'Données MSDL'!$C$13:$O$148,3,FALSE)</f>
        <v>Mr</v>
      </c>
      <c r="E50" s="75" t="str">
        <f>+VLOOKUP($C50,'Données MSDL'!$C$13:$O$148,4,FALSE)</f>
        <v>Amadou Woury</v>
      </c>
      <c r="F50" s="17" t="str">
        <f>+VLOOKUP($C50,'Données MSDL'!$C$13:$O$148,5,FALSE)</f>
        <v>Ka missidé</v>
      </c>
      <c r="G50" s="17" t="str">
        <f>+VLOOKUP($C50,'Données MSDL'!$C$13:$O$148,6,FALSE)</f>
        <v>Côte d'ivoire</v>
      </c>
      <c r="H50" s="17" t="str">
        <f>+VLOOKUP($C50,'Données MSDL'!$C$13:$O$148,7,FALSE)</f>
        <v>xxxxxxxx</v>
      </c>
      <c r="I50" s="77">
        <f>+VLOOKUP($C50,'Données MSDL'!$C$13:$O$148,8,FALSE)</f>
        <v>2000</v>
      </c>
      <c r="J50" s="77">
        <f>+VLOOKUP($C50,'Données MSDL'!$C$13:$O$148,9,FALSE)</f>
        <v>1000</v>
      </c>
      <c r="K50" s="46">
        <f>+VLOOKUP($C50,'Données MSDL'!$C$13:$O$148,10,FALSE)</f>
        <v>0</v>
      </c>
      <c r="L50" s="46" t="str">
        <f>+VLOOKUP($C50,'Données MSDL'!$C$13:$O$148,11,FALSE)</f>
        <v>A JOUR</v>
      </c>
      <c r="M50" s="70">
        <f>+VLOOKUP($C50,'Données MSDL'!$C$13:$O$148,12,FALSE)</f>
        <v>0</v>
      </c>
      <c r="N50" s="46" t="str">
        <f>+VLOOKUP($C50,'Données MSDL'!$C$13:$O$148,13,FALSE)</f>
        <v>A JOUR</v>
      </c>
      <c r="O50" s="71"/>
      <c r="P50" s="71"/>
      <c r="Q50" s="71"/>
    </row>
    <row r="51" spans="2:17" ht="15.5" x14ac:dyDescent="0.35">
      <c r="B51" s="9">
        <v>47</v>
      </c>
      <c r="C51" s="9" t="s">
        <v>363</v>
      </c>
      <c r="D51" s="17" t="str">
        <f>+VLOOKUP($C51,'Données MSDL'!$C$13:$O$148,3,FALSE)</f>
        <v>Mr</v>
      </c>
      <c r="E51" s="75" t="str">
        <f>+VLOOKUP($C51,'Données MSDL'!$C$13:$O$148,4,FALSE)</f>
        <v>Amadou Woury</v>
      </c>
      <c r="F51" s="17" t="str">
        <f>+VLOOKUP($C51,'Données MSDL'!$C$13:$O$148,5,FALSE)</f>
        <v>Yayemadou</v>
      </c>
      <c r="G51" s="17" t="str">
        <f>+VLOOKUP($C51,'Données MSDL'!$C$13:$O$148,6,FALSE)</f>
        <v>Dakar</v>
      </c>
      <c r="H51" s="17" t="str">
        <f>+VLOOKUP($C51,'Données MSDL'!$C$13:$O$148,7,FALSE)</f>
        <v>77 239 24 40</v>
      </c>
      <c r="I51" s="77">
        <f>+VLOOKUP($C51,'Données MSDL'!$C$13:$O$148,8,FALSE)</f>
        <v>2000</v>
      </c>
      <c r="J51" s="77" t="str">
        <f>+VLOOKUP($C51,'Données MSDL'!$C$13:$O$148,9,FALSE)</f>
        <v>N/A</v>
      </c>
      <c r="K51" s="46">
        <f>+VLOOKUP($C51,'Données MSDL'!$C$13:$O$148,10,FALSE)</f>
        <v>-40</v>
      </c>
      <c r="L51" s="80">
        <f>+VLOOKUP($C51,'Données MSDL'!$C$13:$O$148,11,FALSE)</f>
        <v>-80000</v>
      </c>
      <c r="M51" s="70">
        <f>+VLOOKUP($C51,'Données MSDL'!$C$13:$O$148,12,FALSE)</f>
        <v>0</v>
      </c>
      <c r="N51" s="80">
        <f>+VLOOKUP($C51,'Données MSDL'!$C$13:$O$148,13,FALSE)</f>
        <v>-160000</v>
      </c>
      <c r="O51" s="71"/>
      <c r="P51" s="71"/>
      <c r="Q51" s="71"/>
    </row>
    <row r="52" spans="2:17" ht="15.5" x14ac:dyDescent="0.35">
      <c r="B52" s="9">
        <v>48</v>
      </c>
      <c r="C52" s="9" t="s">
        <v>364</v>
      </c>
      <c r="D52" s="17" t="str">
        <f>+VLOOKUP($C52,'Données MSDL'!$C$13:$O$148,3,FALSE)</f>
        <v>Mr</v>
      </c>
      <c r="E52" s="75" t="str">
        <f>+VLOOKUP($C52,'Données MSDL'!$C$13:$O$148,4,FALSE)</f>
        <v>Boubacar</v>
      </c>
      <c r="F52" s="17" t="str">
        <f>+VLOOKUP($C52,'Données MSDL'!$C$13:$O$148,5,FALSE)</f>
        <v>Biilaa</v>
      </c>
      <c r="G52" s="17" t="str">
        <f>+VLOOKUP($C52,'Données MSDL'!$C$13:$O$148,6,FALSE)</f>
        <v>Dakar</v>
      </c>
      <c r="H52" s="17" t="str">
        <f>+VLOOKUP($C52,'Données MSDL'!$C$13:$O$148,7,FALSE)</f>
        <v>77 959 38 45</v>
      </c>
      <c r="I52" s="77">
        <f>+VLOOKUP($C52,'Données MSDL'!$C$13:$O$148,8,FALSE)</f>
        <v>1000</v>
      </c>
      <c r="J52" s="77" t="str">
        <f>+VLOOKUP($C52,'Données MSDL'!$C$13:$O$148,9,FALSE)</f>
        <v>N/A</v>
      </c>
      <c r="K52" s="46">
        <f>+VLOOKUP($C52,'Données MSDL'!$C$13:$O$148,10,FALSE)</f>
        <v>-5</v>
      </c>
      <c r="L52" s="80">
        <f>+VLOOKUP($C52,'Données MSDL'!$C$13:$O$148,11,FALSE)</f>
        <v>-10000</v>
      </c>
      <c r="M52" s="70">
        <f>+VLOOKUP($C52,'Données MSDL'!$C$13:$O$148,12,FALSE)</f>
        <v>0</v>
      </c>
      <c r="N52" s="80">
        <f>+VLOOKUP($C52,'Données MSDL'!$C$13:$O$148,13,FALSE)</f>
        <v>-15000</v>
      </c>
      <c r="O52" s="71"/>
      <c r="P52" s="71"/>
      <c r="Q52" s="71"/>
    </row>
    <row r="53" spans="2:17" ht="15.5" x14ac:dyDescent="0.35">
      <c r="B53" s="9">
        <v>49</v>
      </c>
      <c r="C53" s="9" t="s">
        <v>365</v>
      </c>
      <c r="D53" s="17" t="str">
        <f>+VLOOKUP($C53,'Données MSDL'!$C$13:$O$148,3,FALSE)</f>
        <v>Mr</v>
      </c>
      <c r="E53" s="75" t="str">
        <f>+VLOOKUP($C53,'Données MSDL'!$C$13:$O$148,4,FALSE)</f>
        <v>Boubacar (mariste )</v>
      </c>
      <c r="F53" s="17" t="str">
        <f>+VLOOKUP($C53,'Données MSDL'!$C$13:$O$148,5,FALSE)</f>
        <v>Kourawoye</v>
      </c>
      <c r="G53" s="17" t="str">
        <f>+VLOOKUP($C53,'Données MSDL'!$C$13:$O$148,6,FALSE)</f>
        <v>Dakar</v>
      </c>
      <c r="H53" s="17" t="str">
        <f>+VLOOKUP($C53,'Données MSDL'!$C$13:$O$148,7,FALSE)</f>
        <v>77 801 83 31</v>
      </c>
      <c r="I53" s="77">
        <f>+VLOOKUP($C53,'Données MSDL'!$C$13:$O$148,8,FALSE)</f>
        <v>2000</v>
      </c>
      <c r="J53" s="77">
        <f>+VLOOKUP($C53,'Données MSDL'!$C$13:$O$148,9,FALSE)</f>
        <v>1000</v>
      </c>
      <c r="K53" s="46">
        <f>+VLOOKUP($C53,'Données MSDL'!$C$13:$O$148,10,FALSE)</f>
        <v>0</v>
      </c>
      <c r="L53" s="46" t="str">
        <f>+VLOOKUP($C53,'Données MSDL'!$C$13:$O$148,11,FALSE)</f>
        <v>A JOUR</v>
      </c>
      <c r="M53" s="70">
        <f>+VLOOKUP($C53,'Données MSDL'!$C$13:$O$148,12,FALSE)</f>
        <v>0</v>
      </c>
      <c r="N53" s="46" t="str">
        <f>+VLOOKUP($C53,'Données MSDL'!$C$13:$O$148,13,FALSE)</f>
        <v>A JOUR</v>
      </c>
      <c r="O53" s="71"/>
      <c r="P53" s="71"/>
      <c r="Q53" s="71"/>
    </row>
    <row r="54" spans="2:17" ht="15.5" x14ac:dyDescent="0.35">
      <c r="B54" s="9">
        <v>50</v>
      </c>
      <c r="C54" s="9" t="s">
        <v>366</v>
      </c>
      <c r="D54" s="17" t="str">
        <f>+VLOOKUP($C54,'Données MSDL'!$C$13:$O$148,3,FALSE)</f>
        <v>Mr</v>
      </c>
      <c r="E54" s="75" t="str">
        <f>+VLOOKUP($C54,'Données MSDL'!$C$13:$O$148,4,FALSE)</f>
        <v>Boubacar ibn bappa bala CC</v>
      </c>
      <c r="F54" s="17" t="str">
        <f>+VLOOKUP($C54,'Données MSDL'!$C$13:$O$148,5,FALSE)</f>
        <v>Pétel</v>
      </c>
      <c r="G54" s="17" t="str">
        <f>+VLOOKUP($C54,'Données MSDL'!$C$13:$O$148,6,FALSE)</f>
        <v>Dakar</v>
      </c>
      <c r="H54" s="17" t="str">
        <f>+VLOOKUP($C54,'Données MSDL'!$C$13:$O$148,7,FALSE)</f>
        <v>77 449 49 68</v>
      </c>
      <c r="I54" s="77">
        <f>+VLOOKUP($C54,'Données MSDL'!$C$13:$O$148,8,FALSE)</f>
        <v>3000</v>
      </c>
      <c r="J54" s="77">
        <f>+VLOOKUP($C54,'Données MSDL'!$C$13:$O$148,9,FALSE)</f>
        <v>1000</v>
      </c>
      <c r="K54" s="46">
        <f>+VLOOKUP($C54,'Données MSDL'!$C$13:$O$148,10,FALSE)</f>
        <v>0</v>
      </c>
      <c r="L54" s="46" t="str">
        <f>+VLOOKUP($C54,'Données MSDL'!$C$13:$O$148,11,FALSE)</f>
        <v>A JOUR</v>
      </c>
      <c r="M54" s="70">
        <f>+VLOOKUP($C54,'Données MSDL'!$C$13:$O$148,12,FALSE)</f>
        <v>0</v>
      </c>
      <c r="N54" s="46" t="str">
        <f>+VLOOKUP($C54,'Données MSDL'!$C$13:$O$148,13,FALSE)</f>
        <v>A JOUR</v>
      </c>
      <c r="O54" s="71"/>
      <c r="P54" s="71"/>
      <c r="Q54" s="71"/>
    </row>
    <row r="55" spans="2:17" ht="15.5" x14ac:dyDescent="0.35">
      <c r="B55" s="9">
        <v>51</v>
      </c>
      <c r="C55" s="9" t="s">
        <v>367</v>
      </c>
      <c r="D55" s="17" t="str">
        <f>+VLOOKUP($C55,'Données MSDL'!$C$13:$O$148,3,FALSE)</f>
        <v>Koto</v>
      </c>
      <c r="E55" s="75" t="str">
        <f>+VLOOKUP($C55,'Données MSDL'!$C$13:$O$148,4,FALSE)</f>
        <v>Boubacar ibn Elhadji Ibrahima</v>
      </c>
      <c r="F55" s="17" t="str">
        <f>+VLOOKUP($C55,'Données MSDL'!$C$13:$O$148,5,FALSE)</f>
        <v>Pétel</v>
      </c>
      <c r="G55" s="17" t="str">
        <f>+VLOOKUP($C55,'Données MSDL'!$C$13:$O$148,6,FALSE)</f>
        <v>Dakar</v>
      </c>
      <c r="H55" s="17" t="str">
        <f>+VLOOKUP($C55,'Données MSDL'!$C$13:$O$148,7,FALSE)</f>
        <v>77 986 29 91</v>
      </c>
      <c r="I55" s="77">
        <f>+VLOOKUP($C55,'Données MSDL'!$C$13:$O$148,8,FALSE)</f>
        <v>2000</v>
      </c>
      <c r="J55" s="77" t="str">
        <f>+VLOOKUP($C55,'Données MSDL'!$C$13:$O$148,9,FALSE)</f>
        <v>N/A</v>
      </c>
      <c r="K55" s="46">
        <f>+VLOOKUP($C55,'Données MSDL'!$C$13:$O$148,10,FALSE)</f>
        <v>0</v>
      </c>
      <c r="L55" s="46" t="str">
        <f>+VLOOKUP($C55,'Données MSDL'!$C$13:$O$148,11,FALSE)</f>
        <v>A JOUR</v>
      </c>
      <c r="M55" s="70">
        <f>+VLOOKUP($C55,'Données MSDL'!$C$13:$O$148,12,FALSE)</f>
        <v>0</v>
      </c>
      <c r="N55" s="46" t="str">
        <f>+VLOOKUP($C55,'Données MSDL'!$C$13:$O$148,13,FALSE)</f>
        <v>A JOUR</v>
      </c>
      <c r="O55" s="71"/>
      <c r="P55" s="71"/>
      <c r="Q55" s="71"/>
    </row>
    <row r="56" spans="2:17" ht="15.5" x14ac:dyDescent="0.35">
      <c r="B56" s="9">
        <v>52</v>
      </c>
      <c r="C56" s="9" t="s">
        <v>368</v>
      </c>
      <c r="D56" s="17" t="str">
        <f>+VLOOKUP($C56,'Données MSDL'!$C$13:$O$148,3,FALSE)</f>
        <v>Mr</v>
      </c>
      <c r="E56" s="75" t="str">
        <f>+VLOOKUP($C56,'Données MSDL'!$C$13:$O$148,4,FALSE)</f>
        <v>Boubacar Kowloun</v>
      </c>
      <c r="F56" s="17" t="str">
        <f>+VLOOKUP($C56,'Données MSDL'!$C$13:$O$148,5,FALSE)</f>
        <v>Kowloune</v>
      </c>
      <c r="G56" s="17" t="str">
        <f>+VLOOKUP($C56,'Données MSDL'!$C$13:$O$148,6,FALSE)</f>
        <v>Dakar</v>
      </c>
      <c r="H56" s="17" t="str">
        <f>+VLOOKUP($C56,'Données MSDL'!$C$13:$O$148,7,FALSE)</f>
        <v>77 677 95 19</v>
      </c>
      <c r="I56" s="77">
        <f>+VLOOKUP($C56,'Données MSDL'!$C$13:$O$148,8,FALSE)</f>
        <v>1000</v>
      </c>
      <c r="J56" s="77">
        <f>+VLOOKUP($C56,'Données MSDL'!$C$13:$O$148,9,FALSE)</f>
        <v>1000</v>
      </c>
      <c r="K56" s="46">
        <f>+VLOOKUP($C56,'Données MSDL'!$C$13:$O$148,10,FALSE)</f>
        <v>0</v>
      </c>
      <c r="L56" s="46" t="str">
        <f>+VLOOKUP($C56,'Données MSDL'!$C$13:$O$148,11,FALSE)</f>
        <v>A JOUR</v>
      </c>
      <c r="M56" s="70">
        <f>+VLOOKUP($C56,'Données MSDL'!$C$13:$O$148,12,FALSE)</f>
        <v>0</v>
      </c>
      <c r="N56" s="46" t="str">
        <f>+VLOOKUP($C56,'Données MSDL'!$C$13:$O$148,13,FALSE)</f>
        <v>A JOUR</v>
      </c>
      <c r="O56" s="71"/>
      <c r="P56" s="71"/>
      <c r="Q56" s="71"/>
    </row>
    <row r="57" spans="2:17" ht="15.5" x14ac:dyDescent="0.35">
      <c r="B57" s="9">
        <v>53</v>
      </c>
      <c r="C57" s="9" t="s">
        <v>369</v>
      </c>
      <c r="D57" s="17" t="str">
        <f>+VLOOKUP($C57,'Données MSDL'!$C$13:$O$148,3,FALSE)</f>
        <v>Koto</v>
      </c>
      <c r="E57" s="75" t="str">
        <f>+VLOOKUP($C57,'Données MSDL'!$C$13:$O$148,4,FALSE)</f>
        <v>Boubacar méékohi</v>
      </c>
      <c r="F57" s="17" t="str">
        <f>+VLOOKUP($C57,'Données MSDL'!$C$13:$O$148,5,FALSE)</f>
        <v>Dowsaré</v>
      </c>
      <c r="G57" s="17" t="str">
        <f>+VLOOKUP($C57,'Données MSDL'!$C$13:$O$148,6,FALSE)</f>
        <v>Dakar</v>
      </c>
      <c r="H57" s="17" t="str">
        <f>+VLOOKUP($C57,'Données MSDL'!$C$13:$O$148,7,FALSE)</f>
        <v>77 313 74 31</v>
      </c>
      <c r="I57" s="77">
        <f>+VLOOKUP($C57,'Données MSDL'!$C$13:$O$148,8,FALSE)</f>
        <v>2000</v>
      </c>
      <c r="J57" s="77">
        <f>+VLOOKUP($C57,'Données MSDL'!$C$13:$O$148,9,FALSE)</f>
        <v>1000</v>
      </c>
      <c r="K57" s="46">
        <f>+VLOOKUP($C57,'Données MSDL'!$C$13:$O$148,10,FALSE)</f>
        <v>-2</v>
      </c>
      <c r="L57" s="80">
        <f>+VLOOKUP($C57,'Données MSDL'!$C$13:$O$148,11,FALSE)</f>
        <v>-4000</v>
      </c>
      <c r="M57" s="70">
        <f>+VLOOKUP($C57,'Données MSDL'!$C$13:$O$148,12,FALSE)</f>
        <v>0</v>
      </c>
      <c r="N57" s="80">
        <f>+VLOOKUP($C57,'Données MSDL'!$C$13:$O$148,13,FALSE)</f>
        <v>-8000</v>
      </c>
      <c r="O57" s="71"/>
      <c r="P57" s="71"/>
      <c r="Q57" s="71"/>
    </row>
    <row r="58" spans="2:17" ht="15.5" x14ac:dyDescent="0.35">
      <c r="B58" s="9">
        <v>54</v>
      </c>
      <c r="C58" s="9" t="s">
        <v>370</v>
      </c>
      <c r="D58" s="17" t="str">
        <f>+VLOOKUP($C58,'Données MSDL'!$C$13:$O$148,3,FALSE)</f>
        <v>Mr</v>
      </c>
      <c r="E58" s="75" t="str">
        <f>+VLOOKUP($C58,'Données MSDL'!$C$13:$O$148,4,FALSE)</f>
        <v>Boubacar Ngarahi</v>
      </c>
      <c r="F58" s="17" t="str">
        <f>+VLOOKUP($C58,'Données MSDL'!$C$13:$O$148,5,FALSE)</f>
        <v>Dowsaré</v>
      </c>
      <c r="G58" s="17" t="str">
        <f>+VLOOKUP($C58,'Données MSDL'!$C$13:$O$148,6,FALSE)</f>
        <v>Dakar</v>
      </c>
      <c r="H58" s="17">
        <f>+VLOOKUP($C58,'Données MSDL'!$C$13:$O$148,7,FALSE)</f>
        <v>0</v>
      </c>
      <c r="I58" s="77">
        <f>+VLOOKUP($C58,'Données MSDL'!$C$13:$O$148,8,FALSE)</f>
        <v>1000</v>
      </c>
      <c r="J58" s="77">
        <f>+VLOOKUP($C58,'Données MSDL'!$C$13:$O$148,9,FALSE)</f>
        <v>1000</v>
      </c>
      <c r="K58" s="46">
        <f>+VLOOKUP($C58,'Données MSDL'!$C$13:$O$148,10,FALSE)</f>
        <v>0</v>
      </c>
      <c r="L58" s="46" t="str">
        <f>+VLOOKUP($C58,'Données MSDL'!$C$13:$O$148,11,FALSE)</f>
        <v>A JOUR</v>
      </c>
      <c r="M58" s="70">
        <f>+VLOOKUP($C58,'Données MSDL'!$C$13:$O$148,12,FALSE)</f>
        <v>0</v>
      </c>
      <c r="N58" s="46" t="str">
        <f>+VLOOKUP($C58,'Données MSDL'!$C$13:$O$148,13,FALSE)</f>
        <v>A JOUR</v>
      </c>
      <c r="O58" s="71"/>
      <c r="P58" s="71"/>
      <c r="Q58" s="71"/>
    </row>
    <row r="59" spans="2:17" ht="15.5" x14ac:dyDescent="0.35">
      <c r="B59" s="9">
        <v>55</v>
      </c>
      <c r="C59" s="9" t="s">
        <v>371</v>
      </c>
      <c r="D59" s="17" t="str">
        <f>+VLOOKUP($C59,'Données MSDL'!$C$13:$O$148,3,FALSE)</f>
        <v>Mr</v>
      </c>
      <c r="E59" s="75" t="str">
        <f>+VLOOKUP($C59,'Données MSDL'!$C$13:$O$148,4,FALSE)</f>
        <v>Bourhane</v>
      </c>
      <c r="F59" s="17" t="str">
        <f>+VLOOKUP($C59,'Données MSDL'!$C$13:$O$148,5,FALSE)</f>
        <v>Pétel</v>
      </c>
      <c r="G59" s="17" t="str">
        <f>+VLOOKUP($C59,'Données MSDL'!$C$13:$O$148,6,FALSE)</f>
        <v>Dakar</v>
      </c>
      <c r="H59" s="17" t="str">
        <f>+VLOOKUP($C59,'Données MSDL'!$C$13:$O$148,7,FALSE)</f>
        <v>77 666 90 90</v>
      </c>
      <c r="I59" s="77">
        <f>+VLOOKUP($C59,'Données MSDL'!$C$13:$O$148,8,FALSE)</f>
        <v>1000</v>
      </c>
      <c r="J59" s="77">
        <f>+VLOOKUP($C59,'Données MSDL'!$C$13:$O$148,9,FALSE)</f>
        <v>1000</v>
      </c>
      <c r="K59" s="46">
        <f>+VLOOKUP($C59,'Données MSDL'!$C$13:$O$148,10,FALSE)</f>
        <v>-8</v>
      </c>
      <c r="L59" s="80">
        <f>+VLOOKUP($C59,'Données MSDL'!$C$13:$O$148,11,FALSE)</f>
        <v>-16000</v>
      </c>
      <c r="M59" s="70">
        <f>+VLOOKUP($C59,'Données MSDL'!$C$13:$O$148,12,FALSE)</f>
        <v>0</v>
      </c>
      <c r="N59" s="80">
        <f>+VLOOKUP($C59,'Données MSDL'!$C$13:$O$148,13,FALSE)</f>
        <v>-24000</v>
      </c>
      <c r="O59" s="71"/>
      <c r="P59" s="71"/>
      <c r="Q59" s="71"/>
    </row>
    <row r="60" spans="2:17" ht="15.5" x14ac:dyDescent="0.35">
      <c r="B60" s="9">
        <v>56</v>
      </c>
      <c r="C60" s="9" t="s">
        <v>372</v>
      </c>
      <c r="D60" s="17" t="str">
        <f>+VLOOKUP($C60,'Données MSDL'!$C$13:$O$148,3,FALSE)</f>
        <v>Mr</v>
      </c>
      <c r="E60" s="75" t="str">
        <f>+VLOOKUP($C60,'Données MSDL'!$C$13:$O$148,4,FALSE)</f>
        <v>Cheikh ibn Elhadji Aliou</v>
      </c>
      <c r="F60" s="17" t="str">
        <f>+VLOOKUP($C60,'Données MSDL'!$C$13:$O$148,5,FALSE)</f>
        <v>Kourawoye</v>
      </c>
      <c r="G60" s="17" t="str">
        <f>+VLOOKUP($C60,'Données MSDL'!$C$13:$O$148,6,FALSE)</f>
        <v>Dakar</v>
      </c>
      <c r="H60" s="17">
        <f>+VLOOKUP($C60,'Données MSDL'!$C$13:$O$148,7,FALSE)</f>
        <v>0</v>
      </c>
      <c r="I60" s="77" t="str">
        <f>+VLOOKUP($C60,'Données MSDL'!$C$13:$O$148,8,FALSE)</f>
        <v>N/A</v>
      </c>
      <c r="J60" s="77" t="str">
        <f>+VLOOKUP($C60,'Données MSDL'!$C$13:$O$148,9,FALSE)</f>
        <v>N/A</v>
      </c>
      <c r="K60" s="46">
        <f>+VLOOKUP($C60,'Données MSDL'!$C$13:$O$148,10,FALSE)</f>
        <v>0</v>
      </c>
      <c r="L60" s="46" t="str">
        <f>+VLOOKUP($C60,'Données MSDL'!$C$13:$O$148,11,FALSE)</f>
        <v>A JOUR</v>
      </c>
      <c r="M60" s="70">
        <f>+VLOOKUP($C60,'Données MSDL'!$C$13:$O$148,12,FALSE)</f>
        <v>0</v>
      </c>
      <c r="N60" s="46" t="str">
        <f>+VLOOKUP($C60,'Données MSDL'!$C$13:$O$148,13,FALSE)</f>
        <v>A JOUR</v>
      </c>
      <c r="O60" s="71"/>
      <c r="P60" s="71"/>
      <c r="Q60" s="71"/>
    </row>
    <row r="61" spans="2:17" ht="15.5" x14ac:dyDescent="0.35">
      <c r="B61" s="9">
        <v>57</v>
      </c>
      <c r="C61" s="9" t="s">
        <v>373</v>
      </c>
      <c r="D61" s="17" t="str">
        <f>+VLOOKUP($C61,'Données MSDL'!$C$13:$O$148,3,FALSE)</f>
        <v>Mr</v>
      </c>
      <c r="E61" s="75" t="str">
        <f>+VLOOKUP($C61,'Données MSDL'!$C$13:$O$148,4,FALSE)</f>
        <v>Cheikh tidiane ibn Elhadji Ibrahima</v>
      </c>
      <c r="F61" s="17" t="str">
        <f>+VLOOKUP($C61,'Données MSDL'!$C$13:$O$148,5,FALSE)</f>
        <v>Pétel</v>
      </c>
      <c r="G61" s="17" t="str">
        <f>+VLOOKUP($C61,'Données MSDL'!$C$13:$O$148,6,FALSE)</f>
        <v>Dakar</v>
      </c>
      <c r="H61" s="17" t="str">
        <f>+VLOOKUP($C61,'Données MSDL'!$C$13:$O$148,7,FALSE)</f>
        <v>77 488 53 53</v>
      </c>
      <c r="I61" s="77">
        <f>+VLOOKUP($C61,'Données MSDL'!$C$13:$O$148,8,FALSE)</f>
        <v>1000</v>
      </c>
      <c r="J61" s="77">
        <f>+VLOOKUP($C61,'Données MSDL'!$C$13:$O$148,9,FALSE)</f>
        <v>1000</v>
      </c>
      <c r="K61" s="46">
        <f>+VLOOKUP($C61,'Données MSDL'!$C$13:$O$148,10,FALSE)</f>
        <v>-4</v>
      </c>
      <c r="L61" s="80">
        <f>+VLOOKUP($C61,'Données MSDL'!$C$13:$O$148,11,FALSE)</f>
        <v>-8000</v>
      </c>
      <c r="M61" s="70">
        <f>+VLOOKUP($C61,'Données MSDL'!$C$13:$O$148,12,FALSE)</f>
        <v>0</v>
      </c>
      <c r="N61" s="80">
        <f>+VLOOKUP($C61,'Données MSDL'!$C$13:$O$148,13,FALSE)</f>
        <v>-12000</v>
      </c>
      <c r="O61" s="71"/>
      <c r="P61" s="71"/>
      <c r="Q61" s="71"/>
    </row>
    <row r="62" spans="2:17" ht="15.5" x14ac:dyDescent="0.35">
      <c r="B62" s="9">
        <v>58</v>
      </c>
      <c r="C62" s="9" t="s">
        <v>374</v>
      </c>
      <c r="D62" s="17" t="str">
        <f>+VLOOKUP($C62,'Données MSDL'!$C$13:$O$148,3,FALSE)</f>
        <v>Mr</v>
      </c>
      <c r="E62" s="75" t="str">
        <f>+VLOOKUP($C62,'Données MSDL'!$C$13:$O$148,4,FALSE)</f>
        <v>Daouda</v>
      </c>
      <c r="F62" s="17" t="str">
        <f>+VLOOKUP($C62,'Données MSDL'!$C$13:$O$148,5,FALSE)</f>
        <v>Dowsaré</v>
      </c>
      <c r="G62" s="17" t="str">
        <f>+VLOOKUP($C62,'Données MSDL'!$C$13:$O$148,6,FALSE)</f>
        <v>Casamance</v>
      </c>
      <c r="H62" s="17">
        <f>+VLOOKUP($C62,'Données MSDL'!$C$13:$O$148,7,FALSE)</f>
        <v>0</v>
      </c>
      <c r="I62" s="77" t="str">
        <f>+VLOOKUP($C62,'Données MSDL'!$C$13:$O$148,8,FALSE)</f>
        <v>N/A</v>
      </c>
      <c r="J62" s="77" t="str">
        <f>+VLOOKUP($C62,'Données MSDL'!$C$13:$O$148,9,FALSE)</f>
        <v>N/A</v>
      </c>
      <c r="K62" s="46">
        <f>+VLOOKUP($C62,'Données MSDL'!$C$13:$O$148,10,FALSE)</f>
        <v>0</v>
      </c>
      <c r="L62" s="46" t="str">
        <f>+VLOOKUP($C62,'Données MSDL'!$C$13:$O$148,11,FALSE)</f>
        <v>A JOUR</v>
      </c>
      <c r="M62" s="70">
        <f>+VLOOKUP($C62,'Données MSDL'!$C$13:$O$148,12,FALSE)</f>
        <v>0</v>
      </c>
      <c r="N62" s="46" t="str">
        <f>+VLOOKUP($C62,'Données MSDL'!$C$13:$O$148,13,FALSE)</f>
        <v>A JOUR</v>
      </c>
      <c r="O62" s="71"/>
      <c r="P62" s="71"/>
      <c r="Q62" s="71"/>
    </row>
    <row r="63" spans="2:17" ht="15.5" x14ac:dyDescent="0.35">
      <c r="B63" s="9">
        <v>59</v>
      </c>
      <c r="C63" s="9" t="s">
        <v>375</v>
      </c>
      <c r="D63" s="17" t="str">
        <f>+VLOOKUP($C63,'Données MSDL'!$C$13:$O$148,3,FALSE)</f>
        <v>Mr</v>
      </c>
      <c r="E63" s="75" t="str">
        <f>+VLOOKUP($C63,'Données MSDL'!$C$13:$O$148,4,FALSE)</f>
        <v>Daouda (Parcelles)</v>
      </c>
      <c r="F63" s="17" t="str">
        <f>+VLOOKUP($C63,'Données MSDL'!$C$13:$O$148,5,FALSE)</f>
        <v>Kourawoye</v>
      </c>
      <c r="G63" s="17" t="str">
        <f>+VLOOKUP($C63,'Données MSDL'!$C$13:$O$148,6,FALSE)</f>
        <v>Dakar</v>
      </c>
      <c r="H63" s="17" t="str">
        <f>+VLOOKUP($C63,'Données MSDL'!$C$13:$O$148,7,FALSE)</f>
        <v>77 476 70 85</v>
      </c>
      <c r="I63" s="77">
        <f>+VLOOKUP($C63,'Données MSDL'!$C$13:$O$148,8,FALSE)</f>
        <v>1000</v>
      </c>
      <c r="J63" s="77">
        <f>+VLOOKUP($C63,'Données MSDL'!$C$13:$O$148,9,FALSE)</f>
        <v>1000</v>
      </c>
      <c r="K63" s="46">
        <f>+VLOOKUP($C63,'Données MSDL'!$C$13:$O$148,10,FALSE)</f>
        <v>0</v>
      </c>
      <c r="L63" s="46" t="str">
        <f>+VLOOKUP($C63,'Données MSDL'!$C$13:$O$148,11,FALSE)</f>
        <v>A JOUR</v>
      </c>
      <c r="M63" s="70">
        <f>+VLOOKUP($C63,'Données MSDL'!$C$13:$O$148,12,FALSE)</f>
        <v>0</v>
      </c>
      <c r="N63" s="46" t="str">
        <f>+VLOOKUP($C63,'Données MSDL'!$C$13:$O$148,13,FALSE)</f>
        <v>A JOUR</v>
      </c>
      <c r="O63" s="71"/>
      <c r="P63" s="71"/>
      <c r="Q63" s="71"/>
    </row>
    <row r="64" spans="2:17" ht="15.5" x14ac:dyDescent="0.35">
      <c r="B64" s="9">
        <v>60</v>
      </c>
      <c r="C64" s="9" t="s">
        <v>376</v>
      </c>
      <c r="D64" s="17" t="str">
        <f>+VLOOKUP($C64,'Données MSDL'!$C$13:$O$148,3,FALSE)</f>
        <v>Mr</v>
      </c>
      <c r="E64" s="75" t="str">
        <f>+VLOOKUP($C64,'Données MSDL'!$C$13:$O$148,4,FALSE)</f>
        <v>Daouda ibn Elhadji M. Woury</v>
      </c>
      <c r="F64" s="17" t="str">
        <f>+VLOOKUP($C64,'Données MSDL'!$C$13:$O$148,5,FALSE)</f>
        <v>Pétel</v>
      </c>
      <c r="G64" s="17" t="str">
        <f>+VLOOKUP($C64,'Données MSDL'!$C$13:$O$148,6,FALSE)</f>
        <v>Guinée</v>
      </c>
      <c r="H64" s="17">
        <f>+VLOOKUP($C64,'Données MSDL'!$C$13:$O$148,7,FALSE)</f>
        <v>0</v>
      </c>
      <c r="I64" s="77" t="str">
        <f>+VLOOKUP($C64,'Données MSDL'!$C$13:$O$148,8,FALSE)</f>
        <v>N/A</v>
      </c>
      <c r="J64" s="77">
        <f>+VLOOKUP($C64,'Données MSDL'!$C$13:$O$148,9,FALSE)</f>
        <v>1000</v>
      </c>
      <c r="K64" s="46" t="str">
        <f>+VLOOKUP($C64,'Données MSDL'!$C$13:$O$148,10,FALSE)</f>
        <v>VG</v>
      </c>
      <c r="L64" s="46" t="str">
        <f>+VLOOKUP($C64,'Données MSDL'!$C$13:$O$148,11,FALSE)</f>
        <v>A JOUR</v>
      </c>
      <c r="M64" s="70">
        <f>+VLOOKUP($C64,'Données MSDL'!$C$13:$O$148,12,FALSE)</f>
        <v>0</v>
      </c>
      <c r="N64" s="46" t="str">
        <f>+VLOOKUP($C64,'Données MSDL'!$C$13:$O$148,13,FALSE)</f>
        <v>A JOUR</v>
      </c>
      <c r="O64" s="71"/>
      <c r="P64" s="71"/>
      <c r="Q64" s="71"/>
    </row>
    <row r="65" spans="2:17" ht="15.5" x14ac:dyDescent="0.35">
      <c r="B65" s="9">
        <v>61</v>
      </c>
      <c r="C65" s="9" t="s">
        <v>377</v>
      </c>
      <c r="D65" s="17" t="str">
        <f>+VLOOKUP($C65,'Données MSDL'!$C$13:$O$148,3,FALSE)</f>
        <v>Mr</v>
      </c>
      <c r="E65" s="75" t="str">
        <f>+VLOOKUP($C65,'Données MSDL'!$C$13:$O$148,4,FALSE)</f>
        <v>Elh ibrahima N°2 ibn karamoko Daouda DC</v>
      </c>
      <c r="F65" s="17" t="str">
        <f>+VLOOKUP($C65,'Données MSDL'!$C$13:$O$148,5,FALSE)</f>
        <v>Pétel</v>
      </c>
      <c r="G65" s="17" t="str">
        <f>+VLOOKUP($C65,'Données MSDL'!$C$13:$O$148,6,FALSE)</f>
        <v>Dakar</v>
      </c>
      <c r="H65" s="17" t="str">
        <f>+VLOOKUP($C65,'Données MSDL'!$C$13:$O$148,7,FALSE)</f>
        <v>77 679 02 48</v>
      </c>
      <c r="I65" s="77">
        <f>+VLOOKUP($C65,'Données MSDL'!$C$13:$O$148,8,FALSE)</f>
        <v>2000</v>
      </c>
      <c r="J65" s="77">
        <f>+VLOOKUP($C65,'Données MSDL'!$C$13:$O$148,9,FALSE)</f>
        <v>1000</v>
      </c>
      <c r="K65" s="46">
        <f>+VLOOKUP($C65,'Données MSDL'!$C$13:$O$148,10,FALSE)</f>
        <v>0</v>
      </c>
      <c r="L65" s="46" t="str">
        <f>+VLOOKUP($C65,'Données MSDL'!$C$13:$O$148,11,FALSE)</f>
        <v>A JOUR</v>
      </c>
      <c r="M65" s="70">
        <f>+VLOOKUP($C65,'Données MSDL'!$C$13:$O$148,12,FALSE)</f>
        <v>0</v>
      </c>
      <c r="N65" s="46" t="str">
        <f>+VLOOKUP($C65,'Données MSDL'!$C$13:$O$148,13,FALSE)</f>
        <v>A JOUR</v>
      </c>
      <c r="O65" s="71"/>
      <c r="P65" s="71"/>
      <c r="Q65" s="71"/>
    </row>
    <row r="66" spans="2:17" ht="15.5" x14ac:dyDescent="0.35">
      <c r="B66" s="9">
        <v>62</v>
      </c>
      <c r="C66" s="9" t="s">
        <v>378</v>
      </c>
      <c r="D66" s="17" t="str">
        <f>+VLOOKUP($C66,'Données MSDL'!$C$13:$O$148,3,FALSE)</f>
        <v>Mr</v>
      </c>
      <c r="E66" s="75" t="str">
        <f>+VLOOKUP($C66,'Données MSDL'!$C$13:$O$148,4,FALSE)</f>
        <v>Elhadji abdoulaye</v>
      </c>
      <c r="F66" s="17" t="str">
        <f>+VLOOKUP($C66,'Données MSDL'!$C$13:$O$148,5,FALSE)</f>
        <v>Dieydiyabhe</v>
      </c>
      <c r="G66" s="17" t="str">
        <f>+VLOOKUP($C66,'Données MSDL'!$C$13:$O$148,6,FALSE)</f>
        <v>Dakar</v>
      </c>
      <c r="H66" s="17" t="str">
        <f>+VLOOKUP($C66,'Données MSDL'!$C$13:$O$148,7,FALSE)</f>
        <v>78 165 67 55</v>
      </c>
      <c r="I66" s="77">
        <f>+VLOOKUP($C66,'Données MSDL'!$C$13:$O$148,8,FALSE)</f>
        <v>1000</v>
      </c>
      <c r="J66" s="77">
        <f>+VLOOKUP($C66,'Données MSDL'!$C$13:$O$148,9,FALSE)</f>
        <v>1000</v>
      </c>
      <c r="K66" s="46">
        <f>+VLOOKUP($C66,'Données MSDL'!$C$13:$O$148,10,FALSE)</f>
        <v>0</v>
      </c>
      <c r="L66" s="46" t="str">
        <f>+VLOOKUP($C66,'Données MSDL'!$C$13:$O$148,11,FALSE)</f>
        <v>A JOUR</v>
      </c>
      <c r="M66" s="70">
        <f>+VLOOKUP($C66,'Données MSDL'!$C$13:$O$148,12,FALSE)</f>
        <v>0</v>
      </c>
      <c r="N66" s="46" t="str">
        <f>+VLOOKUP($C66,'Données MSDL'!$C$13:$O$148,13,FALSE)</f>
        <v>A JOUR</v>
      </c>
      <c r="O66" s="71"/>
      <c r="P66" s="71"/>
      <c r="Q66" s="71"/>
    </row>
    <row r="67" spans="2:17" ht="15.5" x14ac:dyDescent="0.35">
      <c r="B67" s="9">
        <v>63</v>
      </c>
      <c r="C67" s="9" t="s">
        <v>379</v>
      </c>
      <c r="D67" s="17" t="str">
        <f>+VLOOKUP($C67,'Données MSDL'!$C$13:$O$148,3,FALSE)</f>
        <v>Mr</v>
      </c>
      <c r="E67" s="75" t="str">
        <f>+VLOOKUP($C67,'Données MSDL'!$C$13:$O$148,4,FALSE)</f>
        <v xml:space="preserve">Elhadji ablaye coiffeur </v>
      </c>
      <c r="F67" s="17" t="str">
        <f>+VLOOKUP($C67,'Données MSDL'!$C$13:$O$148,5,FALSE)</f>
        <v>Dieydiyabhe</v>
      </c>
      <c r="G67" s="17" t="str">
        <f>+VLOOKUP($C67,'Données MSDL'!$C$13:$O$148,6,FALSE)</f>
        <v>Dakar</v>
      </c>
      <c r="H67" s="17" t="str">
        <f>+VLOOKUP($C67,'Données MSDL'!$C$13:$O$148,7,FALSE)</f>
        <v>78 131 38 42</v>
      </c>
      <c r="I67" s="77">
        <f>+VLOOKUP($C67,'Données MSDL'!$C$13:$O$148,8,FALSE)</f>
        <v>1000</v>
      </c>
      <c r="J67" s="77">
        <f>+VLOOKUP($C67,'Données MSDL'!$C$13:$O$148,9,FALSE)</f>
        <v>1000</v>
      </c>
      <c r="K67" s="46">
        <f>+VLOOKUP($C67,'Données MSDL'!$C$13:$O$148,10,FALSE)</f>
        <v>0</v>
      </c>
      <c r="L67" s="46" t="str">
        <f>+VLOOKUP($C67,'Données MSDL'!$C$13:$O$148,11,FALSE)</f>
        <v>A JOUR</v>
      </c>
      <c r="M67" s="70">
        <f>+VLOOKUP($C67,'Données MSDL'!$C$13:$O$148,12,FALSE)</f>
        <v>0</v>
      </c>
      <c r="N67" s="46" t="str">
        <f>+VLOOKUP($C67,'Données MSDL'!$C$13:$O$148,13,FALSE)</f>
        <v>A JOUR</v>
      </c>
      <c r="O67" s="71"/>
      <c r="P67" s="71"/>
      <c r="Q67" s="71"/>
    </row>
    <row r="68" spans="2:17" ht="15.5" x14ac:dyDescent="0.35">
      <c r="B68" s="9">
        <v>64</v>
      </c>
      <c r="C68" s="9" t="s">
        <v>380</v>
      </c>
      <c r="D68" s="17" t="str">
        <f>+VLOOKUP($C68,'Données MSDL'!$C$13:$O$148,3,FALSE)</f>
        <v>Mr</v>
      </c>
      <c r="E68" s="75" t="str">
        <f>+VLOOKUP($C68,'Données MSDL'!$C$13:$O$148,4,FALSE)</f>
        <v>Elhadji aliou ibn bappa Siradio</v>
      </c>
      <c r="F68" s="17" t="str">
        <f>+VLOOKUP($C68,'Données MSDL'!$C$13:$O$148,5,FALSE)</f>
        <v>Dowsaré</v>
      </c>
      <c r="G68" s="17" t="str">
        <f>+VLOOKUP($C68,'Données MSDL'!$C$13:$O$148,6,FALSE)</f>
        <v>France</v>
      </c>
      <c r="H68" s="17" t="str">
        <f>+VLOOKUP($C68,'Données MSDL'!$C$13:$O$148,7,FALSE)</f>
        <v>xxxxxxxx</v>
      </c>
      <c r="I68" s="77">
        <f>+VLOOKUP($C68,'Données MSDL'!$C$13:$O$148,8,FALSE)</f>
        <v>5000</v>
      </c>
      <c r="J68" s="77">
        <f>+VLOOKUP($C68,'Données MSDL'!$C$13:$O$148,9,FALSE)</f>
        <v>1000</v>
      </c>
      <c r="K68" s="46">
        <f>+VLOOKUP($C68,'Données MSDL'!$C$13:$O$148,10,FALSE)</f>
        <v>0</v>
      </c>
      <c r="L68" s="46" t="str">
        <f>+VLOOKUP($C68,'Données MSDL'!$C$13:$O$148,11,FALSE)</f>
        <v>A JOUR</v>
      </c>
      <c r="M68" s="70">
        <f>+VLOOKUP($C68,'Données MSDL'!$C$13:$O$148,12,FALSE)</f>
        <v>0</v>
      </c>
      <c r="N68" s="46" t="str">
        <f>+VLOOKUP($C68,'Données MSDL'!$C$13:$O$148,13,FALSE)</f>
        <v>A JOUR</v>
      </c>
      <c r="O68" s="71"/>
      <c r="P68" s="71"/>
      <c r="Q68" s="71"/>
    </row>
    <row r="69" spans="2:17" ht="15.5" x14ac:dyDescent="0.35">
      <c r="B69" s="9">
        <v>65</v>
      </c>
      <c r="C69" s="9" t="s">
        <v>381</v>
      </c>
      <c r="D69" s="17" t="str">
        <f>+VLOOKUP($C69,'Données MSDL'!$C$13:$O$148,3,FALSE)</f>
        <v>Mr</v>
      </c>
      <c r="E69" s="75" t="str">
        <f>+VLOOKUP($C69,'Données MSDL'!$C$13:$O$148,4,FALSE)</f>
        <v>Elhadji amadou</v>
      </c>
      <c r="F69" s="17" t="str">
        <f>+VLOOKUP($C69,'Données MSDL'!$C$13:$O$148,5,FALSE)</f>
        <v>Biilaa</v>
      </c>
      <c r="G69" s="17" t="str">
        <f>+VLOOKUP($C69,'Données MSDL'!$C$13:$O$148,6,FALSE)</f>
        <v>Dakar</v>
      </c>
      <c r="H69" s="17" t="str">
        <f>+VLOOKUP($C69,'Données MSDL'!$C$13:$O$148,7,FALSE)</f>
        <v>77 301 29 28</v>
      </c>
      <c r="I69" s="77">
        <f>+VLOOKUP($C69,'Données MSDL'!$C$13:$O$148,8,FALSE)</f>
        <v>1000</v>
      </c>
      <c r="J69" s="77">
        <f>+VLOOKUP($C69,'Données MSDL'!$C$13:$O$148,9,FALSE)</f>
        <v>1000</v>
      </c>
      <c r="K69" s="46">
        <f>+VLOOKUP($C69,'Données MSDL'!$C$13:$O$148,10,FALSE)</f>
        <v>-34</v>
      </c>
      <c r="L69" s="80">
        <f>+VLOOKUP($C69,'Données MSDL'!$C$13:$O$148,11,FALSE)</f>
        <v>-68000</v>
      </c>
      <c r="M69" s="70">
        <f>+VLOOKUP($C69,'Données MSDL'!$C$13:$O$148,12,FALSE)</f>
        <v>0</v>
      </c>
      <c r="N69" s="80">
        <f>+VLOOKUP($C69,'Données MSDL'!$C$13:$O$148,13,FALSE)</f>
        <v>-102000</v>
      </c>
      <c r="O69" s="71"/>
      <c r="P69" s="71"/>
      <c r="Q69" s="71"/>
    </row>
    <row r="70" spans="2:17" ht="15.5" x14ac:dyDescent="0.35">
      <c r="B70" s="9">
        <v>66</v>
      </c>
      <c r="C70" s="9" t="s">
        <v>382</v>
      </c>
      <c r="D70" s="17" t="str">
        <f>+VLOOKUP($C70,'Données MSDL'!$C$13:$O$148,3,FALSE)</f>
        <v>Mr</v>
      </c>
      <c r="E70" s="75" t="str">
        <f>+VLOOKUP($C70,'Données MSDL'!$C$13:$O$148,4,FALSE)</f>
        <v>Elhadji Boubacar mo moussou</v>
      </c>
      <c r="F70" s="17" t="str">
        <f>+VLOOKUP($C70,'Données MSDL'!$C$13:$O$148,5,FALSE)</f>
        <v>Pétel</v>
      </c>
      <c r="G70" s="17" t="str">
        <f>+VLOOKUP($C70,'Données MSDL'!$C$13:$O$148,6,FALSE)</f>
        <v>Dakar</v>
      </c>
      <c r="H70" s="17" t="str">
        <f>+VLOOKUP($C70,'Données MSDL'!$C$13:$O$148,7,FALSE)</f>
        <v>76 172 23 02</v>
      </c>
      <c r="I70" s="77">
        <f>+VLOOKUP($C70,'Données MSDL'!$C$13:$O$148,8,FALSE)</f>
        <v>1000</v>
      </c>
      <c r="J70" s="77">
        <f>+VLOOKUP($C70,'Données MSDL'!$C$13:$O$148,9,FALSE)</f>
        <v>1000</v>
      </c>
      <c r="K70" s="46">
        <f>+VLOOKUP($C70,'Données MSDL'!$C$13:$O$148,10,FALSE)</f>
        <v>-44</v>
      </c>
      <c r="L70" s="80">
        <f>+VLOOKUP($C70,'Données MSDL'!$C$13:$O$148,11,FALSE)</f>
        <v>-88000</v>
      </c>
      <c r="M70" s="70">
        <f>+VLOOKUP($C70,'Données MSDL'!$C$13:$O$148,12,FALSE)</f>
        <v>0</v>
      </c>
      <c r="N70" s="80">
        <f>+VLOOKUP($C70,'Données MSDL'!$C$13:$O$148,13,FALSE)</f>
        <v>-132000</v>
      </c>
      <c r="O70" s="71"/>
      <c r="P70" s="71"/>
      <c r="Q70" s="71"/>
    </row>
    <row r="71" spans="2:17" ht="15.5" x14ac:dyDescent="0.35">
      <c r="B71" s="9">
        <v>67</v>
      </c>
      <c r="C71" s="9" t="s">
        <v>383</v>
      </c>
      <c r="D71" s="17" t="str">
        <f>+VLOOKUP($C71,'Données MSDL'!$C$13:$O$148,3,FALSE)</f>
        <v>Mr</v>
      </c>
      <c r="E71" s="75" t="str">
        <f>+VLOOKUP($C71,'Données MSDL'!$C$13:$O$148,4,FALSE)</f>
        <v>Elhadji douka chauffeur</v>
      </c>
      <c r="F71" s="17" t="str">
        <f>+VLOOKUP($C71,'Données MSDL'!$C$13:$O$148,5,FALSE)</f>
        <v>Dowsaré</v>
      </c>
      <c r="G71" s="17" t="str">
        <f>+VLOOKUP($C71,'Données MSDL'!$C$13:$O$148,6,FALSE)</f>
        <v>Guinée</v>
      </c>
      <c r="H71" s="17" t="str">
        <f>+VLOOKUP($C71,'Données MSDL'!$C$13:$O$148,7,FALSE)</f>
        <v>622 41 78 44</v>
      </c>
      <c r="I71" s="77">
        <f>+VLOOKUP($C71,'Données MSDL'!$C$13:$O$148,8,FALSE)</f>
        <v>2000</v>
      </c>
      <c r="J71" s="77">
        <f>+VLOOKUP($C71,'Données MSDL'!$C$13:$O$148,9,FALSE)</f>
        <v>1000</v>
      </c>
      <c r="K71" s="46">
        <f>+VLOOKUP($C71,'Données MSDL'!$C$13:$O$148,10,FALSE)</f>
        <v>0</v>
      </c>
      <c r="L71" s="46" t="str">
        <f>+VLOOKUP($C71,'Données MSDL'!$C$13:$O$148,11,FALSE)</f>
        <v>A JOUR</v>
      </c>
      <c r="M71" s="70">
        <f>+VLOOKUP($C71,'Données MSDL'!$C$13:$O$148,12,FALSE)</f>
        <v>0</v>
      </c>
      <c r="N71" s="46" t="str">
        <f>+VLOOKUP($C71,'Données MSDL'!$C$13:$O$148,13,FALSE)</f>
        <v>A JOUR</v>
      </c>
      <c r="O71" s="71"/>
      <c r="P71" s="71"/>
      <c r="Q71" s="71"/>
    </row>
    <row r="72" spans="2:17" ht="15.5" x14ac:dyDescent="0.35">
      <c r="B72" s="9">
        <v>68</v>
      </c>
      <c r="C72" s="9" t="s">
        <v>384</v>
      </c>
      <c r="D72" s="17" t="str">
        <f>+VLOOKUP($C72,'Données MSDL'!$C$13:$O$148,3,FALSE)</f>
        <v>Mr</v>
      </c>
      <c r="E72" s="75" t="str">
        <f>+VLOOKUP($C72,'Données MSDL'!$C$13:$O$148,4,FALSE)</f>
        <v xml:space="preserve">Elhadji ibrahima ibn Elhadji M. Woury </v>
      </c>
      <c r="F72" s="17" t="str">
        <f>+VLOOKUP($C72,'Données MSDL'!$C$13:$O$148,5,FALSE)</f>
        <v>Pétel</v>
      </c>
      <c r="G72" s="17" t="str">
        <f>+VLOOKUP($C72,'Données MSDL'!$C$13:$O$148,6,FALSE)</f>
        <v>Dakar</v>
      </c>
      <c r="H72" s="17" t="str">
        <f>+VLOOKUP($C72,'Données MSDL'!$C$13:$O$148,7,FALSE)</f>
        <v>78 408 70 96</v>
      </c>
      <c r="I72" s="77">
        <f>+VLOOKUP($C72,'Données MSDL'!$C$13:$O$148,8,FALSE)</f>
        <v>1000</v>
      </c>
      <c r="J72" s="77">
        <f>+VLOOKUP($C72,'Données MSDL'!$C$13:$O$148,9,FALSE)</f>
        <v>1000</v>
      </c>
      <c r="K72" s="46">
        <f>+VLOOKUP($C72,'Données MSDL'!$C$13:$O$148,10,FALSE)</f>
        <v>-4</v>
      </c>
      <c r="L72" s="80">
        <f>+VLOOKUP($C72,'Données MSDL'!$C$13:$O$148,11,FALSE)</f>
        <v>-8000</v>
      </c>
      <c r="M72" s="70">
        <f>+VLOOKUP($C72,'Données MSDL'!$C$13:$O$148,12,FALSE)</f>
        <v>0</v>
      </c>
      <c r="N72" s="80">
        <f>+VLOOKUP($C72,'Données MSDL'!$C$13:$O$148,13,FALSE)</f>
        <v>-12000</v>
      </c>
      <c r="O72" s="71"/>
      <c r="P72" s="71"/>
      <c r="Q72" s="71"/>
    </row>
    <row r="73" spans="2:17" ht="15.5" x14ac:dyDescent="0.35">
      <c r="B73" s="9">
        <v>69</v>
      </c>
      <c r="C73" s="9" t="s">
        <v>385</v>
      </c>
      <c r="D73" s="17" t="str">
        <f>+VLOOKUP($C73,'Données MSDL'!$C$13:$O$148,3,FALSE)</f>
        <v>Bappa</v>
      </c>
      <c r="E73" s="75" t="str">
        <f>+VLOOKUP($C73,'Données MSDL'!$C$13:$O$148,4,FALSE)</f>
        <v>Elhadji siradio</v>
      </c>
      <c r="F73" s="17" t="str">
        <f>+VLOOKUP($C73,'Données MSDL'!$C$13:$O$148,5,FALSE)</f>
        <v>Dowsaré</v>
      </c>
      <c r="G73" s="17" t="str">
        <f>+VLOOKUP($C73,'Données MSDL'!$C$13:$O$148,6,FALSE)</f>
        <v>Dakar</v>
      </c>
      <c r="H73" s="17" t="str">
        <f>+VLOOKUP($C73,'Données MSDL'!$C$13:$O$148,7,FALSE)</f>
        <v>77 654 98 56</v>
      </c>
      <c r="I73" s="77">
        <f>+VLOOKUP($C73,'Données MSDL'!$C$13:$O$148,8,FALSE)</f>
        <v>5000</v>
      </c>
      <c r="J73" s="77" t="str">
        <f>+VLOOKUP($C73,'Données MSDL'!$C$13:$O$148,9,FALSE)</f>
        <v>N/A</v>
      </c>
      <c r="K73" s="46">
        <f>+VLOOKUP($C73,'Données MSDL'!$C$13:$O$148,10,FALSE)</f>
        <v>0</v>
      </c>
      <c r="L73" s="46" t="str">
        <f>+VLOOKUP($C73,'Données MSDL'!$C$13:$O$148,11,FALSE)</f>
        <v>A JOUR</v>
      </c>
      <c r="M73" s="70">
        <f>+VLOOKUP($C73,'Données MSDL'!$C$13:$O$148,12,FALSE)</f>
        <v>0</v>
      </c>
      <c r="N73" s="46" t="str">
        <f>+VLOOKUP($C73,'Données MSDL'!$C$13:$O$148,13,FALSE)</f>
        <v>A JOUR</v>
      </c>
      <c r="O73" s="71"/>
      <c r="P73" s="71"/>
      <c r="Q73" s="71"/>
    </row>
    <row r="74" spans="2:17" ht="15.5" x14ac:dyDescent="0.35">
      <c r="B74" s="9">
        <v>70</v>
      </c>
      <c r="C74" s="9" t="s">
        <v>386</v>
      </c>
      <c r="D74" s="17" t="str">
        <f>+VLOOKUP($C74,'Données MSDL'!$C$13:$O$148,3,FALSE)</f>
        <v>Mr</v>
      </c>
      <c r="E74" s="75" t="str">
        <f>+VLOOKUP($C74,'Données MSDL'!$C$13:$O$148,4,FALSE)</f>
        <v>Elhadji woury</v>
      </c>
      <c r="F74" s="17" t="str">
        <f>+VLOOKUP($C74,'Données MSDL'!$C$13:$O$148,5,FALSE)</f>
        <v>Dowsaré</v>
      </c>
      <c r="G74" s="17" t="str">
        <f>+VLOOKUP($C74,'Données MSDL'!$C$13:$O$148,6,FALSE)</f>
        <v>Gambie</v>
      </c>
      <c r="H74" s="17" t="str">
        <f>+VLOOKUP($C74,'Données MSDL'!$C$13:$O$148,7,FALSE)</f>
        <v>xxxxxxxx</v>
      </c>
      <c r="I74" s="77">
        <f>+VLOOKUP($C74,'Données MSDL'!$C$13:$O$148,8,FALSE)</f>
        <v>2000</v>
      </c>
      <c r="J74" s="77">
        <f>+VLOOKUP($C74,'Données MSDL'!$C$13:$O$148,9,FALSE)</f>
        <v>1000</v>
      </c>
      <c r="K74" s="46">
        <f>+VLOOKUP($C74,'Données MSDL'!$C$13:$O$148,10,FALSE)</f>
        <v>0</v>
      </c>
      <c r="L74" s="46" t="str">
        <f>+VLOOKUP($C74,'Données MSDL'!$C$13:$O$148,11,FALSE)</f>
        <v>A JOUR</v>
      </c>
      <c r="M74" s="70">
        <f>+VLOOKUP($C74,'Données MSDL'!$C$13:$O$148,12,FALSE)</f>
        <v>0</v>
      </c>
      <c r="N74" s="46" t="str">
        <f>+VLOOKUP($C74,'Données MSDL'!$C$13:$O$148,13,FALSE)</f>
        <v>A JOUR</v>
      </c>
      <c r="O74" s="71"/>
      <c r="P74" s="71"/>
      <c r="Q74" s="71"/>
    </row>
    <row r="75" spans="2:17" ht="15.5" x14ac:dyDescent="0.35">
      <c r="B75" s="9">
        <v>71</v>
      </c>
      <c r="C75" s="9" t="s">
        <v>387</v>
      </c>
      <c r="D75" s="17" t="str">
        <f>+VLOOKUP($C75,'Données MSDL'!$C$13:$O$148,3,FALSE)</f>
        <v>Mr</v>
      </c>
      <c r="E75" s="75" t="str">
        <f>+VLOOKUP($C75,'Données MSDL'!$C$13:$O$148,4,FALSE)</f>
        <v>Elhadji woury ibn bappa korka &amp; yan safietou</v>
      </c>
      <c r="F75" s="17" t="str">
        <f>+VLOOKUP($C75,'Données MSDL'!$C$13:$O$148,5,FALSE)</f>
        <v>Dowsaré</v>
      </c>
      <c r="G75" s="17" t="str">
        <f>+VLOOKUP($C75,'Données MSDL'!$C$13:$O$148,6,FALSE)</f>
        <v>Dakar</v>
      </c>
      <c r="H75" s="17" t="str">
        <f>+VLOOKUP($C75,'Données MSDL'!$C$13:$O$148,7,FALSE)</f>
        <v>78 326 04 13</v>
      </c>
      <c r="I75" s="77">
        <f>+VLOOKUP($C75,'Données MSDL'!$C$13:$O$148,8,FALSE)</f>
        <v>1000</v>
      </c>
      <c r="J75" s="77">
        <f>+VLOOKUP($C75,'Données MSDL'!$C$13:$O$148,9,FALSE)</f>
        <v>1000</v>
      </c>
      <c r="K75" s="46">
        <f>+VLOOKUP($C75,'Données MSDL'!$C$13:$O$148,10,FALSE)</f>
        <v>-4</v>
      </c>
      <c r="L75" s="80">
        <f>+VLOOKUP($C75,'Données MSDL'!$C$13:$O$148,11,FALSE)</f>
        <v>-8000</v>
      </c>
      <c r="M75" s="70">
        <f>+VLOOKUP($C75,'Données MSDL'!$C$13:$O$148,12,FALSE)</f>
        <v>0</v>
      </c>
      <c r="N75" s="80">
        <f>+VLOOKUP($C75,'Données MSDL'!$C$13:$O$148,13,FALSE)</f>
        <v>-12000</v>
      </c>
      <c r="O75" s="71"/>
      <c r="P75" s="71"/>
      <c r="Q75" s="71"/>
    </row>
    <row r="76" spans="2:17" ht="15.5" x14ac:dyDescent="0.35">
      <c r="B76" s="9">
        <v>72</v>
      </c>
      <c r="C76" s="9" t="s">
        <v>388</v>
      </c>
      <c r="D76" s="17" t="str">
        <f>+VLOOKUP($C76,'Données MSDL'!$C$13:$O$148,3,FALSE)</f>
        <v>Mr</v>
      </c>
      <c r="E76" s="75" t="str">
        <f>+VLOOKUP($C76,'Données MSDL'!$C$13:$O$148,4,FALSE)</f>
        <v>Elhadji woury ibn Elhadji Ibrahima</v>
      </c>
      <c r="F76" s="17" t="str">
        <f>+VLOOKUP($C76,'Données MSDL'!$C$13:$O$148,5,FALSE)</f>
        <v>Pétel</v>
      </c>
      <c r="G76" s="17" t="str">
        <f>+VLOOKUP($C76,'Données MSDL'!$C$13:$O$148,6,FALSE)</f>
        <v>Italie</v>
      </c>
      <c r="H76" s="17" t="str">
        <f>+VLOOKUP($C76,'Données MSDL'!$C$13:$O$148,7,FALSE)</f>
        <v>+39 33 14 57 62 28</v>
      </c>
      <c r="I76" s="77">
        <f>+VLOOKUP($C76,'Données MSDL'!$C$13:$O$148,8,FALSE)</f>
        <v>5000</v>
      </c>
      <c r="J76" s="77" t="str">
        <f>+VLOOKUP($C76,'Données MSDL'!$C$13:$O$148,9,FALSE)</f>
        <v>N/A</v>
      </c>
      <c r="K76" s="46">
        <f>+VLOOKUP($C76,'Données MSDL'!$C$13:$O$148,10,FALSE)</f>
        <v>0</v>
      </c>
      <c r="L76" s="46" t="str">
        <f>+VLOOKUP($C76,'Données MSDL'!$C$13:$O$148,11,FALSE)</f>
        <v>A JOUR</v>
      </c>
      <c r="M76" s="70">
        <f>+VLOOKUP($C76,'Données MSDL'!$C$13:$O$148,12,FALSE)</f>
        <v>0</v>
      </c>
      <c r="N76" s="46" t="str">
        <f>+VLOOKUP($C76,'Données MSDL'!$C$13:$O$148,13,FALSE)</f>
        <v>A JOUR</v>
      </c>
      <c r="O76" s="71"/>
      <c r="P76" s="71"/>
      <c r="Q76" s="71"/>
    </row>
    <row r="77" spans="2:17" ht="15.5" x14ac:dyDescent="0.35">
      <c r="B77" s="9">
        <v>73</v>
      </c>
      <c r="C77" s="9" t="s">
        <v>389</v>
      </c>
      <c r="D77" s="17" t="str">
        <f>+VLOOKUP($C77,'Données MSDL'!$C$13:$O$148,3,FALSE)</f>
        <v>Mr</v>
      </c>
      <c r="E77" s="75" t="str">
        <f>+VLOOKUP($C77,'Données MSDL'!$C$13:$O$148,4,FALSE)</f>
        <v xml:space="preserve">Elhadji woury parcelles </v>
      </c>
      <c r="F77" s="17" t="str">
        <f>+VLOOKUP($C77,'Données MSDL'!$C$13:$O$148,5,FALSE)</f>
        <v>Kourawoye</v>
      </c>
      <c r="G77" s="17" t="str">
        <f>+VLOOKUP($C77,'Données MSDL'!$C$13:$O$148,6,FALSE)</f>
        <v>Dakar</v>
      </c>
      <c r="H77" s="17" t="str">
        <f>+VLOOKUP($C77,'Données MSDL'!$C$13:$O$148,7,FALSE)</f>
        <v>77 604 93 60</v>
      </c>
      <c r="I77" s="77">
        <f>+VLOOKUP($C77,'Données MSDL'!$C$13:$O$148,8,FALSE)</f>
        <v>1000</v>
      </c>
      <c r="J77" s="77">
        <f>+VLOOKUP($C77,'Données MSDL'!$C$13:$O$148,9,FALSE)</f>
        <v>1000</v>
      </c>
      <c r="K77" s="46">
        <f>+VLOOKUP($C77,'Données MSDL'!$C$13:$O$148,10,FALSE)</f>
        <v>0</v>
      </c>
      <c r="L77" s="46" t="str">
        <f>+VLOOKUP($C77,'Données MSDL'!$C$13:$O$148,11,FALSE)</f>
        <v>A JOUR</v>
      </c>
      <c r="M77" s="70">
        <f>+VLOOKUP($C77,'Données MSDL'!$C$13:$O$148,12,FALSE)</f>
        <v>0</v>
      </c>
      <c r="N77" s="46" t="str">
        <f>+VLOOKUP($C77,'Données MSDL'!$C$13:$O$148,13,FALSE)</f>
        <v>A JOUR</v>
      </c>
      <c r="O77" s="71"/>
      <c r="P77" s="71"/>
      <c r="Q77" s="71"/>
    </row>
    <row r="78" spans="2:17" ht="15.5" x14ac:dyDescent="0.35">
      <c r="B78" s="9">
        <v>74</v>
      </c>
      <c r="C78" s="9" t="s">
        <v>390</v>
      </c>
      <c r="D78" s="17" t="str">
        <f>+VLOOKUP($C78,'Données MSDL'!$C$13:$O$148,3,FALSE)</f>
        <v>Mr</v>
      </c>
      <c r="E78" s="75" t="str">
        <f>+VLOOKUP($C78,'Données MSDL'!$C$13:$O$148,4,FALSE)</f>
        <v>Elhadji woury petel ibn MD hamidou</v>
      </c>
      <c r="F78" s="17" t="str">
        <f>+VLOOKUP($C78,'Données MSDL'!$C$13:$O$148,5,FALSE)</f>
        <v>Pétel</v>
      </c>
      <c r="G78" s="17" t="str">
        <f>+VLOOKUP($C78,'Données MSDL'!$C$13:$O$148,6,FALSE)</f>
        <v>Dakar</v>
      </c>
      <c r="H78" s="17" t="str">
        <f>+VLOOKUP($C78,'Données MSDL'!$C$13:$O$148,7,FALSE)</f>
        <v>77 496 53 71</v>
      </c>
      <c r="I78" s="77">
        <f>+VLOOKUP($C78,'Données MSDL'!$C$13:$O$148,8,FALSE)</f>
        <v>1000</v>
      </c>
      <c r="J78" s="77">
        <f>+VLOOKUP($C78,'Données MSDL'!$C$13:$O$148,9,FALSE)</f>
        <v>1000</v>
      </c>
      <c r="K78" s="46">
        <f>+VLOOKUP($C78,'Données MSDL'!$C$13:$O$148,10,FALSE)</f>
        <v>-3</v>
      </c>
      <c r="L78" s="80">
        <f>+VLOOKUP($C78,'Données MSDL'!$C$13:$O$148,11,FALSE)</f>
        <v>-6000</v>
      </c>
      <c r="M78" s="70">
        <f>+VLOOKUP($C78,'Données MSDL'!$C$13:$O$148,12,FALSE)</f>
        <v>0</v>
      </c>
      <c r="N78" s="80">
        <f>+VLOOKUP($C78,'Données MSDL'!$C$13:$O$148,13,FALSE)</f>
        <v>-9000</v>
      </c>
      <c r="O78" s="71"/>
      <c r="P78" s="71"/>
      <c r="Q78" s="71"/>
    </row>
    <row r="79" spans="2:17" ht="15.5" x14ac:dyDescent="0.35">
      <c r="B79" s="9">
        <v>75</v>
      </c>
      <c r="C79" s="9" t="s">
        <v>391</v>
      </c>
      <c r="D79" s="17" t="str">
        <f>+VLOOKUP($C79,'Données MSDL'!$C$13:$O$148,3,FALSE)</f>
        <v>Mr</v>
      </c>
      <c r="E79" s="75" t="str">
        <f>+VLOOKUP($C79,'Données MSDL'!$C$13:$O$148,4,FALSE)</f>
        <v>Elhaji aliou (lazo)</v>
      </c>
      <c r="F79" s="17" t="str">
        <f>+VLOOKUP($C79,'Données MSDL'!$C$13:$O$148,5,FALSE)</f>
        <v>Kourawoye</v>
      </c>
      <c r="G79" s="17" t="str">
        <f>+VLOOKUP($C79,'Données MSDL'!$C$13:$O$148,6,FALSE)</f>
        <v>Guinée</v>
      </c>
      <c r="H79" s="17">
        <f>+VLOOKUP($C79,'Données MSDL'!$C$13:$O$148,7,FALSE)</f>
        <v>0</v>
      </c>
      <c r="I79" s="77" t="str">
        <f>+VLOOKUP($C79,'Données MSDL'!$C$13:$O$148,8,FALSE)</f>
        <v>N/A</v>
      </c>
      <c r="J79" s="77" t="str">
        <f>+VLOOKUP($C79,'Données MSDL'!$C$13:$O$148,9,FALSE)</f>
        <v>N/A</v>
      </c>
      <c r="K79" s="46" t="str">
        <f>+VLOOKUP($C79,'Données MSDL'!$C$13:$O$148,10,FALSE)</f>
        <v>VG</v>
      </c>
      <c r="L79" s="46" t="str">
        <f>+VLOOKUP($C79,'Données MSDL'!$C$13:$O$148,11,FALSE)</f>
        <v>A JOUR</v>
      </c>
      <c r="M79" s="70">
        <f>+VLOOKUP($C79,'Données MSDL'!$C$13:$O$148,12,FALSE)</f>
        <v>0</v>
      </c>
      <c r="N79" s="46" t="str">
        <f>+VLOOKUP($C79,'Données MSDL'!$C$13:$O$148,13,FALSE)</f>
        <v>A JOUR</v>
      </c>
      <c r="O79" s="71"/>
      <c r="P79" s="71"/>
      <c r="Q79" s="71"/>
    </row>
    <row r="80" spans="2:17" ht="15.5" x14ac:dyDescent="0.35">
      <c r="B80" s="9">
        <v>76</v>
      </c>
      <c r="C80" s="9" t="s">
        <v>392</v>
      </c>
      <c r="D80" s="17" t="str">
        <f>+VLOOKUP($C80,'Données MSDL'!$C$13:$O$148,3,FALSE)</f>
        <v>Mr</v>
      </c>
      <c r="E80" s="75" t="str">
        <f>+VLOOKUP($C80,'Données MSDL'!$C$13:$O$148,4,FALSE)</f>
        <v>Hamidou</v>
      </c>
      <c r="F80" s="17" t="str">
        <f>+VLOOKUP($C80,'Données MSDL'!$C$13:$O$148,5,FALSE)</f>
        <v>Dowsaré</v>
      </c>
      <c r="G80" s="17" t="str">
        <f>+VLOOKUP($C80,'Données MSDL'!$C$13:$O$148,6,FALSE)</f>
        <v>Dakar</v>
      </c>
      <c r="H80" s="17" t="str">
        <f>+VLOOKUP($C80,'Données MSDL'!$C$13:$O$148,7,FALSE)</f>
        <v>77 385 14 55</v>
      </c>
      <c r="I80" s="77">
        <f>+VLOOKUP($C80,'Données MSDL'!$C$13:$O$148,8,FALSE)</f>
        <v>1000</v>
      </c>
      <c r="J80" s="77">
        <f>+VLOOKUP($C80,'Données MSDL'!$C$13:$O$148,9,FALSE)</f>
        <v>1000</v>
      </c>
      <c r="K80" s="46">
        <f>+VLOOKUP($C80,'Données MSDL'!$C$13:$O$148,10,FALSE)</f>
        <v>0</v>
      </c>
      <c r="L80" s="46" t="str">
        <f>+VLOOKUP($C80,'Données MSDL'!$C$13:$O$148,11,FALSE)</f>
        <v>A JOUR</v>
      </c>
      <c r="M80" s="70">
        <f>+VLOOKUP($C80,'Données MSDL'!$C$13:$O$148,12,FALSE)</f>
        <v>0</v>
      </c>
      <c r="N80" s="46" t="str">
        <f>+VLOOKUP($C80,'Données MSDL'!$C$13:$O$148,13,FALSE)</f>
        <v>A JOUR</v>
      </c>
      <c r="O80" s="71"/>
      <c r="P80" s="71"/>
      <c r="Q80" s="71"/>
    </row>
    <row r="81" spans="2:17" ht="15.5" x14ac:dyDescent="0.35">
      <c r="B81" s="9">
        <v>77</v>
      </c>
      <c r="C81" s="9" t="s">
        <v>393</v>
      </c>
      <c r="D81" s="17" t="str">
        <f>+VLOOKUP($C81,'Données MSDL'!$C$13:$O$148,3,FALSE)</f>
        <v>Oustaz</v>
      </c>
      <c r="E81" s="75" t="str">
        <f>+VLOOKUP($C81,'Données MSDL'!$C$13:$O$148,4,FALSE)</f>
        <v>Ibrahima</v>
      </c>
      <c r="F81" s="17" t="str">
        <f>+VLOOKUP($C81,'Données MSDL'!$C$13:$O$148,5,FALSE)</f>
        <v>Daandé Mboully</v>
      </c>
      <c r="G81" s="17" t="str">
        <f>+VLOOKUP($C81,'Données MSDL'!$C$13:$O$148,6,FALSE)</f>
        <v>Dakar</v>
      </c>
      <c r="H81" s="17" t="str">
        <f>+VLOOKUP($C81,'Données MSDL'!$C$13:$O$148,7,FALSE)</f>
        <v>77 623 28 88</v>
      </c>
      <c r="I81" s="77">
        <f>+VLOOKUP($C81,'Données MSDL'!$C$13:$O$148,8,FALSE)</f>
        <v>2000</v>
      </c>
      <c r="J81" s="77">
        <f>+VLOOKUP($C81,'Données MSDL'!$C$13:$O$148,9,FALSE)</f>
        <v>1000</v>
      </c>
      <c r="K81" s="46">
        <f>+VLOOKUP($C81,'Données MSDL'!$C$13:$O$148,10,FALSE)</f>
        <v>0</v>
      </c>
      <c r="L81" s="46" t="str">
        <f>+VLOOKUP($C81,'Données MSDL'!$C$13:$O$148,11,FALSE)</f>
        <v>A JOUR</v>
      </c>
      <c r="M81" s="70">
        <f>+VLOOKUP($C81,'Données MSDL'!$C$13:$O$148,12,FALSE)</f>
        <v>0</v>
      </c>
      <c r="N81" s="46" t="str">
        <f>+VLOOKUP($C81,'Données MSDL'!$C$13:$O$148,13,FALSE)</f>
        <v>A JOUR</v>
      </c>
      <c r="O81" s="71"/>
      <c r="P81" s="71"/>
      <c r="Q81" s="71"/>
    </row>
    <row r="82" spans="2:17" ht="15.5" x14ac:dyDescent="0.35">
      <c r="B82" s="9">
        <v>78</v>
      </c>
      <c r="C82" s="9" t="s">
        <v>394</v>
      </c>
      <c r="D82" s="17" t="str">
        <f>+VLOOKUP($C82,'Données MSDL'!$C$13:$O$148,3,FALSE)</f>
        <v>Koto</v>
      </c>
      <c r="E82" s="75" t="str">
        <f>+VLOOKUP($C82,'Données MSDL'!$C$13:$O$148,4,FALSE)</f>
        <v>Ibrahima</v>
      </c>
      <c r="F82" s="17" t="str">
        <f>+VLOOKUP($C82,'Données MSDL'!$C$13:$O$148,5,FALSE)</f>
        <v>Kourawoye</v>
      </c>
      <c r="G82" s="17" t="str">
        <f>+VLOOKUP($C82,'Données MSDL'!$C$13:$O$148,6,FALSE)</f>
        <v>Dakar</v>
      </c>
      <c r="H82" s="17" t="str">
        <f>+VLOOKUP($C82,'Données MSDL'!$C$13:$O$148,7,FALSE)</f>
        <v>77 522 02 75</v>
      </c>
      <c r="I82" s="77">
        <f>+VLOOKUP($C82,'Données MSDL'!$C$13:$O$148,8,FALSE)</f>
        <v>2000</v>
      </c>
      <c r="J82" s="77" t="str">
        <f>+VLOOKUP($C82,'Données MSDL'!$C$13:$O$148,9,FALSE)</f>
        <v>N/A</v>
      </c>
      <c r="K82" s="46">
        <f>+VLOOKUP($C82,'Données MSDL'!$C$13:$O$148,10,FALSE)</f>
        <v>-41</v>
      </c>
      <c r="L82" s="80">
        <f>+VLOOKUP($C82,'Données MSDL'!$C$13:$O$148,11,FALSE)</f>
        <v>-82000</v>
      </c>
      <c r="M82" s="70">
        <f>+VLOOKUP($C82,'Données MSDL'!$C$13:$O$148,12,FALSE)</f>
        <v>0</v>
      </c>
      <c r="N82" s="80">
        <f>+VLOOKUP($C82,'Données MSDL'!$C$13:$O$148,13,FALSE)</f>
        <v>-164000</v>
      </c>
      <c r="O82" s="71"/>
      <c r="P82" s="71"/>
      <c r="Q82" s="71"/>
    </row>
    <row r="83" spans="2:17" ht="15.5" x14ac:dyDescent="0.35">
      <c r="B83" s="9">
        <v>79</v>
      </c>
      <c r="C83" s="9" t="s">
        <v>395</v>
      </c>
      <c r="D83" s="17" t="str">
        <f>+VLOOKUP($C83,'Données MSDL'!$C$13:$O$148,3,FALSE)</f>
        <v>Mr</v>
      </c>
      <c r="E83" s="75" t="str">
        <f>+VLOOKUP($C83,'Données MSDL'!$C$13:$O$148,4,FALSE)</f>
        <v>Ibrahima</v>
      </c>
      <c r="F83" s="17" t="str">
        <f>+VLOOKUP($C83,'Données MSDL'!$C$13:$O$148,5,FALSE)</f>
        <v>Diabbhéhi</v>
      </c>
      <c r="G83" s="17" t="str">
        <f>+VLOOKUP($C83,'Données MSDL'!$C$13:$O$148,6,FALSE)</f>
        <v>Guinée</v>
      </c>
      <c r="H83" s="17" t="str">
        <f>+VLOOKUP($C83,'Données MSDL'!$C$13:$O$148,7,FALSE)</f>
        <v>77 801 86 60</v>
      </c>
      <c r="I83" s="77">
        <f>+VLOOKUP($C83,'Données MSDL'!$C$13:$O$148,8,FALSE)</f>
        <v>1000</v>
      </c>
      <c r="J83" s="77">
        <f>+VLOOKUP($C83,'Données MSDL'!$C$13:$O$148,9,FALSE)</f>
        <v>1000</v>
      </c>
      <c r="K83" s="46">
        <f>+VLOOKUP($C83,'Données MSDL'!$C$13:$O$148,10,FALSE)</f>
        <v>-14</v>
      </c>
      <c r="L83" s="80">
        <f>+VLOOKUP($C83,'Données MSDL'!$C$13:$O$148,11,FALSE)</f>
        <v>-28000</v>
      </c>
      <c r="M83" s="70">
        <f>+VLOOKUP($C83,'Données MSDL'!$C$13:$O$148,12,FALSE)</f>
        <v>0</v>
      </c>
      <c r="N83" s="80">
        <f>+VLOOKUP($C83,'Données MSDL'!$C$13:$O$148,13,FALSE)</f>
        <v>-42000</v>
      </c>
      <c r="O83" s="71"/>
      <c r="P83" s="71"/>
      <c r="Q83" s="71"/>
    </row>
    <row r="84" spans="2:17" ht="15.5" x14ac:dyDescent="0.35">
      <c r="B84" s="9">
        <v>80</v>
      </c>
      <c r="C84" s="9" t="s">
        <v>396</v>
      </c>
      <c r="D84" s="17" t="str">
        <f>+VLOOKUP($C84,'Données MSDL'!$C$13:$O$148,3,FALSE)</f>
        <v>Koto</v>
      </c>
      <c r="E84" s="75" t="str">
        <f>+VLOOKUP($C84,'Données MSDL'!$C$13:$O$148,4,FALSE)</f>
        <v>Ibrahima</v>
      </c>
      <c r="F84" s="17" t="str">
        <f>+VLOOKUP($C84,'Données MSDL'!$C$13:$O$148,5,FALSE)</f>
        <v>Leysaré</v>
      </c>
      <c r="G84" s="17" t="str">
        <f>+VLOOKUP($C84,'Données MSDL'!$C$13:$O$148,6,FALSE)</f>
        <v>Dakar</v>
      </c>
      <c r="H84" s="17" t="str">
        <f>+VLOOKUP($C84,'Données MSDL'!$C$13:$O$148,7,FALSE)</f>
        <v>77 380 97 84</v>
      </c>
      <c r="I84" s="77">
        <f>+VLOOKUP($C84,'Données MSDL'!$C$13:$O$148,8,FALSE)</f>
        <v>2000</v>
      </c>
      <c r="J84" s="77">
        <f>+VLOOKUP($C84,'Données MSDL'!$C$13:$O$148,9,FALSE)</f>
        <v>1000</v>
      </c>
      <c r="K84" s="46">
        <f>+VLOOKUP($C84,'Données MSDL'!$C$13:$O$148,10,FALSE)</f>
        <v>0</v>
      </c>
      <c r="L84" s="46" t="str">
        <f>+VLOOKUP($C84,'Données MSDL'!$C$13:$O$148,11,FALSE)</f>
        <v>A JOUR</v>
      </c>
      <c r="M84" s="70">
        <f>+VLOOKUP($C84,'Données MSDL'!$C$13:$O$148,12,FALSE)</f>
        <v>0</v>
      </c>
      <c r="N84" s="46" t="str">
        <f>+VLOOKUP($C84,'Données MSDL'!$C$13:$O$148,13,FALSE)</f>
        <v>A JOUR</v>
      </c>
      <c r="O84" s="71"/>
      <c r="P84" s="71"/>
      <c r="Q84" s="71"/>
    </row>
    <row r="85" spans="2:17" ht="15.5" x14ac:dyDescent="0.35">
      <c r="B85" s="9">
        <v>81</v>
      </c>
      <c r="C85" s="9" t="s">
        <v>397</v>
      </c>
      <c r="D85" s="17" t="str">
        <f>+VLOOKUP($C85,'Données MSDL'!$C$13:$O$148,3,FALSE)</f>
        <v>Koto</v>
      </c>
      <c r="E85" s="75" t="str">
        <f>+VLOOKUP($C85,'Données MSDL'!$C$13:$O$148,4,FALSE)</f>
        <v xml:space="preserve">Ibrahima </v>
      </c>
      <c r="F85" s="17" t="str">
        <f>+VLOOKUP($C85,'Données MSDL'!$C$13:$O$148,5,FALSE)</f>
        <v>Porétély</v>
      </c>
      <c r="G85" s="17" t="str">
        <f>+VLOOKUP($C85,'Données MSDL'!$C$13:$O$148,6,FALSE)</f>
        <v>Dakar</v>
      </c>
      <c r="H85" s="17" t="str">
        <f>+VLOOKUP($C85,'Données MSDL'!$C$13:$O$148,7,FALSE)</f>
        <v>77 755 15 04</v>
      </c>
      <c r="I85" s="77">
        <f>+VLOOKUP($C85,'Données MSDL'!$C$13:$O$148,8,FALSE)</f>
        <v>2000</v>
      </c>
      <c r="J85" s="77">
        <f>+VLOOKUP($C85,'Données MSDL'!$C$13:$O$148,9,FALSE)</f>
        <v>1000</v>
      </c>
      <c r="K85" s="46">
        <f>+VLOOKUP($C85,'Données MSDL'!$C$13:$O$148,10,FALSE)</f>
        <v>-35</v>
      </c>
      <c r="L85" s="80">
        <f>+VLOOKUP($C85,'Données MSDL'!$C$13:$O$148,11,FALSE)</f>
        <v>-70000</v>
      </c>
      <c r="M85" s="70">
        <f>+VLOOKUP($C85,'Données MSDL'!$C$13:$O$148,12,FALSE)</f>
        <v>0</v>
      </c>
      <c r="N85" s="80">
        <f>+VLOOKUP($C85,'Données MSDL'!$C$13:$O$148,13,FALSE)</f>
        <v>-140000</v>
      </c>
      <c r="O85" s="71"/>
      <c r="P85" s="71"/>
      <c r="Q85" s="71"/>
    </row>
    <row r="86" spans="2:17" ht="15.5" x14ac:dyDescent="0.35">
      <c r="B86" s="9">
        <v>82</v>
      </c>
      <c r="C86" s="9" t="s">
        <v>398</v>
      </c>
      <c r="D86" s="17" t="str">
        <f>+VLOOKUP($C86,'Données MSDL'!$C$13:$O$148,3,FALSE)</f>
        <v>Mr</v>
      </c>
      <c r="E86" s="75" t="str">
        <f>+VLOOKUP($C86,'Données MSDL'!$C$13:$O$148,4,FALSE)</f>
        <v>Ibrahima ibn bappa Siradio</v>
      </c>
      <c r="F86" s="17" t="str">
        <f>+VLOOKUP($C86,'Données MSDL'!$C$13:$O$148,5,FALSE)</f>
        <v>Dowsaré</v>
      </c>
      <c r="G86" s="17" t="str">
        <f>+VLOOKUP($C86,'Données MSDL'!$C$13:$O$148,6,FALSE)</f>
        <v>Dakar</v>
      </c>
      <c r="H86" s="17" t="str">
        <f>+VLOOKUP($C86,'Données MSDL'!$C$13:$O$148,7,FALSE)</f>
        <v>78 838 07 43</v>
      </c>
      <c r="I86" s="77">
        <f>+VLOOKUP($C86,'Données MSDL'!$C$13:$O$148,8,FALSE)</f>
        <v>1000</v>
      </c>
      <c r="J86" s="77">
        <f>+VLOOKUP($C86,'Données MSDL'!$C$13:$O$148,9,FALSE)</f>
        <v>1000</v>
      </c>
      <c r="K86" s="46">
        <f>+VLOOKUP($C86,'Données MSDL'!$C$13:$O$148,10,FALSE)</f>
        <v>0</v>
      </c>
      <c r="L86" s="46" t="str">
        <f>+VLOOKUP($C86,'Données MSDL'!$C$13:$O$148,11,FALSE)</f>
        <v>A JOUR</v>
      </c>
      <c r="M86" s="70">
        <f>+VLOOKUP($C86,'Données MSDL'!$C$13:$O$148,12,FALSE)</f>
        <v>0</v>
      </c>
      <c r="N86" s="46" t="str">
        <f>+VLOOKUP($C86,'Données MSDL'!$C$13:$O$148,13,FALSE)</f>
        <v>A JOUR</v>
      </c>
      <c r="O86" s="71"/>
      <c r="P86" s="71"/>
      <c r="Q86" s="71"/>
    </row>
    <row r="87" spans="2:17" ht="15.5" x14ac:dyDescent="0.35">
      <c r="B87" s="9">
        <v>83</v>
      </c>
      <c r="C87" s="9" t="s">
        <v>399</v>
      </c>
      <c r="D87" s="17" t="str">
        <f>+VLOOKUP($C87,'Données MSDL'!$C$13:$O$148,3,FALSE)</f>
        <v>Koto</v>
      </c>
      <c r="E87" s="75" t="str">
        <f>+VLOOKUP($C87,'Données MSDL'!$C$13:$O$148,4,FALSE)</f>
        <v>Ibrahima KZA ibnou samara</v>
      </c>
      <c r="F87" s="17" t="str">
        <f>+VLOOKUP($C87,'Données MSDL'!$C$13:$O$148,5,FALSE)</f>
        <v>Dowsaré</v>
      </c>
      <c r="G87" s="17" t="str">
        <f>+VLOOKUP($C87,'Données MSDL'!$C$13:$O$148,6,FALSE)</f>
        <v>Casamance</v>
      </c>
      <c r="H87" s="17" t="str">
        <f>+VLOOKUP($C87,'Données MSDL'!$C$13:$O$148,7,FALSE)</f>
        <v>78 129 26 37</v>
      </c>
      <c r="I87" s="77">
        <f>+VLOOKUP($C87,'Données MSDL'!$C$13:$O$148,8,FALSE)</f>
        <v>2000</v>
      </c>
      <c r="J87" s="77">
        <f>+VLOOKUP($C87,'Données MSDL'!$C$13:$O$148,9,FALSE)</f>
        <v>1000</v>
      </c>
      <c r="K87" s="46">
        <f>+VLOOKUP($C87,'Données MSDL'!$C$13:$O$148,10,FALSE)</f>
        <v>1</v>
      </c>
      <c r="L87" s="46" t="str">
        <f>+VLOOKUP($C87,'Données MSDL'!$C$13:$O$148,11,FALSE)</f>
        <v>A JOUR</v>
      </c>
      <c r="M87" s="80">
        <f>+VLOOKUP($C87,'Données MSDL'!$C$13:$O$148,12,FALSE)</f>
        <v>2000</v>
      </c>
      <c r="N87" s="46" t="str">
        <f>+VLOOKUP($C87,'Données MSDL'!$C$13:$O$148,13,FALSE)</f>
        <v>A JOUR</v>
      </c>
      <c r="O87" s="71"/>
      <c r="P87" s="71"/>
      <c r="Q87" s="71"/>
    </row>
    <row r="88" spans="2:17" ht="15.5" x14ac:dyDescent="0.35">
      <c r="B88" s="9">
        <v>84</v>
      </c>
      <c r="C88" s="9" t="s">
        <v>400</v>
      </c>
      <c r="D88" s="17" t="str">
        <f>+VLOOKUP($C88,'Données MSDL'!$C$13:$O$148,3,FALSE)</f>
        <v>Koto</v>
      </c>
      <c r="E88" s="75" t="str">
        <f>+VLOOKUP($C88,'Données MSDL'!$C$13:$O$148,4,FALSE)</f>
        <v>Ibrahima N°1  ibn bappa bala</v>
      </c>
      <c r="F88" s="17" t="str">
        <f>+VLOOKUP($C88,'Données MSDL'!$C$13:$O$148,5,FALSE)</f>
        <v>Pétel</v>
      </c>
      <c r="G88" s="17" t="str">
        <f>+VLOOKUP($C88,'Données MSDL'!$C$13:$O$148,6,FALSE)</f>
        <v>Dakar</v>
      </c>
      <c r="H88" s="17" t="str">
        <f>+VLOOKUP($C88,'Données MSDL'!$C$13:$O$148,7,FALSE)</f>
        <v>77 437 09 79</v>
      </c>
      <c r="I88" s="77">
        <f>+VLOOKUP($C88,'Données MSDL'!$C$13:$O$148,8,FALSE)</f>
        <v>2000</v>
      </c>
      <c r="J88" s="77">
        <f>+VLOOKUP($C88,'Données MSDL'!$C$13:$O$148,9,FALSE)</f>
        <v>1000</v>
      </c>
      <c r="K88" s="46">
        <f>+VLOOKUP($C88,'Données MSDL'!$C$13:$O$148,10,FALSE)</f>
        <v>0</v>
      </c>
      <c r="L88" s="46" t="str">
        <f>+VLOOKUP($C88,'Données MSDL'!$C$13:$O$148,11,FALSE)</f>
        <v>A JOUR</v>
      </c>
      <c r="M88" s="70">
        <f>+VLOOKUP($C88,'Données MSDL'!$C$13:$O$148,12,FALSE)</f>
        <v>0</v>
      </c>
      <c r="N88" s="46" t="str">
        <f>+VLOOKUP($C88,'Données MSDL'!$C$13:$O$148,13,FALSE)</f>
        <v>A JOUR</v>
      </c>
      <c r="O88" s="71"/>
      <c r="P88" s="71"/>
      <c r="Q88" s="71"/>
    </row>
    <row r="89" spans="2:17" ht="15.5" x14ac:dyDescent="0.35">
      <c r="B89" s="9">
        <v>85</v>
      </c>
      <c r="C89" s="9" t="s">
        <v>401</v>
      </c>
      <c r="D89" s="17" t="str">
        <f>+VLOOKUP($C89,'Données MSDL'!$C$13:$O$148,3,FALSE)</f>
        <v>Mr</v>
      </c>
      <c r="E89" s="75" t="str">
        <f>+VLOOKUP($C89,'Données MSDL'!$C$13:$O$148,4,FALSE)</f>
        <v>Ibrahima Sory</v>
      </c>
      <c r="F89" s="17" t="str">
        <f>+VLOOKUP($C89,'Données MSDL'!$C$13:$O$148,5,FALSE)</f>
        <v>Biilaa</v>
      </c>
      <c r="G89" s="17" t="str">
        <f>+VLOOKUP($C89,'Données MSDL'!$C$13:$O$148,6,FALSE)</f>
        <v>Dakar</v>
      </c>
      <c r="H89" s="17" t="str">
        <f>+VLOOKUP($C89,'Données MSDL'!$C$13:$O$148,7,FALSE)</f>
        <v>77 406 90 87</v>
      </c>
      <c r="I89" s="77">
        <f>+VLOOKUP($C89,'Données MSDL'!$C$13:$O$148,8,FALSE)</f>
        <v>2000</v>
      </c>
      <c r="J89" s="77">
        <f>+VLOOKUP($C89,'Données MSDL'!$C$13:$O$148,9,FALSE)</f>
        <v>1000</v>
      </c>
      <c r="K89" s="46">
        <f>+VLOOKUP($C89,'Données MSDL'!$C$13:$O$148,10,FALSE)</f>
        <v>0</v>
      </c>
      <c r="L89" s="46" t="str">
        <f>+VLOOKUP($C89,'Données MSDL'!$C$13:$O$148,11,FALSE)</f>
        <v>A JOUR</v>
      </c>
      <c r="M89" s="70">
        <f>+VLOOKUP($C89,'Données MSDL'!$C$13:$O$148,12,FALSE)</f>
        <v>0</v>
      </c>
      <c r="N89" s="46" t="str">
        <f>+VLOOKUP($C89,'Données MSDL'!$C$13:$O$148,13,FALSE)</f>
        <v>A JOUR</v>
      </c>
      <c r="O89" s="71"/>
      <c r="P89" s="71"/>
      <c r="Q89" s="71"/>
    </row>
    <row r="90" spans="2:17" ht="15.5" x14ac:dyDescent="0.35">
      <c r="B90" s="9">
        <v>86</v>
      </c>
      <c r="C90" s="9" t="s">
        <v>402</v>
      </c>
      <c r="D90" s="17" t="str">
        <f>+VLOOKUP($C90,'Données MSDL'!$C$13:$O$148,3,FALSE)</f>
        <v>Koto</v>
      </c>
      <c r="E90" s="75" t="str">
        <f>+VLOOKUP($C90,'Données MSDL'!$C$13:$O$148,4,FALSE)</f>
        <v>Ismaila</v>
      </c>
      <c r="F90" s="17" t="str">
        <f>+VLOOKUP($C90,'Données MSDL'!$C$13:$O$148,5,FALSE)</f>
        <v>Pétel</v>
      </c>
      <c r="G90" s="17" t="str">
        <f>+VLOOKUP($C90,'Données MSDL'!$C$13:$O$148,6,FALSE)</f>
        <v>Dakar</v>
      </c>
      <c r="H90" s="17" t="str">
        <f>+VLOOKUP($C90,'Données MSDL'!$C$13:$O$148,7,FALSE)</f>
        <v>75 019 02 26</v>
      </c>
      <c r="I90" s="77">
        <f>+VLOOKUP($C90,'Données MSDL'!$C$13:$O$148,8,FALSE)</f>
        <v>1000</v>
      </c>
      <c r="J90" s="77">
        <f>+VLOOKUP($C90,'Données MSDL'!$C$13:$O$148,9,FALSE)</f>
        <v>1000</v>
      </c>
      <c r="K90" s="46">
        <f>+VLOOKUP($C90,'Données MSDL'!$C$13:$O$148,10,FALSE)</f>
        <v>0</v>
      </c>
      <c r="L90" s="46" t="str">
        <f>+VLOOKUP($C90,'Données MSDL'!$C$13:$O$148,11,FALSE)</f>
        <v>A JOUR</v>
      </c>
      <c r="M90" s="70">
        <f>+VLOOKUP($C90,'Données MSDL'!$C$13:$O$148,12,FALSE)</f>
        <v>0</v>
      </c>
      <c r="N90" s="46" t="str">
        <f>+VLOOKUP($C90,'Données MSDL'!$C$13:$O$148,13,FALSE)</f>
        <v>A JOUR</v>
      </c>
      <c r="O90" s="71"/>
      <c r="P90" s="71"/>
      <c r="Q90" s="71"/>
    </row>
    <row r="91" spans="2:17" ht="15.5" x14ac:dyDescent="0.35">
      <c r="B91" s="9">
        <v>87</v>
      </c>
      <c r="C91" s="9" t="s">
        <v>403</v>
      </c>
      <c r="D91" s="17" t="str">
        <f>+VLOOKUP($C91,'Données MSDL'!$C$13:$O$148,3,FALSE)</f>
        <v>Dr</v>
      </c>
      <c r="E91" s="75" t="str">
        <f>+VLOOKUP($C91,'Données MSDL'!$C$13:$O$148,4,FALSE)</f>
        <v>Korka</v>
      </c>
      <c r="F91" s="17" t="str">
        <f>+VLOOKUP($C91,'Données MSDL'!$C$13:$O$148,5,FALSE)</f>
        <v>Kourawoye</v>
      </c>
      <c r="G91" s="17" t="str">
        <f>+VLOOKUP($C91,'Données MSDL'!$C$13:$O$148,6,FALSE)</f>
        <v>Dakar</v>
      </c>
      <c r="H91" s="17" t="str">
        <f>+VLOOKUP($C91,'Données MSDL'!$C$13:$O$148,7,FALSE)</f>
        <v>77 537 92 33</v>
      </c>
      <c r="I91" s="77">
        <f>+VLOOKUP($C91,'Données MSDL'!$C$13:$O$148,8,FALSE)</f>
        <v>5000</v>
      </c>
      <c r="J91" s="77" t="str">
        <f>+VLOOKUP($C91,'Données MSDL'!$C$13:$O$148,9,FALSE)</f>
        <v>N/A</v>
      </c>
      <c r="K91" s="46">
        <f>+VLOOKUP($C91,'Données MSDL'!$C$13:$O$148,10,FALSE)</f>
        <v>0</v>
      </c>
      <c r="L91" s="46" t="str">
        <f>+VLOOKUP($C91,'Données MSDL'!$C$13:$O$148,11,FALSE)</f>
        <v>A JOUR</v>
      </c>
      <c r="M91" s="70">
        <f>+VLOOKUP($C91,'Données MSDL'!$C$13:$O$148,12,FALSE)</f>
        <v>0</v>
      </c>
      <c r="N91" s="46" t="str">
        <f>+VLOOKUP($C91,'Données MSDL'!$C$13:$O$148,13,FALSE)</f>
        <v>A JOUR</v>
      </c>
      <c r="O91" s="71"/>
      <c r="P91" s="71"/>
      <c r="Q91" s="71"/>
    </row>
    <row r="92" spans="2:17" ht="15.5" x14ac:dyDescent="0.35">
      <c r="B92" s="9">
        <v>88</v>
      </c>
      <c r="C92" s="9" t="s">
        <v>404</v>
      </c>
      <c r="D92" s="17" t="str">
        <f>+VLOOKUP($C92,'Données MSDL'!$C$13:$O$148,3,FALSE)</f>
        <v>Koto</v>
      </c>
      <c r="E92" s="75" t="str">
        <f>+VLOOKUP($C92,'Données MSDL'!$C$13:$O$148,4,FALSE)</f>
        <v>korka</v>
      </c>
      <c r="F92" s="17" t="str">
        <f>+VLOOKUP($C92,'Données MSDL'!$C$13:$O$148,5,FALSE)</f>
        <v>Bowell</v>
      </c>
      <c r="G92" s="17" t="str">
        <f>+VLOOKUP($C92,'Données MSDL'!$C$13:$O$148,6,FALSE)</f>
        <v>Dakar</v>
      </c>
      <c r="H92" s="17" t="str">
        <f>+VLOOKUP($C92,'Données MSDL'!$C$13:$O$148,7,FALSE)</f>
        <v>77 781 48 02</v>
      </c>
      <c r="I92" s="77">
        <f>+VLOOKUP($C92,'Données MSDL'!$C$13:$O$148,8,FALSE)</f>
        <v>1500</v>
      </c>
      <c r="J92" s="77" t="str">
        <f>+VLOOKUP($C92,'Données MSDL'!$C$13:$O$148,9,FALSE)</f>
        <v>N/A</v>
      </c>
      <c r="K92" s="46">
        <f>+VLOOKUP($C92,'Données MSDL'!$C$13:$O$148,10,FALSE)</f>
        <v>0</v>
      </c>
      <c r="L92" s="46" t="str">
        <f>+VLOOKUP($C92,'Données MSDL'!$C$13:$O$148,11,FALSE)</f>
        <v>A JOUR</v>
      </c>
      <c r="M92" s="70">
        <f>+VLOOKUP($C92,'Données MSDL'!$C$13:$O$148,12,FALSE)</f>
        <v>0</v>
      </c>
      <c r="N92" s="46" t="str">
        <f>+VLOOKUP($C92,'Données MSDL'!$C$13:$O$148,13,FALSE)</f>
        <v>A JOUR</v>
      </c>
      <c r="O92" s="71"/>
      <c r="P92" s="71"/>
      <c r="Q92" s="71"/>
    </row>
    <row r="93" spans="2:17" ht="15.5" x14ac:dyDescent="0.35">
      <c r="B93" s="9">
        <v>89</v>
      </c>
      <c r="C93" s="9" t="s">
        <v>405</v>
      </c>
      <c r="D93" s="17" t="str">
        <f>+VLOOKUP($C93,'Données MSDL'!$C$13:$O$148,3,FALSE)</f>
        <v>Koto</v>
      </c>
      <c r="E93" s="75" t="str">
        <f>+VLOOKUP($C93,'Données MSDL'!$C$13:$O$148,4,FALSE)</f>
        <v>Lamarana</v>
      </c>
      <c r="F93" s="17" t="str">
        <f>+VLOOKUP($C93,'Données MSDL'!$C$13:$O$148,5,FALSE)</f>
        <v>Daandé Mboully</v>
      </c>
      <c r="G93" s="17" t="str">
        <f>+VLOOKUP($C93,'Données MSDL'!$C$13:$O$148,6,FALSE)</f>
        <v>Dakar</v>
      </c>
      <c r="H93" s="17" t="str">
        <f>+VLOOKUP($C93,'Données MSDL'!$C$13:$O$148,7,FALSE)</f>
        <v>77 174 03 29</v>
      </c>
      <c r="I93" s="77">
        <f>+VLOOKUP($C93,'Données MSDL'!$C$13:$O$148,8,FALSE)</f>
        <v>1500</v>
      </c>
      <c r="J93" s="77" t="str">
        <f>+VLOOKUP($C93,'Données MSDL'!$C$13:$O$148,9,FALSE)</f>
        <v>N/A</v>
      </c>
      <c r="K93" s="46">
        <f>+VLOOKUP($C93,'Données MSDL'!$C$13:$O$148,10,FALSE)</f>
        <v>0</v>
      </c>
      <c r="L93" s="46" t="str">
        <f>+VLOOKUP($C93,'Données MSDL'!$C$13:$O$148,11,FALSE)</f>
        <v>A JOUR</v>
      </c>
      <c r="M93" s="70">
        <f>+VLOOKUP($C93,'Données MSDL'!$C$13:$O$148,12,FALSE)</f>
        <v>0</v>
      </c>
      <c r="N93" s="46" t="str">
        <f>+VLOOKUP($C93,'Données MSDL'!$C$13:$O$148,13,FALSE)</f>
        <v>A JOUR</v>
      </c>
      <c r="O93" s="71"/>
      <c r="P93" s="71"/>
      <c r="Q93" s="71"/>
    </row>
    <row r="94" spans="2:17" ht="15.5" x14ac:dyDescent="0.35">
      <c r="B94" s="9">
        <v>90</v>
      </c>
      <c r="C94" s="9" t="s">
        <v>406</v>
      </c>
      <c r="D94" s="17" t="str">
        <f>+VLOOKUP($C94,'Données MSDL'!$C$13:$O$148,3,FALSE)</f>
        <v>Koto</v>
      </c>
      <c r="E94" s="75" t="str">
        <f>+VLOOKUP($C94,'Données MSDL'!$C$13:$O$148,4,FALSE)</f>
        <v>Lamarana</v>
      </c>
      <c r="F94" s="17" t="str">
        <f>+VLOOKUP($C94,'Données MSDL'!$C$13:$O$148,5,FALSE)</f>
        <v>Pétel</v>
      </c>
      <c r="G94" s="17" t="str">
        <f>+VLOOKUP($C94,'Données MSDL'!$C$13:$O$148,6,FALSE)</f>
        <v>Dakar</v>
      </c>
      <c r="H94" s="17" t="str">
        <f>+VLOOKUP($C94,'Données MSDL'!$C$13:$O$148,7,FALSE)</f>
        <v>78 134 42 36</v>
      </c>
      <c r="I94" s="77">
        <f>+VLOOKUP($C94,'Données MSDL'!$C$13:$O$148,8,FALSE)</f>
        <v>2000</v>
      </c>
      <c r="J94" s="77">
        <f>+VLOOKUP($C94,'Données MSDL'!$C$13:$O$148,9,FALSE)</f>
        <v>1000</v>
      </c>
      <c r="K94" s="46">
        <f>+VLOOKUP($C94,'Données MSDL'!$C$13:$O$148,10,FALSE)</f>
        <v>0</v>
      </c>
      <c r="L94" s="46" t="str">
        <f>+VLOOKUP($C94,'Données MSDL'!$C$13:$O$148,11,FALSE)</f>
        <v>A JOUR</v>
      </c>
      <c r="M94" s="70">
        <f>+VLOOKUP($C94,'Données MSDL'!$C$13:$O$148,12,FALSE)</f>
        <v>0</v>
      </c>
      <c r="N94" s="46" t="str">
        <f>+VLOOKUP($C94,'Données MSDL'!$C$13:$O$148,13,FALSE)</f>
        <v>A JOUR</v>
      </c>
      <c r="O94" s="71"/>
      <c r="P94" s="71"/>
      <c r="Q94" s="71"/>
    </row>
    <row r="95" spans="2:17" ht="15.5" x14ac:dyDescent="0.35">
      <c r="B95" s="9">
        <v>91</v>
      </c>
      <c r="C95" s="9" t="s">
        <v>407</v>
      </c>
      <c r="D95" s="17" t="str">
        <f>+VLOOKUP($C95,'Données MSDL'!$C$13:$O$148,3,FALSE)</f>
        <v>Koto</v>
      </c>
      <c r="E95" s="75" t="str">
        <f>+VLOOKUP($C95,'Données MSDL'!$C$13:$O$148,4,FALSE)</f>
        <v>Mamadou Aliou</v>
      </c>
      <c r="F95" s="17" t="str">
        <f>+VLOOKUP($C95,'Données MSDL'!$C$13:$O$148,5,FALSE)</f>
        <v>Biilaa</v>
      </c>
      <c r="G95" s="17" t="str">
        <f>+VLOOKUP($C95,'Données MSDL'!$C$13:$O$148,6,FALSE)</f>
        <v>Dakar</v>
      </c>
      <c r="H95" s="17" t="str">
        <f>+VLOOKUP($C95,'Données MSDL'!$C$13:$O$148,7,FALSE)</f>
        <v>77 887 03 11</v>
      </c>
      <c r="I95" s="77">
        <f>+VLOOKUP($C95,'Données MSDL'!$C$13:$O$148,8,FALSE)</f>
        <v>1000</v>
      </c>
      <c r="J95" s="77">
        <f>+VLOOKUP($C95,'Données MSDL'!$C$13:$O$148,9,FALSE)</f>
        <v>1000</v>
      </c>
      <c r="K95" s="46">
        <f>+VLOOKUP($C95,'Données MSDL'!$C$13:$O$148,10,FALSE)</f>
        <v>0</v>
      </c>
      <c r="L95" s="46" t="str">
        <f>+VLOOKUP($C95,'Données MSDL'!$C$13:$O$148,11,FALSE)</f>
        <v>A JOUR</v>
      </c>
      <c r="M95" s="70">
        <f>+VLOOKUP($C95,'Données MSDL'!$C$13:$O$148,12,FALSE)</f>
        <v>0</v>
      </c>
      <c r="N95" s="46" t="str">
        <f>+VLOOKUP($C95,'Données MSDL'!$C$13:$O$148,13,FALSE)</f>
        <v>A JOUR</v>
      </c>
      <c r="O95" s="71"/>
      <c r="P95" s="71"/>
      <c r="Q95" s="71"/>
    </row>
    <row r="96" spans="2:17" ht="15.5" x14ac:dyDescent="0.35">
      <c r="B96" s="9">
        <v>92</v>
      </c>
      <c r="C96" s="9" t="s">
        <v>408</v>
      </c>
      <c r="D96" s="17" t="str">
        <f>+VLOOKUP($C96,'Données MSDL'!$C$13:$O$148,3,FALSE)</f>
        <v>Grand</v>
      </c>
      <c r="E96" s="75" t="str">
        <f>+VLOOKUP($C96,'Données MSDL'!$C$13:$O$148,4,FALSE)</f>
        <v>Mamadou aliou ibn Elhadji M. Woury</v>
      </c>
      <c r="F96" s="17" t="str">
        <f>+VLOOKUP($C96,'Données MSDL'!$C$13:$O$148,5,FALSE)</f>
        <v>Pétel</v>
      </c>
      <c r="G96" s="17" t="str">
        <f>+VLOOKUP($C96,'Données MSDL'!$C$13:$O$148,6,FALSE)</f>
        <v>Italie</v>
      </c>
      <c r="H96" s="17" t="str">
        <f>+VLOOKUP($C96,'Données MSDL'!$C$13:$O$148,7,FALSE)</f>
        <v>+39 338 424 49 60</v>
      </c>
      <c r="I96" s="77">
        <f>+VLOOKUP($C96,'Données MSDL'!$C$13:$O$148,8,FALSE)</f>
        <v>5000</v>
      </c>
      <c r="J96" s="77" t="str">
        <f>+VLOOKUP($C96,'Données MSDL'!$C$13:$O$148,9,FALSE)</f>
        <v>N/A</v>
      </c>
      <c r="K96" s="46">
        <f>+VLOOKUP($C96,'Données MSDL'!$C$13:$O$148,10,FALSE)</f>
        <v>0</v>
      </c>
      <c r="L96" s="46" t="str">
        <f>+VLOOKUP($C96,'Données MSDL'!$C$13:$O$148,11,FALSE)</f>
        <v>A JOUR</v>
      </c>
      <c r="M96" s="70">
        <f>+VLOOKUP($C96,'Données MSDL'!$C$13:$O$148,12,FALSE)</f>
        <v>0</v>
      </c>
      <c r="N96" s="46" t="str">
        <f>+VLOOKUP($C96,'Données MSDL'!$C$13:$O$148,13,FALSE)</f>
        <v>A JOUR</v>
      </c>
      <c r="O96" s="71"/>
      <c r="P96" s="71"/>
      <c r="Q96" s="71"/>
    </row>
    <row r="97" spans="2:17" ht="15.5" x14ac:dyDescent="0.35">
      <c r="B97" s="9">
        <v>93</v>
      </c>
      <c r="C97" s="9" t="s">
        <v>409</v>
      </c>
      <c r="D97" s="17" t="str">
        <f>+VLOOKUP($C97,'Données MSDL'!$C$13:$O$148,3,FALSE)</f>
        <v>Mr</v>
      </c>
      <c r="E97" s="75" t="str">
        <f>+VLOOKUP($C97,'Données MSDL'!$C$13:$O$148,4,FALSE)</f>
        <v>Mamadou aliou ibnu mamoudou</v>
      </c>
      <c r="F97" s="17" t="str">
        <f>+VLOOKUP($C97,'Données MSDL'!$C$13:$O$148,5,FALSE)</f>
        <v>Biilaa</v>
      </c>
      <c r="G97" s="17" t="str">
        <f>+VLOOKUP($C97,'Données MSDL'!$C$13:$O$148,6,FALSE)</f>
        <v>Dakar</v>
      </c>
      <c r="H97" s="17" t="str">
        <f>+VLOOKUP($C97,'Données MSDL'!$C$13:$O$148,7,FALSE)</f>
        <v>77 595 75 97</v>
      </c>
      <c r="I97" s="77">
        <f>+VLOOKUP($C97,'Données MSDL'!$C$13:$O$148,8,FALSE)</f>
        <v>1000</v>
      </c>
      <c r="J97" s="77">
        <f>+VLOOKUP($C97,'Données MSDL'!$C$13:$O$148,9,FALSE)</f>
        <v>1000</v>
      </c>
      <c r="K97" s="46">
        <f>+VLOOKUP($C97,'Données MSDL'!$C$13:$O$148,10,FALSE)</f>
        <v>-17</v>
      </c>
      <c r="L97" s="80">
        <f>+VLOOKUP($C97,'Données MSDL'!$C$13:$O$148,11,FALSE)</f>
        <v>-34000</v>
      </c>
      <c r="M97" s="70">
        <f>+VLOOKUP($C97,'Données MSDL'!$C$13:$O$148,12,FALSE)</f>
        <v>0</v>
      </c>
      <c r="N97" s="80">
        <f>+VLOOKUP($C97,'Données MSDL'!$C$13:$O$148,13,FALSE)</f>
        <v>-51000</v>
      </c>
      <c r="O97" s="71"/>
      <c r="P97" s="71"/>
      <c r="Q97" s="71"/>
    </row>
    <row r="98" spans="2:17" ht="15.5" x14ac:dyDescent="0.35">
      <c r="B98" s="9">
        <v>94</v>
      </c>
      <c r="C98" s="9" t="s">
        <v>410</v>
      </c>
      <c r="D98" s="17" t="str">
        <f>+VLOOKUP($C98,'Données MSDL'!$C$13:$O$148,3,FALSE)</f>
        <v>Koto</v>
      </c>
      <c r="E98" s="75" t="str">
        <f>+VLOOKUP($C98,'Données MSDL'!$C$13:$O$148,4,FALSE)</f>
        <v>Mamadou alpha</v>
      </c>
      <c r="F98" s="17" t="str">
        <f>+VLOOKUP($C98,'Données MSDL'!$C$13:$O$148,5,FALSE)</f>
        <v>Dieydiyabhe</v>
      </c>
      <c r="G98" s="17" t="str">
        <f>+VLOOKUP($C98,'Données MSDL'!$C$13:$O$148,6,FALSE)</f>
        <v>Dakar</v>
      </c>
      <c r="H98" s="17" t="str">
        <f>+VLOOKUP($C98,'Données MSDL'!$C$13:$O$148,7,FALSE)</f>
        <v>78 131 32 80</v>
      </c>
      <c r="I98" s="77">
        <f>+VLOOKUP($C98,'Données MSDL'!$C$13:$O$148,8,FALSE)</f>
        <v>2000</v>
      </c>
      <c r="J98" s="77" t="str">
        <f>+VLOOKUP($C98,'Données MSDL'!$C$13:$O$148,9,FALSE)</f>
        <v>N/A</v>
      </c>
      <c r="K98" s="46">
        <f>+VLOOKUP($C98,'Données MSDL'!$C$13:$O$148,10,FALSE)</f>
        <v>0</v>
      </c>
      <c r="L98" s="46" t="str">
        <f>+VLOOKUP($C98,'Données MSDL'!$C$13:$O$148,11,FALSE)</f>
        <v>A JOUR</v>
      </c>
      <c r="M98" s="70">
        <f>+VLOOKUP($C98,'Données MSDL'!$C$13:$O$148,12,FALSE)</f>
        <v>0</v>
      </c>
      <c r="N98" s="46" t="str">
        <f>+VLOOKUP($C98,'Données MSDL'!$C$13:$O$148,13,FALSE)</f>
        <v>A JOUR</v>
      </c>
      <c r="O98" s="71"/>
      <c r="P98" s="71"/>
      <c r="Q98" s="71"/>
    </row>
    <row r="99" spans="2:17" ht="15.5" x14ac:dyDescent="0.35">
      <c r="B99" s="9">
        <v>95</v>
      </c>
      <c r="C99" s="9" t="s">
        <v>411</v>
      </c>
      <c r="D99" s="17" t="str">
        <f>+VLOOKUP($C99,'Données MSDL'!$C$13:$O$148,3,FALSE)</f>
        <v>Mr</v>
      </c>
      <c r="E99" s="75" t="str">
        <f>+VLOOKUP($C99,'Données MSDL'!$C$13:$O$148,4,FALSE)</f>
        <v xml:space="preserve">Mamadou alpha ibn Elhadji Ibrahima </v>
      </c>
      <c r="F99" s="17" t="str">
        <f>+VLOOKUP($C99,'Données MSDL'!$C$13:$O$148,5,FALSE)</f>
        <v>Pétel</v>
      </c>
      <c r="G99" s="17" t="str">
        <f>+VLOOKUP($C99,'Données MSDL'!$C$13:$O$148,6,FALSE)</f>
        <v>Dakar</v>
      </c>
      <c r="H99" s="17" t="str">
        <f>+VLOOKUP($C99,'Données MSDL'!$C$13:$O$148,7,FALSE)</f>
        <v>77 313 88 10</v>
      </c>
      <c r="I99" s="77">
        <f>+VLOOKUP($C99,'Données MSDL'!$C$13:$O$148,8,FALSE)</f>
        <v>1000</v>
      </c>
      <c r="J99" s="77">
        <f>+VLOOKUP($C99,'Données MSDL'!$C$13:$O$148,9,FALSE)</f>
        <v>1000</v>
      </c>
      <c r="K99" s="46">
        <f>+VLOOKUP($C99,'Données MSDL'!$C$13:$O$148,10,FALSE)</f>
        <v>0</v>
      </c>
      <c r="L99" s="46" t="str">
        <f>+VLOOKUP($C99,'Données MSDL'!$C$13:$O$148,11,FALSE)</f>
        <v>A JOUR</v>
      </c>
      <c r="M99" s="70">
        <f>+VLOOKUP($C99,'Données MSDL'!$C$13:$O$148,12,FALSE)</f>
        <v>0</v>
      </c>
      <c r="N99" s="46" t="str">
        <f>+VLOOKUP($C99,'Données MSDL'!$C$13:$O$148,13,FALSE)</f>
        <v>A JOUR</v>
      </c>
      <c r="O99" s="71"/>
      <c r="P99" s="71"/>
      <c r="Q99" s="71"/>
    </row>
    <row r="100" spans="2:17" ht="15.5" x14ac:dyDescent="0.35">
      <c r="B100" s="9">
        <v>96</v>
      </c>
      <c r="C100" s="9" t="s">
        <v>412</v>
      </c>
      <c r="D100" s="17" t="str">
        <f>+VLOOKUP($C100,'Données MSDL'!$C$13:$O$148,3,FALSE)</f>
        <v>Mr</v>
      </c>
      <c r="E100" s="75" t="str">
        <f>+VLOOKUP($C100,'Données MSDL'!$C$13:$O$148,4,FALSE)</f>
        <v>Mamadou bobo</v>
      </c>
      <c r="F100" s="17" t="str">
        <f>+VLOOKUP($C100,'Données MSDL'!$C$13:$O$148,5,FALSE)</f>
        <v>Biilaa</v>
      </c>
      <c r="G100" s="17" t="str">
        <f>+VLOOKUP($C100,'Données MSDL'!$C$13:$O$148,6,FALSE)</f>
        <v>Dakar</v>
      </c>
      <c r="H100" s="17" t="str">
        <f>+VLOOKUP($C100,'Données MSDL'!$C$13:$O$148,7,FALSE)</f>
        <v>77 209 76 07</v>
      </c>
      <c r="I100" s="77">
        <f>+VLOOKUP($C100,'Données MSDL'!$C$13:$O$148,8,FALSE)</f>
        <v>1000</v>
      </c>
      <c r="J100" s="77">
        <f>+VLOOKUP($C100,'Données MSDL'!$C$13:$O$148,9,FALSE)</f>
        <v>1000</v>
      </c>
      <c r="K100" s="46">
        <f>+VLOOKUP($C100,'Données MSDL'!$C$13:$O$148,10,FALSE)</f>
        <v>-30</v>
      </c>
      <c r="L100" s="80">
        <f>+VLOOKUP($C100,'Données MSDL'!$C$13:$O$148,11,FALSE)</f>
        <v>-60000</v>
      </c>
      <c r="M100" s="70">
        <f>+VLOOKUP($C100,'Données MSDL'!$C$13:$O$148,12,FALSE)</f>
        <v>0</v>
      </c>
      <c r="N100" s="80">
        <f>+VLOOKUP($C100,'Données MSDL'!$C$13:$O$148,13,FALSE)</f>
        <v>-90000</v>
      </c>
      <c r="O100" s="71"/>
      <c r="P100" s="71"/>
      <c r="Q100" s="71"/>
    </row>
    <row r="101" spans="2:17" ht="15.5" x14ac:dyDescent="0.35">
      <c r="B101" s="9">
        <v>97</v>
      </c>
      <c r="C101" s="9" t="s">
        <v>413</v>
      </c>
      <c r="D101" s="17" t="str">
        <f>+VLOOKUP($C101,'Données MSDL'!$C$13:$O$148,3,FALSE)</f>
        <v>Mr</v>
      </c>
      <c r="E101" s="75" t="str">
        <f>+VLOOKUP($C101,'Données MSDL'!$C$13:$O$148,4,FALSE)</f>
        <v>Mamadou cire</v>
      </c>
      <c r="F101" s="17" t="str">
        <f>+VLOOKUP($C101,'Données MSDL'!$C$13:$O$148,5,FALSE)</f>
        <v>Dieydiyabhe</v>
      </c>
      <c r="G101" s="17" t="str">
        <f>+VLOOKUP($C101,'Données MSDL'!$C$13:$O$148,6,FALSE)</f>
        <v>Côte d'ivoire</v>
      </c>
      <c r="H101" s="17" t="str">
        <f>+VLOOKUP($C101,'Données MSDL'!$C$13:$O$148,7,FALSE)</f>
        <v>xxxxxxxx</v>
      </c>
      <c r="I101" s="77">
        <f>+VLOOKUP($C101,'Données MSDL'!$C$13:$O$148,8,FALSE)</f>
        <v>1000</v>
      </c>
      <c r="J101" s="77" t="str">
        <f>+VLOOKUP($C101,'Données MSDL'!$C$13:$O$148,9,FALSE)</f>
        <v>N/A</v>
      </c>
      <c r="K101" s="46">
        <f>+VLOOKUP($C101,'Données MSDL'!$C$13:$O$148,10,FALSE)</f>
        <v>-66</v>
      </c>
      <c r="L101" s="80">
        <f>+VLOOKUP($C101,'Données MSDL'!$C$13:$O$148,11,FALSE)</f>
        <v>-132000</v>
      </c>
      <c r="M101" s="70">
        <f>+VLOOKUP($C101,'Données MSDL'!$C$13:$O$148,12,FALSE)</f>
        <v>0</v>
      </c>
      <c r="N101" s="80">
        <f>+VLOOKUP($C101,'Données MSDL'!$C$13:$O$148,13,FALSE)</f>
        <v>-198000</v>
      </c>
      <c r="O101" s="71"/>
      <c r="P101" s="71"/>
      <c r="Q101" s="71"/>
    </row>
    <row r="102" spans="2:17" ht="15.5" x14ac:dyDescent="0.35">
      <c r="B102" s="9">
        <v>98</v>
      </c>
      <c r="C102" s="9" t="s">
        <v>414</v>
      </c>
      <c r="D102" s="17" t="str">
        <f>+VLOOKUP($C102,'Données MSDL'!$C$13:$O$148,3,FALSE)</f>
        <v>Mr</v>
      </c>
      <c r="E102" s="75" t="str">
        <f>+VLOOKUP($C102,'Données MSDL'!$C$13:$O$148,4,FALSE)</f>
        <v>Mamadou lamarana</v>
      </c>
      <c r="F102" s="17" t="str">
        <f>+VLOOKUP($C102,'Données MSDL'!$C$13:$O$148,5,FALSE)</f>
        <v>Kourawoye</v>
      </c>
      <c r="G102" s="17" t="str">
        <f>+VLOOKUP($C102,'Données MSDL'!$C$13:$O$148,6,FALSE)</f>
        <v>Dakar</v>
      </c>
      <c r="H102" s="17" t="str">
        <f>+VLOOKUP($C102,'Données MSDL'!$C$13:$O$148,7,FALSE)</f>
        <v>76 688 37 58</v>
      </c>
      <c r="I102" s="77">
        <f>+VLOOKUP($C102,'Données MSDL'!$C$13:$O$148,8,FALSE)</f>
        <v>1000</v>
      </c>
      <c r="J102" s="77">
        <f>+VLOOKUP($C102,'Données MSDL'!$C$13:$O$148,9,FALSE)</f>
        <v>1000</v>
      </c>
      <c r="K102" s="46">
        <f>+VLOOKUP($C102,'Données MSDL'!$C$13:$O$148,10,FALSE)</f>
        <v>1</v>
      </c>
      <c r="L102" s="46" t="str">
        <f>+VLOOKUP($C102,'Données MSDL'!$C$13:$O$148,11,FALSE)</f>
        <v>A JOUR</v>
      </c>
      <c r="M102" s="80">
        <f>+VLOOKUP($C102,'Données MSDL'!$C$13:$O$148,12,FALSE)</f>
        <v>1000</v>
      </c>
      <c r="N102" s="46" t="str">
        <f>+VLOOKUP($C102,'Données MSDL'!$C$13:$O$148,13,FALSE)</f>
        <v>A JOUR</v>
      </c>
      <c r="O102" s="71"/>
      <c r="P102" s="71"/>
      <c r="Q102" s="71"/>
    </row>
    <row r="103" spans="2:17" ht="15.5" x14ac:dyDescent="0.35">
      <c r="B103" s="9">
        <v>99</v>
      </c>
      <c r="C103" s="9" t="s">
        <v>415</v>
      </c>
      <c r="D103" s="17" t="str">
        <f>+VLOOKUP($C103,'Données MSDL'!$C$13:$O$148,3,FALSE)</f>
        <v>Mr</v>
      </c>
      <c r="E103" s="75" t="str">
        <f>+VLOOKUP($C103,'Données MSDL'!$C$13:$O$148,4,FALSE)</f>
        <v>Mamadou mbhoyi</v>
      </c>
      <c r="F103" s="17" t="str">
        <f>+VLOOKUP($C103,'Données MSDL'!$C$13:$O$148,5,FALSE)</f>
        <v>Kourawoye</v>
      </c>
      <c r="G103" s="17" t="str">
        <f>+VLOOKUP($C103,'Données MSDL'!$C$13:$O$148,6,FALSE)</f>
        <v>France</v>
      </c>
      <c r="H103" s="17" t="str">
        <f>+VLOOKUP($C103,'Données MSDL'!$C$13:$O$148,7,FALSE)</f>
        <v>xxxxxxxx</v>
      </c>
      <c r="I103" s="77">
        <f>+VLOOKUP($C103,'Données MSDL'!$C$13:$O$148,8,FALSE)</f>
        <v>5000</v>
      </c>
      <c r="J103" s="77" t="str">
        <f>+VLOOKUP($C103,'Données MSDL'!$C$13:$O$148,9,FALSE)</f>
        <v>N/A</v>
      </c>
      <c r="K103" s="46">
        <f>+VLOOKUP($C103,'Données MSDL'!$C$13:$O$148,10,FALSE)</f>
        <v>0</v>
      </c>
      <c r="L103" s="46" t="str">
        <f>+VLOOKUP($C103,'Données MSDL'!$C$13:$O$148,11,FALSE)</f>
        <v>A JOUR</v>
      </c>
      <c r="M103" s="70">
        <f>+VLOOKUP($C103,'Données MSDL'!$C$13:$O$148,12,FALSE)</f>
        <v>0</v>
      </c>
      <c r="N103" s="46" t="str">
        <f>+VLOOKUP($C103,'Données MSDL'!$C$13:$O$148,13,FALSE)</f>
        <v>A JOUR</v>
      </c>
      <c r="O103" s="71"/>
      <c r="P103" s="71"/>
      <c r="Q103" s="71"/>
    </row>
    <row r="104" spans="2:17" ht="15.5" x14ac:dyDescent="0.35">
      <c r="B104" s="9">
        <v>100</v>
      </c>
      <c r="C104" s="9" t="s">
        <v>416</v>
      </c>
      <c r="D104" s="17" t="str">
        <f>+VLOOKUP($C104,'Données MSDL'!$C$13:$O$148,3,FALSE)</f>
        <v>Mr</v>
      </c>
      <c r="E104" s="75" t="str">
        <f>+VLOOKUP($C104,'Données MSDL'!$C$13:$O$148,4,FALSE)</f>
        <v>Mamadou missbaou</v>
      </c>
      <c r="F104" s="17" t="str">
        <f>+VLOOKUP($C104,'Données MSDL'!$C$13:$O$148,5,FALSE)</f>
        <v>Pétel</v>
      </c>
      <c r="G104" s="17" t="str">
        <f>+VLOOKUP($C104,'Données MSDL'!$C$13:$O$148,6,FALSE)</f>
        <v>Dakar</v>
      </c>
      <c r="H104" s="17" t="str">
        <f>+VLOOKUP($C104,'Données MSDL'!$C$13:$O$148,7,FALSE)</f>
        <v>77 629 40 40</v>
      </c>
      <c r="I104" s="77">
        <f>+VLOOKUP($C104,'Données MSDL'!$C$13:$O$148,8,FALSE)</f>
        <v>2500</v>
      </c>
      <c r="J104" s="77">
        <f>+VLOOKUP($C104,'Données MSDL'!$C$13:$O$148,9,FALSE)</f>
        <v>1000</v>
      </c>
      <c r="K104" s="46">
        <f>+VLOOKUP($C104,'Données MSDL'!$C$13:$O$148,10,FALSE)</f>
        <v>0</v>
      </c>
      <c r="L104" s="46" t="str">
        <f>+VLOOKUP($C104,'Données MSDL'!$C$13:$O$148,11,FALSE)</f>
        <v>A JOUR</v>
      </c>
      <c r="M104" s="70">
        <f>+VLOOKUP($C104,'Données MSDL'!$C$13:$O$148,12,FALSE)</f>
        <v>0</v>
      </c>
      <c r="N104" s="46" t="str">
        <f>+VLOOKUP($C104,'Données MSDL'!$C$13:$O$148,13,FALSE)</f>
        <v>A JOUR</v>
      </c>
      <c r="O104" s="71"/>
      <c r="P104" s="71"/>
      <c r="Q104" s="71"/>
    </row>
    <row r="105" spans="2:17" ht="15.5" x14ac:dyDescent="0.35">
      <c r="B105" s="9">
        <v>101</v>
      </c>
      <c r="C105" s="9" t="s">
        <v>417</v>
      </c>
      <c r="D105" s="17" t="str">
        <f>+VLOOKUP($C105,'Données MSDL'!$C$13:$O$148,3,FALSE)</f>
        <v>Mr</v>
      </c>
      <c r="E105" s="75" t="str">
        <f>+VLOOKUP($C105,'Données MSDL'!$C$13:$O$148,4,FALSE)</f>
        <v>Mamadou saliou</v>
      </c>
      <c r="F105" s="17" t="str">
        <f>+VLOOKUP($C105,'Données MSDL'!$C$13:$O$148,5,FALSE)</f>
        <v>Dieydiyabhe</v>
      </c>
      <c r="G105" s="17" t="str">
        <f>+VLOOKUP($C105,'Données MSDL'!$C$13:$O$148,6,FALSE)</f>
        <v>Dakar</v>
      </c>
      <c r="H105" s="17" t="str">
        <f>+VLOOKUP($C105,'Données MSDL'!$C$13:$O$148,7,FALSE)</f>
        <v>78 527 10 42</v>
      </c>
      <c r="I105" s="77">
        <f>+VLOOKUP($C105,'Données MSDL'!$C$13:$O$148,8,FALSE)</f>
        <v>1000</v>
      </c>
      <c r="J105" s="77">
        <f>+VLOOKUP($C105,'Données MSDL'!$C$13:$O$148,9,FALSE)</f>
        <v>1000</v>
      </c>
      <c r="K105" s="46">
        <f>+VLOOKUP($C105,'Données MSDL'!$C$13:$O$148,10,FALSE)</f>
        <v>0</v>
      </c>
      <c r="L105" s="46" t="str">
        <f>+VLOOKUP($C105,'Données MSDL'!$C$13:$O$148,11,FALSE)</f>
        <v>A JOUR</v>
      </c>
      <c r="M105" s="70">
        <f>+VLOOKUP($C105,'Données MSDL'!$C$13:$O$148,12,FALSE)</f>
        <v>0</v>
      </c>
      <c r="N105" s="46" t="str">
        <f>+VLOOKUP($C105,'Données MSDL'!$C$13:$O$148,13,FALSE)</f>
        <v>A JOUR</v>
      </c>
      <c r="O105" s="71"/>
      <c r="P105" s="71"/>
      <c r="Q105" s="71"/>
    </row>
    <row r="106" spans="2:17" ht="15.5" x14ac:dyDescent="0.35">
      <c r="B106" s="9">
        <v>102</v>
      </c>
      <c r="C106" s="9" t="s">
        <v>418</v>
      </c>
      <c r="D106" s="17" t="str">
        <f>+VLOOKUP($C106,'Données MSDL'!$C$13:$O$148,3,FALSE)</f>
        <v>Koto</v>
      </c>
      <c r="E106" s="75" t="str">
        <f>+VLOOKUP($C106,'Données MSDL'!$C$13:$O$148,4,FALSE)</f>
        <v>Mamadou Saliou</v>
      </c>
      <c r="F106" s="17" t="str">
        <f>+VLOOKUP($C106,'Données MSDL'!$C$13:$O$148,5,FALSE)</f>
        <v>Biilaa</v>
      </c>
      <c r="G106" s="17" t="str">
        <f>+VLOOKUP($C106,'Données MSDL'!$C$13:$O$148,6,FALSE)</f>
        <v>Dakar</v>
      </c>
      <c r="H106" s="17" t="str">
        <f>+VLOOKUP($C106,'Données MSDL'!$C$13:$O$148,7,FALSE)</f>
        <v>77 679 02 54</v>
      </c>
      <c r="I106" s="77">
        <f>+VLOOKUP($C106,'Données MSDL'!$C$13:$O$148,8,FALSE)</f>
        <v>2000</v>
      </c>
      <c r="J106" s="77">
        <f>+VLOOKUP($C106,'Données MSDL'!$C$13:$O$148,9,FALSE)</f>
        <v>1000</v>
      </c>
      <c r="K106" s="46">
        <f>+VLOOKUP($C106,'Données MSDL'!$C$13:$O$148,10,FALSE)</f>
        <v>-2</v>
      </c>
      <c r="L106" s="80">
        <f>+VLOOKUP($C106,'Données MSDL'!$C$13:$O$148,11,FALSE)</f>
        <v>-4000</v>
      </c>
      <c r="M106" s="70">
        <f>+VLOOKUP($C106,'Données MSDL'!$C$13:$O$148,12,FALSE)</f>
        <v>0</v>
      </c>
      <c r="N106" s="80">
        <f>+VLOOKUP($C106,'Données MSDL'!$C$13:$O$148,13,FALSE)</f>
        <v>-8000</v>
      </c>
      <c r="O106" s="71"/>
      <c r="P106" s="71"/>
      <c r="Q106" s="71"/>
    </row>
    <row r="107" spans="2:17" ht="15.5" x14ac:dyDescent="0.35">
      <c r="B107" s="9">
        <v>103</v>
      </c>
      <c r="C107" s="9" t="s">
        <v>419</v>
      </c>
      <c r="D107" s="17" t="str">
        <f>+VLOOKUP($C107,'Données MSDL'!$C$13:$O$148,3,FALSE)</f>
        <v>Koto</v>
      </c>
      <c r="E107" s="75" t="str">
        <f>+VLOOKUP($C107,'Données MSDL'!$C$13:$O$148,4,FALSE)</f>
        <v>Mamadou saliou</v>
      </c>
      <c r="F107" s="17" t="str">
        <f>+VLOOKUP($C107,'Données MSDL'!$C$13:$O$148,5,FALSE)</f>
        <v>Kourawoye</v>
      </c>
      <c r="G107" s="17" t="str">
        <f>+VLOOKUP($C107,'Données MSDL'!$C$13:$O$148,6,FALSE)</f>
        <v>Guinée</v>
      </c>
      <c r="H107" s="17">
        <f>+VLOOKUP($C107,'Données MSDL'!$C$13:$O$148,7,FALSE)</f>
        <v>0</v>
      </c>
      <c r="I107" s="77" t="str">
        <f>+VLOOKUP($C107,'Données MSDL'!$C$13:$O$148,8,FALSE)</f>
        <v>N/A</v>
      </c>
      <c r="J107" s="77" t="str">
        <f>+VLOOKUP($C107,'Données MSDL'!$C$13:$O$148,9,FALSE)</f>
        <v>N/A</v>
      </c>
      <c r="K107" s="46" t="str">
        <f>+VLOOKUP($C107,'Données MSDL'!$C$13:$O$148,10,FALSE)</f>
        <v>VG</v>
      </c>
      <c r="L107" s="46" t="str">
        <f>+VLOOKUP($C107,'Données MSDL'!$C$13:$O$148,11,FALSE)</f>
        <v>A JOUR</v>
      </c>
      <c r="M107" s="70">
        <f>+VLOOKUP($C107,'Données MSDL'!$C$13:$O$148,12,FALSE)</f>
        <v>0</v>
      </c>
      <c r="N107" s="46" t="str">
        <f>+VLOOKUP($C107,'Données MSDL'!$C$13:$O$148,13,FALSE)</f>
        <v>A JOUR</v>
      </c>
      <c r="O107" s="71"/>
      <c r="P107" s="71"/>
      <c r="Q107" s="71"/>
    </row>
    <row r="108" spans="2:17" ht="15.5" x14ac:dyDescent="0.35">
      <c r="B108" s="9">
        <v>104</v>
      </c>
      <c r="C108" s="9" t="s">
        <v>420</v>
      </c>
      <c r="D108" s="17" t="str">
        <f>+VLOOKUP($C108,'Données MSDL'!$C$13:$O$148,3,FALSE)</f>
        <v>Koto</v>
      </c>
      <c r="E108" s="75" t="str">
        <f>+VLOOKUP($C108,'Données MSDL'!$C$13:$O$148,4,FALSE)</f>
        <v>Mamadou saliou</v>
      </c>
      <c r="F108" s="17" t="str">
        <f>+VLOOKUP($C108,'Données MSDL'!$C$13:$O$148,5,FALSE)</f>
        <v>Leysaré</v>
      </c>
      <c r="G108" s="17" t="str">
        <f>+VLOOKUP($C108,'Données MSDL'!$C$13:$O$148,6,FALSE)</f>
        <v>Dakar</v>
      </c>
      <c r="H108" s="17" t="str">
        <f>+VLOOKUP($C108,'Données MSDL'!$C$13:$O$148,7,FALSE)</f>
        <v>77 309 24 60</v>
      </c>
      <c r="I108" s="77" t="str">
        <f>+VLOOKUP($C108,'Données MSDL'!$C$13:$O$148,8,FALSE)</f>
        <v>XXX</v>
      </c>
      <c r="J108" s="77">
        <f>+VLOOKUP($C108,'Données MSDL'!$C$13:$O$148,9,FALSE)</f>
        <v>1000</v>
      </c>
      <c r="K108" s="46">
        <f>+VLOOKUP($C108,'Données MSDL'!$C$13:$O$148,10,FALSE)</f>
        <v>0</v>
      </c>
      <c r="L108" s="46" t="str">
        <f>+VLOOKUP($C108,'Données MSDL'!$C$13:$O$148,11,FALSE)</f>
        <v>A JOUR</v>
      </c>
      <c r="M108" s="70">
        <f>+VLOOKUP($C108,'Données MSDL'!$C$13:$O$148,12,FALSE)</f>
        <v>0</v>
      </c>
      <c r="N108" s="46" t="str">
        <f>+VLOOKUP($C108,'Données MSDL'!$C$13:$O$148,13,FALSE)</f>
        <v>A JOUR</v>
      </c>
      <c r="O108" s="71"/>
      <c r="P108" s="71"/>
      <c r="Q108" s="71"/>
    </row>
    <row r="109" spans="2:17" ht="15.5" x14ac:dyDescent="0.35">
      <c r="B109" s="9">
        <v>105</v>
      </c>
      <c r="C109" s="9" t="s">
        <v>421</v>
      </c>
      <c r="D109" s="17" t="str">
        <f>+VLOOKUP($C109,'Données MSDL'!$C$13:$O$148,3,FALSE)</f>
        <v>Mr</v>
      </c>
      <c r="E109" s="75" t="str">
        <f>+VLOOKUP($C109,'Données MSDL'!$C$13:$O$148,4,FALSE)</f>
        <v>Mamadou Saliou</v>
      </c>
      <c r="F109" s="17" t="str">
        <f>+VLOOKUP($C109,'Données MSDL'!$C$13:$O$148,5,FALSE)</f>
        <v>Pétédji</v>
      </c>
      <c r="G109" s="17" t="str">
        <f>+VLOOKUP($C109,'Données MSDL'!$C$13:$O$148,6,FALSE)</f>
        <v>Dakar</v>
      </c>
      <c r="H109" s="17" t="str">
        <f>+VLOOKUP($C109,'Données MSDL'!$C$13:$O$148,7,FALSE)</f>
        <v>77 440 20 19</v>
      </c>
      <c r="I109" s="77">
        <f>+VLOOKUP($C109,'Données MSDL'!$C$13:$O$148,8,FALSE)</f>
        <v>1000</v>
      </c>
      <c r="J109" s="77" t="str">
        <f>+VLOOKUP($C109,'Données MSDL'!$C$13:$O$148,9,FALSE)</f>
        <v>N/A</v>
      </c>
      <c r="K109" s="46">
        <f>+VLOOKUP($C109,'Données MSDL'!$C$13:$O$148,10,FALSE)</f>
        <v>0</v>
      </c>
      <c r="L109" s="46" t="str">
        <f>+VLOOKUP($C109,'Données MSDL'!$C$13:$O$148,11,FALSE)</f>
        <v>A JOUR</v>
      </c>
      <c r="M109" s="70">
        <f>+VLOOKUP($C109,'Données MSDL'!$C$13:$O$148,12,FALSE)</f>
        <v>0</v>
      </c>
      <c r="N109" s="46" t="str">
        <f>+VLOOKUP($C109,'Données MSDL'!$C$13:$O$148,13,FALSE)</f>
        <v>A JOUR</v>
      </c>
      <c r="O109" s="71"/>
      <c r="P109" s="71"/>
      <c r="Q109" s="71"/>
    </row>
    <row r="110" spans="2:17" ht="15.5" x14ac:dyDescent="0.35">
      <c r="B110" s="9">
        <v>106</v>
      </c>
      <c r="C110" s="9" t="s">
        <v>422</v>
      </c>
      <c r="D110" s="17" t="str">
        <f>+VLOOKUP($C110,'Données MSDL'!$C$13:$O$148,3,FALSE)</f>
        <v>Kaou</v>
      </c>
      <c r="E110" s="75" t="str">
        <f>+VLOOKUP($C110,'Données MSDL'!$C$13:$O$148,4,FALSE)</f>
        <v>Mamadou Samba</v>
      </c>
      <c r="F110" s="17" t="str">
        <f>+VLOOKUP($C110,'Données MSDL'!$C$13:$O$148,5,FALSE)</f>
        <v>Dowsaré</v>
      </c>
      <c r="G110" s="17" t="str">
        <f>+VLOOKUP($C110,'Données MSDL'!$C$13:$O$148,6,FALSE)</f>
        <v>Dakar</v>
      </c>
      <c r="H110" s="17" t="str">
        <f>+VLOOKUP($C110,'Données MSDL'!$C$13:$O$148,7,FALSE)</f>
        <v>78 124 55 66</v>
      </c>
      <c r="I110" s="77">
        <f>+VLOOKUP($C110,'Données MSDL'!$C$13:$O$148,8,FALSE)</f>
        <v>2000</v>
      </c>
      <c r="J110" s="77">
        <f>+VLOOKUP($C110,'Données MSDL'!$C$13:$O$148,9,FALSE)</f>
        <v>1000</v>
      </c>
      <c r="K110" s="46">
        <f>+VLOOKUP($C110,'Données MSDL'!$C$13:$O$148,10,FALSE)</f>
        <v>0</v>
      </c>
      <c r="L110" s="46" t="str">
        <f>+VLOOKUP($C110,'Données MSDL'!$C$13:$O$148,11,FALSE)</f>
        <v>A JOUR</v>
      </c>
      <c r="M110" s="70">
        <f>+VLOOKUP($C110,'Données MSDL'!$C$13:$O$148,12,FALSE)</f>
        <v>0</v>
      </c>
      <c r="N110" s="46" t="str">
        <f>+VLOOKUP($C110,'Données MSDL'!$C$13:$O$148,13,FALSE)</f>
        <v>A JOUR</v>
      </c>
      <c r="O110" s="71"/>
      <c r="P110" s="71"/>
      <c r="Q110" s="71"/>
    </row>
    <row r="111" spans="2:17" ht="15.5" x14ac:dyDescent="0.35">
      <c r="B111" s="9">
        <v>107</v>
      </c>
      <c r="C111" s="9" t="s">
        <v>423</v>
      </c>
      <c r="D111" s="17" t="str">
        <f>+VLOOKUP($C111,'Données MSDL'!$C$13:$O$148,3,FALSE)</f>
        <v>Mr</v>
      </c>
      <c r="E111" s="75" t="str">
        <f>+VLOOKUP($C111,'Données MSDL'!$C$13:$O$148,4,FALSE)</f>
        <v>Mamadou woury</v>
      </c>
      <c r="F111" s="17" t="str">
        <f>+VLOOKUP($C111,'Données MSDL'!$C$13:$O$148,5,FALSE)</f>
        <v>Kourawoye</v>
      </c>
      <c r="G111" s="17" t="str">
        <f>+VLOOKUP($C111,'Données MSDL'!$C$13:$O$148,6,FALSE)</f>
        <v>Côte d'ivoire</v>
      </c>
      <c r="H111" s="17" t="str">
        <f>+VLOOKUP($C111,'Données MSDL'!$C$13:$O$148,7,FALSE)</f>
        <v>xxxxxxxx</v>
      </c>
      <c r="I111" s="77">
        <f>+VLOOKUP($C111,'Données MSDL'!$C$13:$O$148,8,FALSE)</f>
        <v>2000</v>
      </c>
      <c r="J111" s="77" t="str">
        <f>+VLOOKUP($C111,'Données MSDL'!$C$13:$O$148,9,FALSE)</f>
        <v>N/A</v>
      </c>
      <c r="K111" s="46">
        <f>+VLOOKUP($C111,'Données MSDL'!$C$13:$O$148,10,FALSE)</f>
        <v>0</v>
      </c>
      <c r="L111" s="46" t="str">
        <f>+VLOOKUP($C111,'Données MSDL'!$C$13:$O$148,11,FALSE)</f>
        <v>A JOUR</v>
      </c>
      <c r="M111" s="70">
        <f>+VLOOKUP($C111,'Données MSDL'!$C$13:$O$148,12,FALSE)</f>
        <v>0</v>
      </c>
      <c r="N111" s="46" t="str">
        <f>+VLOOKUP($C111,'Données MSDL'!$C$13:$O$148,13,FALSE)</f>
        <v>A JOUR</v>
      </c>
      <c r="O111" s="71"/>
      <c r="P111" s="71"/>
      <c r="Q111" s="71"/>
    </row>
    <row r="112" spans="2:17" ht="15.5" x14ac:dyDescent="0.35">
      <c r="B112" s="9">
        <v>108</v>
      </c>
      <c r="C112" s="9" t="s">
        <v>424</v>
      </c>
      <c r="D112" s="17" t="str">
        <f>+VLOOKUP($C112,'Données MSDL'!$C$13:$O$148,3,FALSE)</f>
        <v>Mr</v>
      </c>
      <c r="E112" s="75" t="str">
        <f>+VLOOKUP($C112,'Données MSDL'!$C$13:$O$148,4,FALSE)</f>
        <v>Mamadou woury</v>
      </c>
      <c r="F112" s="17" t="str">
        <f>+VLOOKUP($C112,'Données MSDL'!$C$13:$O$148,5,FALSE)</f>
        <v>Dieydiyabhe</v>
      </c>
      <c r="G112" s="17" t="str">
        <f>+VLOOKUP($C112,'Données MSDL'!$C$13:$O$148,6,FALSE)</f>
        <v>Dakar</v>
      </c>
      <c r="H112" s="17" t="str">
        <f>+VLOOKUP($C112,'Données MSDL'!$C$13:$O$148,7,FALSE)</f>
        <v>77 158 15 15</v>
      </c>
      <c r="I112" s="77">
        <f>+VLOOKUP($C112,'Données MSDL'!$C$13:$O$148,8,FALSE)</f>
        <v>2000</v>
      </c>
      <c r="J112" s="77">
        <f>+VLOOKUP($C112,'Données MSDL'!$C$13:$O$148,9,FALSE)</f>
        <v>1000</v>
      </c>
      <c r="K112" s="46">
        <f>+VLOOKUP($C112,'Données MSDL'!$C$13:$O$148,10,FALSE)</f>
        <v>0</v>
      </c>
      <c r="L112" s="46" t="str">
        <f>+VLOOKUP($C112,'Données MSDL'!$C$13:$O$148,11,FALSE)</f>
        <v>A JOUR</v>
      </c>
      <c r="M112" s="70">
        <f>+VLOOKUP($C112,'Données MSDL'!$C$13:$O$148,12,FALSE)</f>
        <v>0</v>
      </c>
      <c r="N112" s="46" t="str">
        <f>+VLOOKUP($C112,'Données MSDL'!$C$13:$O$148,13,FALSE)</f>
        <v>A JOUR</v>
      </c>
      <c r="O112" s="71"/>
      <c r="P112" s="71"/>
      <c r="Q112" s="71"/>
    </row>
    <row r="113" spans="2:17" ht="15.5" x14ac:dyDescent="0.35">
      <c r="B113" s="9">
        <v>109</v>
      </c>
      <c r="C113" s="9" t="s">
        <v>425</v>
      </c>
      <c r="D113" s="17" t="str">
        <f>+VLOOKUP($C113,'Données MSDL'!$C$13:$O$148,3,FALSE)</f>
        <v>Koto</v>
      </c>
      <c r="E113" s="75" t="str">
        <f>+VLOOKUP($C113,'Données MSDL'!$C$13:$O$148,4,FALSE)</f>
        <v>Mamadou woury ibn karamoko Daouda</v>
      </c>
      <c r="F113" s="17" t="str">
        <f>+VLOOKUP($C113,'Données MSDL'!$C$13:$O$148,5,FALSE)</f>
        <v>Pétel</v>
      </c>
      <c r="G113" s="17" t="str">
        <f>+VLOOKUP($C113,'Données MSDL'!$C$13:$O$148,6,FALSE)</f>
        <v>Gabon</v>
      </c>
      <c r="H113" s="17" t="str">
        <f>+VLOOKUP($C113,'Données MSDL'!$C$13:$O$148,7,FALSE)</f>
        <v>xxxxxxxx</v>
      </c>
      <c r="I113" s="77">
        <f>+VLOOKUP($C113,'Données MSDL'!$C$13:$O$148,8,FALSE)</f>
        <v>5000</v>
      </c>
      <c r="J113" s="77" t="str">
        <f>+VLOOKUP($C113,'Données MSDL'!$C$13:$O$148,9,FALSE)</f>
        <v>N/A</v>
      </c>
      <c r="K113" s="46">
        <f>+VLOOKUP($C113,'Données MSDL'!$C$13:$O$148,10,FALSE)</f>
        <v>0</v>
      </c>
      <c r="L113" s="46" t="str">
        <f>+VLOOKUP($C113,'Données MSDL'!$C$13:$O$148,11,FALSE)</f>
        <v>A JOUR</v>
      </c>
      <c r="M113" s="70">
        <f>+VLOOKUP($C113,'Données MSDL'!$C$13:$O$148,12,FALSE)</f>
        <v>0</v>
      </c>
      <c r="N113" s="46" t="str">
        <f>+VLOOKUP($C113,'Données MSDL'!$C$13:$O$148,13,FALSE)</f>
        <v>A JOUR</v>
      </c>
      <c r="O113" s="71"/>
      <c r="P113" s="71"/>
      <c r="Q113" s="71"/>
    </row>
    <row r="114" spans="2:17" ht="15.5" x14ac:dyDescent="0.35">
      <c r="B114" s="9">
        <v>110</v>
      </c>
      <c r="C114" s="9" t="s">
        <v>426</v>
      </c>
      <c r="D114" s="17" t="str">
        <f>+VLOOKUP($C114,'Données MSDL'!$C$13:$O$148,3,FALSE)</f>
        <v>Koto</v>
      </c>
      <c r="E114" s="75" t="str">
        <f>+VLOOKUP($C114,'Données MSDL'!$C$13:$O$148,4,FALSE)</f>
        <v>Mamadou woury MAMS</v>
      </c>
      <c r="F114" s="17" t="str">
        <f>+VLOOKUP($C114,'Données MSDL'!$C$13:$O$148,5,FALSE)</f>
        <v>Pétel</v>
      </c>
      <c r="G114" s="17" t="str">
        <f>+VLOOKUP($C114,'Données MSDL'!$C$13:$O$148,6,FALSE)</f>
        <v>Italie</v>
      </c>
      <c r="H114" s="17" t="str">
        <f>+VLOOKUP($C114,'Données MSDL'!$C$13:$O$148,7,FALSE)</f>
        <v>xxxxxxxx</v>
      </c>
      <c r="I114" s="77">
        <f>+VLOOKUP($C114,'Données MSDL'!$C$13:$O$148,8,FALSE)</f>
        <v>5000</v>
      </c>
      <c r="J114" s="77" t="str">
        <f>+VLOOKUP($C114,'Données MSDL'!$C$13:$O$148,9,FALSE)</f>
        <v>N/A</v>
      </c>
      <c r="K114" s="46">
        <f>+VLOOKUP($C114,'Données MSDL'!$C$13:$O$148,10,FALSE)</f>
        <v>-29</v>
      </c>
      <c r="L114" s="46">
        <f>+VLOOKUP($C114,'Données MSDL'!$C$13:$O$148,11,FALSE)</f>
        <v>-58000</v>
      </c>
      <c r="M114" s="70">
        <f>+VLOOKUP($C114,'Données MSDL'!$C$13:$O$148,12,FALSE)</f>
        <v>75000</v>
      </c>
      <c r="N114" s="46">
        <f>+VLOOKUP($C114,'Données MSDL'!$C$13:$O$148,13,FALSE)</f>
        <v>-128000</v>
      </c>
      <c r="O114" s="71"/>
      <c r="P114" s="71"/>
      <c r="Q114" s="71"/>
    </row>
    <row r="115" spans="2:17" ht="15.5" x14ac:dyDescent="0.35">
      <c r="B115" s="9">
        <v>111</v>
      </c>
      <c r="C115" s="9" t="s">
        <v>427</v>
      </c>
      <c r="D115" s="17" t="str">
        <f>+VLOOKUP($C115,'Données MSDL'!$C$13:$O$148,3,FALSE)</f>
        <v>Koto</v>
      </c>
      <c r="E115" s="75" t="str">
        <f>+VLOOKUP($C115,'Données MSDL'!$C$13:$O$148,4,FALSE)</f>
        <v>Mamoudou</v>
      </c>
      <c r="F115" s="17" t="str">
        <f>+VLOOKUP($C115,'Données MSDL'!$C$13:$O$148,5,FALSE)</f>
        <v>Mamasamba</v>
      </c>
      <c r="G115" s="17" t="str">
        <f>+VLOOKUP($C115,'Données MSDL'!$C$13:$O$148,6,FALSE)</f>
        <v>Dakar</v>
      </c>
      <c r="H115" s="17" t="str">
        <f>+VLOOKUP($C115,'Données MSDL'!$C$13:$O$148,7,FALSE)</f>
        <v>77 890 34 24</v>
      </c>
      <c r="I115" s="77">
        <f>+VLOOKUP($C115,'Données MSDL'!$C$13:$O$148,8,FALSE)</f>
        <v>2000</v>
      </c>
      <c r="J115" s="77">
        <f>+VLOOKUP($C115,'Données MSDL'!$C$13:$O$148,9,FALSE)</f>
        <v>1000</v>
      </c>
      <c r="K115" s="46">
        <f>+VLOOKUP($C115,'Données MSDL'!$C$13:$O$148,10,FALSE)</f>
        <v>0</v>
      </c>
      <c r="L115" s="46" t="str">
        <f>+VLOOKUP($C115,'Données MSDL'!$C$13:$O$148,11,FALSE)</f>
        <v>A JOUR</v>
      </c>
      <c r="M115" s="70">
        <f>+VLOOKUP($C115,'Données MSDL'!$C$13:$O$148,12,FALSE)</f>
        <v>0</v>
      </c>
      <c r="N115" s="46" t="str">
        <f>+VLOOKUP($C115,'Données MSDL'!$C$13:$O$148,13,FALSE)</f>
        <v>A JOUR</v>
      </c>
      <c r="O115" s="71"/>
      <c r="P115" s="71"/>
      <c r="Q115" s="71"/>
    </row>
    <row r="116" spans="2:17" ht="15.5" x14ac:dyDescent="0.35">
      <c r="B116" s="9">
        <v>112</v>
      </c>
      <c r="C116" s="9" t="s">
        <v>428</v>
      </c>
      <c r="D116" s="17" t="str">
        <f>+VLOOKUP($C116,'Données MSDL'!$C$13:$O$148,3,FALSE)</f>
        <v>Oustaz</v>
      </c>
      <c r="E116" s="75" t="str">
        <f>+VLOOKUP($C116,'Données MSDL'!$C$13:$O$148,4,FALSE)</f>
        <v>Mamoudou</v>
      </c>
      <c r="F116" s="17" t="str">
        <f>+VLOOKUP($C116,'Données MSDL'!$C$13:$O$148,5,FALSE)</f>
        <v>Dieydiyabhe</v>
      </c>
      <c r="G116" s="17" t="str">
        <f>+VLOOKUP($C116,'Données MSDL'!$C$13:$O$148,6,FALSE)</f>
        <v>Guinée</v>
      </c>
      <c r="H116" s="17" t="str">
        <f>+VLOOKUP($C116,'Données MSDL'!$C$13:$O$148,7,FALSE)</f>
        <v>77 618 68 96</v>
      </c>
      <c r="I116" s="77">
        <f>+VLOOKUP($C116,'Données MSDL'!$C$13:$O$148,8,FALSE)</f>
        <v>2000</v>
      </c>
      <c r="J116" s="77">
        <f>+VLOOKUP($C116,'Données MSDL'!$C$13:$O$148,9,FALSE)</f>
        <v>1000</v>
      </c>
      <c r="K116" s="46">
        <f>+VLOOKUP($C116,'Données MSDL'!$C$13:$O$148,10,FALSE)</f>
        <v>0</v>
      </c>
      <c r="L116" s="46" t="str">
        <f>+VLOOKUP($C116,'Données MSDL'!$C$13:$O$148,11,FALSE)</f>
        <v>A JOUR</v>
      </c>
      <c r="M116" s="70">
        <f>+VLOOKUP($C116,'Données MSDL'!$C$13:$O$148,12,FALSE)</f>
        <v>0</v>
      </c>
      <c r="N116" s="46" t="str">
        <f>+VLOOKUP($C116,'Données MSDL'!$C$13:$O$148,13,FALSE)</f>
        <v>A JOUR</v>
      </c>
      <c r="O116" s="71"/>
      <c r="P116" s="71"/>
      <c r="Q116" s="71"/>
    </row>
    <row r="117" spans="2:17" ht="15.5" x14ac:dyDescent="0.35">
      <c r="B117" s="9">
        <v>113</v>
      </c>
      <c r="C117" s="9" t="s">
        <v>429</v>
      </c>
      <c r="D117" s="17" t="str">
        <f>+VLOOKUP($C117,'Données MSDL'!$C$13:$O$148,3,FALSE)</f>
        <v>Grand</v>
      </c>
      <c r="E117" s="75" t="str">
        <f>+VLOOKUP($C117,'Données MSDL'!$C$13:$O$148,4,FALSE)</f>
        <v>Morlaye</v>
      </c>
      <c r="F117" s="17" t="str">
        <f>+VLOOKUP($C117,'Données MSDL'!$C$13:$O$148,5,FALSE)</f>
        <v>Kourawoye</v>
      </c>
      <c r="G117" s="17" t="str">
        <f>+VLOOKUP($C117,'Données MSDL'!$C$13:$O$148,6,FALSE)</f>
        <v>Dakar</v>
      </c>
      <c r="H117" s="17" t="str">
        <f>+VLOOKUP($C117,'Données MSDL'!$C$13:$O$148,7,FALSE)</f>
        <v xml:space="preserve">77 654 15 31 </v>
      </c>
      <c r="I117" s="77">
        <f>+VLOOKUP($C117,'Données MSDL'!$C$13:$O$148,8,FALSE)</f>
        <v>2000</v>
      </c>
      <c r="J117" s="77">
        <f>+VLOOKUP($C117,'Données MSDL'!$C$13:$O$148,9,FALSE)</f>
        <v>1000</v>
      </c>
      <c r="K117" s="46">
        <f>+VLOOKUP($C117,'Données MSDL'!$C$13:$O$148,10,FALSE)</f>
        <v>-26</v>
      </c>
      <c r="L117" s="80">
        <f>+VLOOKUP($C117,'Données MSDL'!$C$13:$O$148,11,FALSE)</f>
        <v>-52000</v>
      </c>
      <c r="M117" s="81">
        <f>+VLOOKUP($C117,'Données MSDL'!$C$13:$O$148,12,FALSE)</f>
        <v>40000</v>
      </c>
      <c r="N117" s="80">
        <f>+VLOOKUP($C117,'Données MSDL'!$C$13:$O$148,13,FALSE)</f>
        <v>-64000</v>
      </c>
      <c r="O117" s="71"/>
      <c r="P117" s="71"/>
      <c r="Q117" s="71"/>
    </row>
    <row r="118" spans="2:17" ht="15.5" x14ac:dyDescent="0.35">
      <c r="B118" s="9">
        <v>114</v>
      </c>
      <c r="C118" s="9" t="s">
        <v>430</v>
      </c>
      <c r="D118" s="17" t="str">
        <f>+VLOOKUP($C118,'Données MSDL'!$C$13:$O$148,3,FALSE)</f>
        <v>Bappa</v>
      </c>
      <c r="E118" s="75" t="str">
        <f>+VLOOKUP($C118,'Données MSDL'!$C$13:$O$148,4,FALSE)</f>
        <v>Mounirou</v>
      </c>
      <c r="F118" s="17" t="str">
        <f>+VLOOKUP($C118,'Données MSDL'!$C$13:$O$148,5,FALSE)</f>
        <v>Pétel</v>
      </c>
      <c r="G118" s="17" t="str">
        <f>+VLOOKUP($C118,'Données MSDL'!$C$13:$O$148,6,FALSE)</f>
        <v>Dakar</v>
      </c>
      <c r="H118" s="17" t="str">
        <f>+VLOOKUP($C118,'Données MSDL'!$C$13:$O$148,7,FALSE)</f>
        <v>77 535 99 86</v>
      </c>
      <c r="I118" s="77">
        <f>+VLOOKUP($C118,'Données MSDL'!$C$13:$O$148,8,FALSE)</f>
        <v>2000</v>
      </c>
      <c r="J118" s="77">
        <f>+VLOOKUP($C118,'Données MSDL'!$C$13:$O$148,9,FALSE)</f>
        <v>1000</v>
      </c>
      <c r="K118" s="46">
        <f>+VLOOKUP($C118,'Données MSDL'!$C$13:$O$148,10,FALSE)</f>
        <v>0</v>
      </c>
      <c r="L118" s="46" t="str">
        <f>+VLOOKUP($C118,'Données MSDL'!$C$13:$O$148,11,FALSE)</f>
        <v>A JOUR</v>
      </c>
      <c r="M118" s="70">
        <f>+VLOOKUP($C118,'Données MSDL'!$C$13:$O$148,12,FALSE)</f>
        <v>0</v>
      </c>
      <c r="N118" s="46" t="str">
        <f>+VLOOKUP($C118,'Données MSDL'!$C$13:$O$148,13,FALSE)</f>
        <v>A JOUR</v>
      </c>
      <c r="O118" s="71"/>
      <c r="P118" s="71"/>
      <c r="Q118" s="71"/>
    </row>
    <row r="119" spans="2:17" ht="15.5" x14ac:dyDescent="0.35">
      <c r="B119" s="9">
        <v>115</v>
      </c>
      <c r="C119" s="9" t="s">
        <v>431</v>
      </c>
      <c r="D119" s="17" t="str">
        <f>+VLOOKUP($C119,'Données MSDL'!$C$13:$O$148,3,FALSE)</f>
        <v>Koto</v>
      </c>
      <c r="E119" s="75" t="str">
        <f>+VLOOKUP($C119,'Données MSDL'!$C$13:$O$148,4,FALSE)</f>
        <v>Mountaga</v>
      </c>
      <c r="F119" s="17" t="str">
        <f>+VLOOKUP($C119,'Données MSDL'!$C$13:$O$148,5,FALSE)</f>
        <v>Dowsaré</v>
      </c>
      <c r="G119" s="17" t="str">
        <f>+VLOOKUP($C119,'Données MSDL'!$C$13:$O$148,6,FALSE)</f>
        <v>Allemagne</v>
      </c>
      <c r="H119" s="17" t="str">
        <f>+VLOOKUP($C119,'Données MSDL'!$C$13:$O$148,7,FALSE)</f>
        <v>xxxxxxxx</v>
      </c>
      <c r="I119" s="77">
        <f>+VLOOKUP($C119,'Données MSDL'!$C$13:$O$148,8,FALSE)</f>
        <v>5000</v>
      </c>
      <c r="J119" s="77" t="str">
        <f>+VLOOKUP($C119,'Données MSDL'!$C$13:$O$148,9,FALSE)</f>
        <v>N/A</v>
      </c>
      <c r="K119" s="46">
        <f>+VLOOKUP($C119,'Données MSDL'!$C$13:$O$148,10,FALSE)</f>
        <v>0</v>
      </c>
      <c r="L119" s="46" t="str">
        <f>+VLOOKUP($C119,'Données MSDL'!$C$13:$O$148,11,FALSE)</f>
        <v>A JOUR</v>
      </c>
      <c r="M119" s="70">
        <f>+VLOOKUP($C119,'Données MSDL'!$C$13:$O$148,12,FALSE)</f>
        <v>0</v>
      </c>
      <c r="N119" s="46" t="str">
        <f>+VLOOKUP($C119,'Données MSDL'!$C$13:$O$148,13,FALSE)</f>
        <v>A JOUR</v>
      </c>
      <c r="O119" s="71"/>
      <c r="P119" s="71"/>
      <c r="Q119" s="71"/>
    </row>
    <row r="120" spans="2:17" ht="15.5" x14ac:dyDescent="0.35">
      <c r="B120" s="9">
        <v>116</v>
      </c>
      <c r="C120" s="9" t="s">
        <v>432</v>
      </c>
      <c r="D120" s="17" t="str">
        <f>+VLOOKUP($C120,'Données MSDL'!$C$13:$O$148,3,FALSE)</f>
        <v>Mr</v>
      </c>
      <c r="E120" s="75" t="str">
        <f>+VLOOKUP($C120,'Données MSDL'!$C$13:$O$148,4,FALSE)</f>
        <v>Moussa bory</v>
      </c>
      <c r="F120" s="17" t="str">
        <f>+VLOOKUP($C120,'Données MSDL'!$C$13:$O$148,5,FALSE)</f>
        <v>Porétély</v>
      </c>
      <c r="G120" s="17" t="str">
        <f>+VLOOKUP($C120,'Données MSDL'!$C$13:$O$148,6,FALSE)</f>
        <v>Guinée</v>
      </c>
      <c r="H120" s="17" t="str">
        <f>+VLOOKUP($C120,'Données MSDL'!$C$13:$O$148,7,FALSE)</f>
        <v>76 965 13 20</v>
      </c>
      <c r="I120" s="77">
        <f>+VLOOKUP($C120,'Données MSDL'!$C$13:$O$148,8,FALSE)</f>
        <v>1000</v>
      </c>
      <c r="J120" s="77">
        <f>+VLOOKUP($C120,'Données MSDL'!$C$13:$O$148,9,FALSE)</f>
        <v>1000</v>
      </c>
      <c r="K120" s="46">
        <f>+VLOOKUP($C120,'Données MSDL'!$C$13:$O$148,10,FALSE)</f>
        <v>-15</v>
      </c>
      <c r="L120" s="80">
        <f>+VLOOKUP($C120,'Données MSDL'!$C$13:$O$148,11,FALSE)</f>
        <v>-30000</v>
      </c>
      <c r="M120" s="70">
        <f>+VLOOKUP($C120,'Données MSDL'!$C$13:$O$148,12,FALSE)</f>
        <v>0</v>
      </c>
      <c r="N120" s="80">
        <f>+VLOOKUP($C120,'Données MSDL'!$C$13:$O$148,13,FALSE)</f>
        <v>-45000</v>
      </c>
      <c r="O120" s="71"/>
      <c r="P120" s="71"/>
      <c r="Q120" s="71"/>
    </row>
    <row r="121" spans="2:17" ht="15.5" x14ac:dyDescent="0.35">
      <c r="B121" s="9">
        <v>117</v>
      </c>
      <c r="C121" s="9" t="s">
        <v>433</v>
      </c>
      <c r="D121" s="17" t="str">
        <f>+VLOOKUP($C121,'Données MSDL'!$C$13:$O$148,3,FALSE)</f>
        <v>Mr</v>
      </c>
      <c r="E121" s="75" t="str">
        <f>+VLOOKUP($C121,'Données MSDL'!$C$13:$O$148,4,FALSE)</f>
        <v>Ousseynou KZA ibn Elhadji M. Woury</v>
      </c>
      <c r="F121" s="17" t="str">
        <f>+VLOOKUP($C121,'Données MSDL'!$C$13:$O$148,5,FALSE)</f>
        <v>Pétel</v>
      </c>
      <c r="G121" s="17" t="str">
        <f>+VLOOKUP($C121,'Données MSDL'!$C$13:$O$148,6,FALSE)</f>
        <v>Casamance</v>
      </c>
      <c r="H121" s="17" t="str">
        <f>+VLOOKUP($C121,'Données MSDL'!$C$13:$O$148,7,FALSE)</f>
        <v>77 247 55 05</v>
      </c>
      <c r="I121" s="77">
        <f>+VLOOKUP($C121,'Données MSDL'!$C$13:$O$148,8,FALSE)</f>
        <v>2000</v>
      </c>
      <c r="J121" s="77" t="str">
        <f>+VLOOKUP($C121,'Données MSDL'!$C$13:$O$148,9,FALSE)</f>
        <v>N/A</v>
      </c>
      <c r="K121" s="46">
        <f>+VLOOKUP($C121,'Données MSDL'!$C$13:$O$148,10,FALSE)</f>
        <v>0</v>
      </c>
      <c r="L121" s="46" t="str">
        <f>+VLOOKUP($C121,'Données MSDL'!$C$13:$O$148,11,FALSE)</f>
        <v>A JOUR</v>
      </c>
      <c r="M121" s="70">
        <f>+VLOOKUP($C121,'Données MSDL'!$C$13:$O$148,12,FALSE)</f>
        <v>0</v>
      </c>
      <c r="N121" s="46" t="str">
        <f>+VLOOKUP($C121,'Données MSDL'!$C$13:$O$148,13,FALSE)</f>
        <v>A JOUR</v>
      </c>
      <c r="O121" s="71"/>
      <c r="P121" s="71"/>
      <c r="Q121" s="71"/>
    </row>
    <row r="122" spans="2:17" ht="15.5" x14ac:dyDescent="0.35">
      <c r="B122" s="9">
        <v>118</v>
      </c>
      <c r="C122" s="9" t="s">
        <v>434</v>
      </c>
      <c r="D122" s="17" t="str">
        <f>+VLOOKUP($C122,'Données MSDL'!$C$13:$O$148,3,FALSE)</f>
        <v>Koto</v>
      </c>
      <c r="E122" s="75" t="str">
        <f>+VLOOKUP($C122,'Données MSDL'!$C$13:$O$148,4,FALSE)</f>
        <v>Saidou</v>
      </c>
      <c r="F122" s="17" t="str">
        <f>+VLOOKUP($C122,'Données MSDL'!$C$13:$O$148,5,FALSE)</f>
        <v>Pétédji</v>
      </c>
      <c r="G122" s="17" t="str">
        <f>+VLOOKUP($C122,'Données MSDL'!$C$13:$O$148,6,FALSE)</f>
        <v>Dakar</v>
      </c>
      <c r="H122" s="17" t="str">
        <f>+VLOOKUP($C122,'Données MSDL'!$C$13:$O$148,7,FALSE)</f>
        <v>70 873 47 75</v>
      </c>
      <c r="I122" s="77">
        <f>+VLOOKUP($C122,'Données MSDL'!$C$13:$O$148,8,FALSE)</f>
        <v>2000</v>
      </c>
      <c r="J122" s="77">
        <f>+VLOOKUP($C122,'Données MSDL'!$C$13:$O$148,9,FALSE)</f>
        <v>1000</v>
      </c>
      <c r="K122" s="46">
        <f>+VLOOKUP($C122,'Données MSDL'!$C$13:$O$148,10,FALSE)</f>
        <v>0</v>
      </c>
      <c r="L122" s="46" t="str">
        <f>+VLOOKUP($C122,'Données MSDL'!$C$13:$O$148,11,FALSE)</f>
        <v>A JOUR</v>
      </c>
      <c r="M122" s="70">
        <f>+VLOOKUP($C122,'Données MSDL'!$C$13:$O$148,12,FALSE)</f>
        <v>0</v>
      </c>
      <c r="N122" s="46" t="str">
        <f>+VLOOKUP($C122,'Données MSDL'!$C$13:$O$148,13,FALSE)</f>
        <v>A JOUR</v>
      </c>
      <c r="O122" s="71"/>
      <c r="P122" s="71"/>
      <c r="Q122" s="71"/>
    </row>
    <row r="123" spans="2:17" ht="15.5" x14ac:dyDescent="0.35">
      <c r="B123" s="9">
        <v>119</v>
      </c>
      <c r="C123" s="9" t="s">
        <v>435</v>
      </c>
      <c r="D123" s="17" t="str">
        <f>+VLOOKUP($C123,'Données MSDL'!$C$13:$O$148,3,FALSE)</f>
        <v>Mr</v>
      </c>
      <c r="E123" s="75" t="str">
        <f>+VLOOKUP($C123,'Données MSDL'!$C$13:$O$148,4,FALSE)</f>
        <v>Saîfoulaye ibn Elhadji Ibrahima</v>
      </c>
      <c r="F123" s="17" t="str">
        <f>+VLOOKUP($C123,'Données MSDL'!$C$13:$O$148,5,FALSE)</f>
        <v>Pétel</v>
      </c>
      <c r="G123" s="17" t="str">
        <f>+VLOOKUP($C123,'Données MSDL'!$C$13:$O$148,6,FALSE)</f>
        <v>Italie</v>
      </c>
      <c r="H123" s="17" t="str">
        <f>+VLOOKUP($C123,'Données MSDL'!$C$13:$O$148,7,FALSE)</f>
        <v>+39 389 622 09 53</v>
      </c>
      <c r="I123" s="77">
        <f>+VLOOKUP($C123,'Données MSDL'!$C$13:$O$148,8,FALSE)</f>
        <v>5000</v>
      </c>
      <c r="J123" s="77" t="str">
        <f>+VLOOKUP($C123,'Données MSDL'!$C$13:$O$148,9,FALSE)</f>
        <v>N/A</v>
      </c>
      <c r="K123" s="46">
        <f>+VLOOKUP($C123,'Données MSDL'!$C$13:$O$148,10,FALSE)</f>
        <v>0</v>
      </c>
      <c r="L123" s="46" t="str">
        <f>+VLOOKUP($C123,'Données MSDL'!$C$13:$O$148,11,FALSE)</f>
        <v>A JOUR</v>
      </c>
      <c r="M123" s="70">
        <f>+VLOOKUP($C123,'Données MSDL'!$C$13:$O$148,12,FALSE)</f>
        <v>0</v>
      </c>
      <c r="N123" s="46" t="str">
        <f>+VLOOKUP($C123,'Données MSDL'!$C$13:$O$148,13,FALSE)</f>
        <v>A JOUR</v>
      </c>
      <c r="O123" s="71"/>
      <c r="P123" s="71"/>
      <c r="Q123" s="71"/>
    </row>
    <row r="124" spans="2:17" ht="15.5" x14ac:dyDescent="0.35">
      <c r="B124" s="9">
        <v>120</v>
      </c>
      <c r="C124" s="9" t="s">
        <v>436</v>
      </c>
      <c r="D124" s="17" t="str">
        <f>+VLOOKUP($C124,'Données MSDL'!$C$13:$O$148,3,FALSE)</f>
        <v>Mody</v>
      </c>
      <c r="E124" s="75" t="str">
        <f>+VLOOKUP($C124,'Données MSDL'!$C$13:$O$148,4,FALSE)</f>
        <v>Souleymane</v>
      </c>
      <c r="F124" s="17" t="str">
        <f>+VLOOKUP($C124,'Données MSDL'!$C$13:$O$148,5,FALSE)</f>
        <v>Dieydiyabhe</v>
      </c>
      <c r="G124" s="17" t="str">
        <f>+VLOOKUP($C124,'Données MSDL'!$C$13:$O$148,6,FALSE)</f>
        <v>Guinée</v>
      </c>
      <c r="H124" s="17" t="str">
        <f>+VLOOKUP($C124,'Données MSDL'!$C$13:$O$148,7,FALSE)</f>
        <v>77 793 45 80</v>
      </c>
      <c r="I124" s="77">
        <f>+VLOOKUP($C124,'Données MSDL'!$C$13:$O$148,8,FALSE)</f>
        <v>2000</v>
      </c>
      <c r="J124" s="77">
        <f>+VLOOKUP($C124,'Données MSDL'!$C$13:$O$148,9,FALSE)</f>
        <v>1000</v>
      </c>
      <c r="K124" s="46">
        <f>+VLOOKUP($C124,'Données MSDL'!$C$13:$O$148,10,FALSE)</f>
        <v>0</v>
      </c>
      <c r="L124" s="46" t="str">
        <f>+VLOOKUP($C124,'Données MSDL'!$C$13:$O$148,11,FALSE)</f>
        <v>A JOUR</v>
      </c>
      <c r="M124" s="70">
        <f>+VLOOKUP($C124,'Données MSDL'!$C$13:$O$148,12,FALSE)</f>
        <v>0</v>
      </c>
      <c r="N124" s="46" t="str">
        <f>+VLOOKUP($C124,'Données MSDL'!$C$13:$O$148,13,FALSE)</f>
        <v>A JOUR</v>
      </c>
      <c r="O124" s="71"/>
      <c r="P124" s="71"/>
      <c r="Q124" s="71"/>
    </row>
    <row r="125" spans="2:17" ht="15.5" x14ac:dyDescent="0.35">
      <c r="B125" s="9">
        <v>121</v>
      </c>
      <c r="C125" s="9" t="s">
        <v>437</v>
      </c>
      <c r="D125" s="17" t="str">
        <f>+VLOOKUP($C125,'Données MSDL'!$C$13:$O$148,3,FALSE)</f>
        <v>Mr</v>
      </c>
      <c r="E125" s="75" t="str">
        <f>+VLOOKUP($C125,'Données MSDL'!$C$13:$O$148,4,FALSE)</f>
        <v>Souleymane ibn Elhadji Ibrahima</v>
      </c>
      <c r="F125" s="17" t="str">
        <f>+VLOOKUP($C125,'Données MSDL'!$C$13:$O$148,5,FALSE)</f>
        <v>Pétel</v>
      </c>
      <c r="G125" s="17" t="str">
        <f>+VLOOKUP($C125,'Données MSDL'!$C$13:$O$148,6,FALSE)</f>
        <v>Dakar</v>
      </c>
      <c r="H125" s="17" t="str">
        <f>+VLOOKUP($C125,'Données MSDL'!$C$13:$O$148,7,FALSE)</f>
        <v>77 315 46 27</v>
      </c>
      <c r="I125" s="77">
        <f>+VLOOKUP($C125,'Données MSDL'!$C$13:$O$148,8,FALSE)</f>
        <v>1000</v>
      </c>
      <c r="J125" s="77">
        <f>+VLOOKUP($C125,'Données MSDL'!$C$13:$O$148,9,FALSE)</f>
        <v>1000</v>
      </c>
      <c r="K125" s="46">
        <f>+VLOOKUP($C125,'Données MSDL'!$C$13:$O$148,10,FALSE)</f>
        <v>-32</v>
      </c>
      <c r="L125" s="80">
        <f>+VLOOKUP($C125,'Données MSDL'!$C$13:$O$148,11,FALSE)</f>
        <v>-64000</v>
      </c>
      <c r="M125" s="81">
        <f>+VLOOKUP($C125,'Données MSDL'!$C$13:$O$148,12,FALSE)</f>
        <v>44000</v>
      </c>
      <c r="N125" s="80">
        <f>+VLOOKUP($C125,'Données MSDL'!$C$13:$O$148,13,FALSE)</f>
        <v>-52000</v>
      </c>
      <c r="O125" s="71"/>
      <c r="P125" s="71"/>
      <c r="Q125" s="71"/>
    </row>
    <row r="126" spans="2:17" ht="15.5" x14ac:dyDescent="0.35">
      <c r="B126" s="9">
        <v>122</v>
      </c>
      <c r="C126" s="9" t="s">
        <v>438</v>
      </c>
      <c r="D126" s="17" t="str">
        <f>+VLOOKUP($C126,'Données MSDL'!$C$13:$O$148,3,FALSE)</f>
        <v>Mr</v>
      </c>
      <c r="E126" s="75" t="str">
        <f>+VLOOKUP($C126,'Données MSDL'!$C$13:$O$148,4,FALSE)</f>
        <v>Souleymane PH</v>
      </c>
      <c r="F126" s="17" t="str">
        <f>+VLOOKUP($C126,'Données MSDL'!$C$13:$O$148,5,FALSE)</f>
        <v>Pétel</v>
      </c>
      <c r="G126" s="17" t="str">
        <f>+VLOOKUP($C126,'Données MSDL'!$C$13:$O$148,6,FALSE)</f>
        <v>Guinée</v>
      </c>
      <c r="H126" s="17" t="str">
        <f>+VLOOKUP($C126,'Données MSDL'!$C$13:$O$148,7,FALSE)</f>
        <v>77 504 41 49</v>
      </c>
      <c r="I126" s="77">
        <f>+VLOOKUP($C126,'Données MSDL'!$C$13:$O$148,8,FALSE)</f>
        <v>1000</v>
      </c>
      <c r="J126" s="77">
        <f>+VLOOKUP($C126,'Données MSDL'!$C$13:$O$148,9,FALSE)</f>
        <v>1000</v>
      </c>
      <c r="K126" s="46">
        <f>+VLOOKUP($C126,'Données MSDL'!$C$13:$O$148,10,FALSE)</f>
        <v>0</v>
      </c>
      <c r="L126" s="46" t="str">
        <f>+VLOOKUP($C126,'Données MSDL'!$C$13:$O$148,11,FALSE)</f>
        <v>A JOUR</v>
      </c>
      <c r="M126" s="70">
        <f>+VLOOKUP($C126,'Données MSDL'!$C$13:$O$148,12,FALSE)</f>
        <v>0</v>
      </c>
      <c r="N126" s="46" t="str">
        <f>+VLOOKUP($C126,'Données MSDL'!$C$13:$O$148,13,FALSE)</f>
        <v>A JOUR</v>
      </c>
      <c r="O126" s="71"/>
      <c r="P126" s="71"/>
      <c r="Q126" s="71"/>
    </row>
    <row r="127" spans="2:17" ht="15.5" x14ac:dyDescent="0.35">
      <c r="B127" s="9">
        <v>123</v>
      </c>
      <c r="C127" s="9" t="s">
        <v>439</v>
      </c>
      <c r="D127" s="17" t="str">
        <f>+VLOOKUP($C127,'Données MSDL'!$C$13:$O$148,3,FALSE)</f>
        <v>Mr</v>
      </c>
      <c r="E127" s="75" t="str">
        <f>+VLOOKUP($C127,'Données MSDL'!$C$13:$O$148,4,FALSE)</f>
        <v xml:space="preserve">Thierno Amadou bente malipan </v>
      </c>
      <c r="F127" s="17" t="str">
        <f>+VLOOKUP($C127,'Données MSDL'!$C$13:$O$148,5,FALSE)</f>
        <v>Dowsaré</v>
      </c>
      <c r="G127" s="17" t="str">
        <f>+VLOOKUP($C127,'Données MSDL'!$C$13:$O$148,6,FALSE)</f>
        <v>Dakar</v>
      </c>
      <c r="H127" s="17" t="str">
        <f>+VLOOKUP($C127,'Données MSDL'!$C$13:$O$148,7,FALSE)</f>
        <v>77 982 18 94</v>
      </c>
      <c r="I127" s="77">
        <f>+VLOOKUP($C127,'Données MSDL'!$C$13:$O$148,8,FALSE)</f>
        <v>1000</v>
      </c>
      <c r="J127" s="77">
        <f>+VLOOKUP($C127,'Données MSDL'!$C$13:$O$148,9,FALSE)</f>
        <v>1000</v>
      </c>
      <c r="K127" s="46">
        <f>+VLOOKUP($C127,'Données MSDL'!$C$13:$O$148,10,FALSE)</f>
        <v>-15</v>
      </c>
      <c r="L127" s="80">
        <f>+VLOOKUP($C127,'Données MSDL'!$C$13:$O$148,11,FALSE)</f>
        <v>-30000</v>
      </c>
      <c r="M127" s="70">
        <f>+VLOOKUP($C127,'Données MSDL'!$C$13:$O$148,12,FALSE)</f>
        <v>0</v>
      </c>
      <c r="N127" s="80">
        <f>+VLOOKUP($C127,'Données MSDL'!$C$13:$O$148,13,FALSE)</f>
        <v>-45000</v>
      </c>
      <c r="O127" s="71"/>
      <c r="P127" s="71"/>
      <c r="Q127" s="71"/>
    </row>
    <row r="128" spans="2:17" ht="15.5" x14ac:dyDescent="0.35">
      <c r="B128" s="9">
        <v>124</v>
      </c>
      <c r="C128" s="9" t="s">
        <v>440</v>
      </c>
      <c r="D128" s="17" t="str">
        <f>+VLOOKUP($C128,'Données MSDL'!$C$13:$O$148,3,FALSE)</f>
        <v>Mr</v>
      </c>
      <c r="E128" s="75" t="str">
        <f>+VLOOKUP($C128,'Données MSDL'!$C$13:$O$148,4,FALSE)</f>
        <v>Thierno boubacar ibn Elhadji M. Woury</v>
      </c>
      <c r="F128" s="17" t="str">
        <f>+VLOOKUP($C128,'Données MSDL'!$C$13:$O$148,5,FALSE)</f>
        <v>Pétel</v>
      </c>
      <c r="G128" s="17" t="str">
        <f>+VLOOKUP($C128,'Données MSDL'!$C$13:$O$148,6,FALSE)</f>
        <v>Dakar</v>
      </c>
      <c r="H128" s="17" t="str">
        <f>+VLOOKUP($C128,'Données MSDL'!$C$13:$O$148,7,FALSE)</f>
        <v>77 728 96 58</v>
      </c>
      <c r="I128" s="77">
        <f>+VLOOKUP($C128,'Données MSDL'!$C$13:$O$148,8,FALSE)</f>
        <v>2500</v>
      </c>
      <c r="J128" s="77">
        <f>+VLOOKUP($C128,'Données MSDL'!$C$13:$O$148,9,FALSE)</f>
        <v>1000</v>
      </c>
      <c r="K128" s="46">
        <f>+VLOOKUP($C128,'Données MSDL'!$C$13:$O$148,10,FALSE)</f>
        <v>0</v>
      </c>
      <c r="L128" s="46" t="str">
        <f>+VLOOKUP($C128,'Données MSDL'!$C$13:$O$148,11,FALSE)</f>
        <v>A JOUR</v>
      </c>
      <c r="M128" s="70">
        <f>+VLOOKUP($C128,'Données MSDL'!$C$13:$O$148,12,FALSE)</f>
        <v>0</v>
      </c>
      <c r="N128" s="46" t="str">
        <f>+VLOOKUP($C128,'Données MSDL'!$C$13:$O$148,13,FALSE)</f>
        <v>A JOUR</v>
      </c>
      <c r="O128" s="71"/>
      <c r="P128" s="71"/>
      <c r="Q128" s="71"/>
    </row>
    <row r="129" spans="2:17" ht="15.5" x14ac:dyDescent="0.35">
      <c r="B129" s="9">
        <v>125</v>
      </c>
      <c r="C129" s="9" t="s">
        <v>441</v>
      </c>
      <c r="D129" s="17" t="str">
        <f>+VLOOKUP($C129,'Données MSDL'!$C$13:$O$148,3,FALSE)</f>
        <v>Mr</v>
      </c>
      <c r="E129" s="75" t="str">
        <f>+VLOOKUP($C129,'Données MSDL'!$C$13:$O$148,4,FALSE)</f>
        <v>Thierno boubacar SG</v>
      </c>
      <c r="F129" s="17" t="str">
        <f>+VLOOKUP($C129,'Données MSDL'!$C$13:$O$148,5,FALSE)</f>
        <v>Kourawoye</v>
      </c>
      <c r="G129" s="17" t="str">
        <f>+VLOOKUP($C129,'Données MSDL'!$C$13:$O$148,6,FALSE)</f>
        <v>Dakar</v>
      </c>
      <c r="H129" s="17" t="str">
        <f>+VLOOKUP($C129,'Données MSDL'!$C$13:$O$148,7,FALSE)</f>
        <v>77 224 49 14</v>
      </c>
      <c r="I129" s="77">
        <f>+VLOOKUP($C129,'Données MSDL'!$C$13:$O$148,8,FALSE)</f>
        <v>1000</v>
      </c>
      <c r="J129" s="77">
        <f>+VLOOKUP($C129,'Données MSDL'!$C$13:$O$148,9,FALSE)</f>
        <v>1000</v>
      </c>
      <c r="K129" s="46">
        <f>+VLOOKUP($C129,'Données MSDL'!$C$13:$O$148,10,FALSE)</f>
        <v>0</v>
      </c>
      <c r="L129" s="46" t="str">
        <f>+VLOOKUP($C129,'Données MSDL'!$C$13:$O$148,11,FALSE)</f>
        <v>A JOUR</v>
      </c>
      <c r="M129" s="70">
        <f>+VLOOKUP($C129,'Données MSDL'!$C$13:$O$148,12,FALSE)</f>
        <v>0</v>
      </c>
      <c r="N129" s="46" t="str">
        <f>+VLOOKUP($C129,'Données MSDL'!$C$13:$O$148,13,FALSE)</f>
        <v>A JOUR</v>
      </c>
      <c r="O129" s="71"/>
      <c r="P129" s="71"/>
      <c r="Q129" s="71"/>
    </row>
    <row r="130" spans="2:17" ht="15.5" x14ac:dyDescent="0.35">
      <c r="B130" s="9">
        <v>126</v>
      </c>
      <c r="C130" s="9" t="s">
        <v>442</v>
      </c>
      <c r="D130" s="17" t="str">
        <f>+VLOOKUP($C130,'Données MSDL'!$C$13:$O$148,3,FALSE)</f>
        <v>Mr</v>
      </c>
      <c r="E130" s="75" t="str">
        <f>+VLOOKUP($C130,'Données MSDL'!$C$13:$O$148,4,FALSE)</f>
        <v>Thierno Daouda</v>
      </c>
      <c r="F130" s="17" t="str">
        <f>+VLOOKUP($C130,'Données MSDL'!$C$13:$O$148,5,FALSE)</f>
        <v>Kourawoye</v>
      </c>
      <c r="G130" s="17" t="str">
        <f>+VLOOKUP($C130,'Données MSDL'!$C$13:$O$148,6,FALSE)</f>
        <v>Guinée</v>
      </c>
      <c r="H130" s="17">
        <f>+VLOOKUP($C130,'Données MSDL'!$C$13:$O$148,7,FALSE)</f>
        <v>0</v>
      </c>
      <c r="I130" s="77">
        <f>+VLOOKUP($C130,'Données MSDL'!$C$13:$O$148,8,FALSE)</f>
        <v>1000</v>
      </c>
      <c r="J130" s="77">
        <f>+VLOOKUP($C130,'Données MSDL'!$C$13:$O$148,9,FALSE)</f>
        <v>1000</v>
      </c>
      <c r="K130" s="46" t="str">
        <f>+VLOOKUP($C130,'Données MSDL'!$C$13:$O$148,10,FALSE)</f>
        <v>VG</v>
      </c>
      <c r="L130" s="46" t="str">
        <f>+VLOOKUP($C130,'Données MSDL'!$C$13:$O$148,11,FALSE)</f>
        <v>A JOUR</v>
      </c>
      <c r="M130" s="70">
        <f>+VLOOKUP($C130,'Données MSDL'!$C$13:$O$148,12,FALSE)</f>
        <v>0</v>
      </c>
      <c r="N130" s="46" t="str">
        <f>+VLOOKUP($C130,'Données MSDL'!$C$13:$O$148,13,FALSE)</f>
        <v>A JOUR</v>
      </c>
      <c r="O130" s="71"/>
      <c r="P130" s="71"/>
      <c r="Q130" s="71"/>
    </row>
    <row r="131" spans="2:17" ht="15.5" x14ac:dyDescent="0.35">
      <c r="B131" s="9">
        <v>127</v>
      </c>
      <c r="C131" s="9" t="s">
        <v>443</v>
      </c>
      <c r="D131" s="17" t="str">
        <f>+VLOOKUP($C131,'Données MSDL'!$C$13:$O$148,3,FALSE)</f>
        <v>Mr</v>
      </c>
      <c r="E131" s="75" t="str">
        <f>+VLOOKUP($C131,'Données MSDL'!$C$13:$O$148,4,FALSE)</f>
        <v>Thierno hady</v>
      </c>
      <c r="F131" s="17" t="str">
        <f>+VLOOKUP($C131,'Données MSDL'!$C$13:$O$148,5,FALSE)</f>
        <v>Dowsaré</v>
      </c>
      <c r="G131" s="17" t="str">
        <f>+VLOOKUP($C131,'Données MSDL'!$C$13:$O$148,6,FALSE)</f>
        <v>Dakar</v>
      </c>
      <c r="H131" s="17" t="str">
        <f>+VLOOKUP($C131,'Données MSDL'!$C$13:$O$148,7,FALSE)</f>
        <v>77 575 41 56</v>
      </c>
      <c r="I131" s="77">
        <f>+VLOOKUP($C131,'Données MSDL'!$C$13:$O$148,8,FALSE)</f>
        <v>1000</v>
      </c>
      <c r="J131" s="77">
        <f>+VLOOKUP($C131,'Données MSDL'!$C$13:$O$148,9,FALSE)</f>
        <v>1000</v>
      </c>
      <c r="K131" s="46">
        <f>+VLOOKUP($C131,'Données MSDL'!$C$13:$O$148,10,FALSE)</f>
        <v>0</v>
      </c>
      <c r="L131" s="46" t="str">
        <f>+VLOOKUP($C131,'Données MSDL'!$C$13:$O$148,11,FALSE)</f>
        <v>A JOUR</v>
      </c>
      <c r="M131" s="70">
        <f>+VLOOKUP($C131,'Données MSDL'!$C$13:$O$148,12,FALSE)</f>
        <v>0</v>
      </c>
      <c r="N131" s="46" t="str">
        <f>+VLOOKUP($C131,'Données MSDL'!$C$13:$O$148,13,FALSE)</f>
        <v>A JOUR</v>
      </c>
      <c r="O131" s="71"/>
      <c r="P131" s="71"/>
      <c r="Q131" s="71"/>
    </row>
    <row r="132" spans="2:17" ht="15.5" x14ac:dyDescent="0.35">
      <c r="B132" s="9">
        <v>128</v>
      </c>
      <c r="C132" s="9" t="s">
        <v>444</v>
      </c>
      <c r="D132" s="17" t="str">
        <f>+VLOOKUP($C132,'Données MSDL'!$C$13:$O$148,3,FALSE)</f>
        <v>Mr</v>
      </c>
      <c r="E132" s="75" t="str">
        <f>+VLOOKUP($C132,'Données MSDL'!$C$13:$O$148,4,FALSE)</f>
        <v>Thierno ibnu mamoudou</v>
      </c>
      <c r="F132" s="17" t="str">
        <f>+VLOOKUP($C132,'Données MSDL'!$C$13:$O$148,5,FALSE)</f>
        <v>Biilaa</v>
      </c>
      <c r="G132" s="17" t="str">
        <f>+VLOOKUP($C132,'Données MSDL'!$C$13:$O$148,6,FALSE)</f>
        <v>France</v>
      </c>
      <c r="H132" s="17" t="str">
        <f>+VLOOKUP($C132,'Données MSDL'!$C$13:$O$148,7,FALSE)</f>
        <v>xxxxxxxx</v>
      </c>
      <c r="I132" s="77">
        <f>+VLOOKUP($C132,'Données MSDL'!$C$13:$O$148,8,FALSE)</f>
        <v>5000</v>
      </c>
      <c r="J132" s="77" t="str">
        <f>+VLOOKUP($C132,'Données MSDL'!$C$13:$O$148,9,FALSE)</f>
        <v>N/A</v>
      </c>
      <c r="K132" s="46">
        <f>+VLOOKUP($C132,'Données MSDL'!$C$13:$O$148,10,FALSE)</f>
        <v>0</v>
      </c>
      <c r="L132" s="46" t="str">
        <f>+VLOOKUP($C132,'Données MSDL'!$C$13:$O$148,11,FALSE)</f>
        <v>A JOUR</v>
      </c>
      <c r="M132" s="70">
        <f>+VLOOKUP($C132,'Données MSDL'!$C$13:$O$148,12,FALSE)</f>
        <v>0</v>
      </c>
      <c r="N132" s="46" t="str">
        <f>+VLOOKUP($C132,'Données MSDL'!$C$13:$O$148,13,FALSE)</f>
        <v>A JOUR</v>
      </c>
      <c r="O132" s="71"/>
      <c r="P132" s="71"/>
      <c r="Q132" s="71"/>
    </row>
    <row r="133" spans="2:17" ht="15.5" x14ac:dyDescent="0.35">
      <c r="B133" s="9">
        <v>129</v>
      </c>
      <c r="C133" s="9" t="s">
        <v>445</v>
      </c>
      <c r="D133" s="17" t="str">
        <f>+VLOOKUP($C133,'Données MSDL'!$C$13:$O$148,3,FALSE)</f>
        <v>Mr</v>
      </c>
      <c r="E133" s="75" t="str">
        <f>+VLOOKUP($C133,'Données MSDL'!$C$13:$O$148,4,FALSE)</f>
        <v>Thierno ibrahima congolais</v>
      </c>
      <c r="F133" s="17" t="str">
        <f>+VLOOKUP($C133,'Données MSDL'!$C$13:$O$148,5,FALSE)</f>
        <v>Kourawoye</v>
      </c>
      <c r="G133" s="17" t="str">
        <f>+VLOOKUP($C133,'Données MSDL'!$C$13:$O$148,6,FALSE)</f>
        <v>Dakar</v>
      </c>
      <c r="H133" s="17" t="str">
        <f>+VLOOKUP($C133,'Données MSDL'!$C$13:$O$148,7,FALSE)</f>
        <v>78 408 38 09</v>
      </c>
      <c r="I133" s="77">
        <f>+VLOOKUP($C133,'Données MSDL'!$C$13:$O$148,8,FALSE)</f>
        <v>1000</v>
      </c>
      <c r="J133" s="77">
        <f>+VLOOKUP($C133,'Données MSDL'!$C$13:$O$148,9,FALSE)</f>
        <v>1000</v>
      </c>
      <c r="K133" s="46">
        <f>+VLOOKUP($C133,'Données MSDL'!$C$13:$O$148,10,FALSE)</f>
        <v>-6</v>
      </c>
      <c r="L133" s="80">
        <f>+VLOOKUP($C133,'Données MSDL'!$C$13:$O$148,11,FALSE)</f>
        <v>-12000</v>
      </c>
      <c r="M133" s="70">
        <f>+VLOOKUP($C133,'Données MSDL'!$C$13:$O$148,12,FALSE)</f>
        <v>0</v>
      </c>
      <c r="N133" s="80">
        <f>+VLOOKUP($C133,'Données MSDL'!$C$13:$O$148,13,FALSE)</f>
        <v>-18000</v>
      </c>
      <c r="O133" s="71"/>
      <c r="P133" s="71"/>
      <c r="Q133" s="71"/>
    </row>
    <row r="134" spans="2:17" ht="15.5" x14ac:dyDescent="0.35">
      <c r="B134" s="9">
        <v>130</v>
      </c>
      <c r="C134" s="9" t="s">
        <v>446</v>
      </c>
      <c r="D134" s="17" t="str">
        <f>+VLOOKUP($C134,'Données MSDL'!$C$13:$O$148,3,FALSE)</f>
        <v>Mr</v>
      </c>
      <c r="E134" s="75" t="str">
        <f>+VLOOKUP($C134,'Données MSDL'!$C$13:$O$148,4,FALSE)</f>
        <v>Thierno mamadou Saliou varane</v>
      </c>
      <c r="F134" s="17" t="str">
        <f>+VLOOKUP($C134,'Données MSDL'!$C$13:$O$148,5,FALSE)</f>
        <v>Biilaa</v>
      </c>
      <c r="G134" s="17" t="str">
        <f>+VLOOKUP($C134,'Données MSDL'!$C$13:$O$148,6,FALSE)</f>
        <v>Dakar</v>
      </c>
      <c r="H134" s="17" t="str">
        <f>+VLOOKUP($C134,'Données MSDL'!$C$13:$O$148,7,FALSE)</f>
        <v>77 615 45 31</v>
      </c>
      <c r="I134" s="77">
        <f>+VLOOKUP($C134,'Données MSDL'!$C$13:$O$148,8,FALSE)</f>
        <v>1000</v>
      </c>
      <c r="J134" s="77">
        <f>+VLOOKUP($C134,'Données MSDL'!$C$13:$O$148,9,FALSE)</f>
        <v>1000</v>
      </c>
      <c r="K134" s="46">
        <f>+VLOOKUP($C134,'Données MSDL'!$C$13:$O$148,10,FALSE)</f>
        <v>-15</v>
      </c>
      <c r="L134" s="80">
        <f>+VLOOKUP($C134,'Données MSDL'!$C$13:$O$148,11,FALSE)</f>
        <v>-30000</v>
      </c>
      <c r="M134" s="81">
        <f>+VLOOKUP($C134,'Données MSDL'!$C$13:$O$148,12,FALSE)</f>
        <v>26000</v>
      </c>
      <c r="N134" s="80">
        <f>+VLOOKUP($C134,'Données MSDL'!$C$13:$O$148,13,FALSE)</f>
        <v>-19000</v>
      </c>
      <c r="O134" s="71"/>
      <c r="P134" s="71"/>
      <c r="Q134" s="71"/>
    </row>
    <row r="135" spans="2:17" ht="15.5" x14ac:dyDescent="0.35">
      <c r="B135" s="9">
        <v>131</v>
      </c>
      <c r="C135" s="9" t="s">
        <v>447</v>
      </c>
      <c r="D135" s="17" t="str">
        <f>+VLOOKUP($C135,'Données MSDL'!$C$13:$O$148,3,FALSE)</f>
        <v>Mr</v>
      </c>
      <c r="E135" s="75" t="str">
        <f>+VLOOKUP($C135,'Données MSDL'!$C$13:$O$148,4,FALSE)</f>
        <v>Thierno mamadou Coumba</v>
      </c>
      <c r="F135" s="17" t="str">
        <f>+VLOOKUP($C135,'Données MSDL'!$C$13:$O$148,5,FALSE)</f>
        <v>Dowsaré</v>
      </c>
      <c r="G135" s="17" t="str">
        <f>+VLOOKUP($C135,'Données MSDL'!$C$13:$O$148,6,FALSE)</f>
        <v>Gambie</v>
      </c>
      <c r="H135" s="17" t="str">
        <f>+VLOOKUP($C135,'Données MSDL'!$C$13:$O$148,7,FALSE)</f>
        <v>xxxxxxxx</v>
      </c>
      <c r="I135" s="77">
        <f>+VLOOKUP($C135,'Données MSDL'!$C$13:$O$148,8,FALSE)</f>
        <v>1000</v>
      </c>
      <c r="J135" s="77">
        <f>+VLOOKUP($C135,'Données MSDL'!$C$13:$O$148,9,FALSE)</f>
        <v>1000</v>
      </c>
      <c r="K135" s="46">
        <f>+VLOOKUP($C135,'Données MSDL'!$C$13:$O$148,10,FALSE)</f>
        <v>0</v>
      </c>
      <c r="L135" s="46" t="str">
        <f>+VLOOKUP($C135,'Données MSDL'!$C$13:$O$148,11,FALSE)</f>
        <v>A JOUR</v>
      </c>
      <c r="M135" s="70">
        <f>+VLOOKUP($C135,'Données MSDL'!$C$13:$O$148,12,FALSE)</f>
        <v>0</v>
      </c>
      <c r="N135" s="46" t="str">
        <f>+VLOOKUP($C135,'Données MSDL'!$C$13:$O$148,13,FALSE)</f>
        <v>A JOUR</v>
      </c>
      <c r="O135" s="71"/>
      <c r="P135" s="71"/>
      <c r="Q135" s="71"/>
    </row>
    <row r="136" spans="2:17" ht="15.5" x14ac:dyDescent="0.35">
      <c r="B136" s="9">
        <v>132</v>
      </c>
      <c r="C136" s="9" t="s">
        <v>448</v>
      </c>
      <c r="D136" s="17" t="str">
        <f>+VLOOKUP($C136,'Données MSDL'!$C$13:$O$148,3,FALSE)</f>
        <v>Mr</v>
      </c>
      <c r="E136" s="75" t="str">
        <f>+VLOOKUP($C136,'Données MSDL'!$C$13:$O$148,4,FALSE)</f>
        <v>Thierno Ousmane</v>
      </c>
      <c r="F136" s="17" t="str">
        <f>+VLOOKUP($C136,'Données MSDL'!$C$13:$O$148,5,FALSE)</f>
        <v>Porétély</v>
      </c>
      <c r="G136" s="17" t="str">
        <f>+VLOOKUP($C136,'Données MSDL'!$C$13:$O$148,6,FALSE)</f>
        <v>Dakar</v>
      </c>
      <c r="H136" s="17" t="str">
        <f>+VLOOKUP($C136,'Données MSDL'!$C$13:$O$148,7,FALSE)</f>
        <v>78 501 62 80</v>
      </c>
      <c r="I136" s="77">
        <f>+VLOOKUP($C136,'Données MSDL'!$C$13:$O$148,8,FALSE)</f>
        <v>1000</v>
      </c>
      <c r="J136" s="77" t="str">
        <f>+VLOOKUP($C136,'Données MSDL'!$C$13:$O$148,9,FALSE)</f>
        <v>N/A</v>
      </c>
      <c r="K136" s="46">
        <f>+VLOOKUP($C136,'Données MSDL'!$C$13:$O$148,10,FALSE)</f>
        <v>-37</v>
      </c>
      <c r="L136" s="80">
        <f>+VLOOKUP($C136,'Données MSDL'!$C$13:$O$148,11,FALSE)</f>
        <v>-74000</v>
      </c>
      <c r="M136" s="70">
        <f>+VLOOKUP($C136,'Données MSDL'!$C$13:$O$148,12,FALSE)</f>
        <v>0</v>
      </c>
      <c r="N136" s="80">
        <f>+VLOOKUP($C136,'Données MSDL'!$C$13:$O$148,13,FALSE)</f>
        <v>-111000</v>
      </c>
      <c r="O136" s="71"/>
      <c r="P136" s="71"/>
      <c r="Q136" s="71"/>
    </row>
    <row r="137" spans="2:17" ht="15.5" x14ac:dyDescent="0.35">
      <c r="B137" s="9">
        <v>133</v>
      </c>
      <c r="C137" s="9" t="s">
        <v>449</v>
      </c>
      <c r="D137" s="17" t="str">
        <f>+VLOOKUP($C137,'Données MSDL'!$C$13:$O$148,3,FALSE)</f>
        <v>Koto</v>
      </c>
      <c r="E137" s="75" t="str">
        <f>+VLOOKUP($C137,'Données MSDL'!$C$13:$O$148,4,FALSE)</f>
        <v>Woury</v>
      </c>
      <c r="F137" s="17" t="str">
        <f>+VLOOKUP($C137,'Données MSDL'!$C$13:$O$148,5,FALSE)</f>
        <v>Dowsaré</v>
      </c>
      <c r="G137" s="17" t="str">
        <f>+VLOOKUP($C137,'Données MSDL'!$C$13:$O$148,6,FALSE)</f>
        <v>Guinée</v>
      </c>
      <c r="H137" s="17" t="str">
        <f>+VLOOKUP($C137,'Données MSDL'!$C$13:$O$148,7,FALSE)</f>
        <v>xxxxxxxx</v>
      </c>
      <c r="I137" s="77" t="str">
        <f>+VLOOKUP($C137,'Données MSDL'!$C$13:$O$148,8,FALSE)</f>
        <v>N/A</v>
      </c>
      <c r="J137" s="77" t="str">
        <f>+VLOOKUP($C137,'Données MSDL'!$C$13:$O$148,9,FALSE)</f>
        <v>N/A</v>
      </c>
      <c r="K137" s="66">
        <f>+VLOOKUP($C137,'Données MSDL'!$C$13:$O$148,10,FALSE)</f>
        <v>0</v>
      </c>
      <c r="L137" s="46" t="str">
        <f>+VLOOKUP($C137,'Données MSDL'!$C$13:$O$148,11,FALSE)</f>
        <v>A JOUR</v>
      </c>
      <c r="M137" s="70">
        <f>+VLOOKUP($C137,'Données MSDL'!$C$13:$O$148,12,FALSE)</f>
        <v>0</v>
      </c>
      <c r="N137" s="46" t="str">
        <f>+VLOOKUP($C137,'Données MSDL'!$C$13:$O$148,13,FALSE)</f>
        <v>A JOUR</v>
      </c>
      <c r="O137" s="71"/>
      <c r="P137" s="71"/>
      <c r="Q137" s="71"/>
    </row>
    <row r="138" spans="2:17" x14ac:dyDescent="0.35">
      <c r="B138" s="9"/>
      <c r="C138" s="9"/>
      <c r="D138" s="71"/>
      <c r="E138" s="75"/>
      <c r="F138" s="71"/>
      <c r="G138" s="71"/>
      <c r="H138" s="71"/>
      <c r="I138" s="78"/>
      <c r="J138" s="78"/>
      <c r="K138" s="72"/>
      <c r="L138" s="71"/>
      <c r="M138" s="71"/>
      <c r="N138" s="71"/>
      <c r="O138" s="71"/>
      <c r="P138" s="71"/>
      <c r="Q138" s="71"/>
    </row>
    <row r="139" spans="2:17" x14ac:dyDescent="0.35">
      <c r="B139" s="9"/>
      <c r="C139" s="9"/>
      <c r="D139" s="71"/>
      <c r="E139" s="75"/>
      <c r="F139" s="71"/>
      <c r="G139" s="71"/>
      <c r="H139" s="71"/>
      <c r="I139" s="78"/>
      <c r="J139" s="78"/>
      <c r="K139" s="72"/>
      <c r="L139" s="71"/>
      <c r="M139" s="71"/>
      <c r="N139" s="71"/>
      <c r="O139" s="71"/>
      <c r="P139" s="71"/>
      <c r="Q139" s="71"/>
    </row>
  </sheetData>
  <autoFilter ref="B4:Q137" xr:uid="{A821F2EC-9C1A-4CFE-84DD-FD4FA20A443D}"/>
  <phoneticPr fontId="17" type="noConversion"/>
  <conditionalFormatting sqref="K8">
    <cfRule type="cellIs" dxfId="19" priority="22" operator="lessThan">
      <formula>0</formula>
    </cfRule>
    <cfRule type="cellIs" dxfId="18" priority="23" operator="equal">
      <formula>"A JOUR"</formula>
    </cfRule>
  </conditionalFormatting>
  <conditionalFormatting sqref="K15">
    <cfRule type="cellIs" dxfId="17" priority="20" operator="lessThan">
      <formula>0</formula>
    </cfRule>
    <cfRule type="cellIs" dxfId="16" priority="21" operator="equal">
      <formula>"A JOUR"</formula>
    </cfRule>
  </conditionalFormatting>
  <conditionalFormatting sqref="K19">
    <cfRule type="cellIs" dxfId="15" priority="18" operator="lessThan">
      <formula>0</formula>
    </cfRule>
    <cfRule type="cellIs" dxfId="14" priority="19" operator="equal">
      <formula>"A JOUR"</formula>
    </cfRule>
  </conditionalFormatting>
  <conditionalFormatting sqref="K24:K136">
    <cfRule type="cellIs" dxfId="13" priority="16" operator="lessThan">
      <formula>0</formula>
    </cfRule>
    <cfRule type="cellIs" dxfId="12" priority="17" operator="equal">
      <formula>"A JOUR"</formula>
    </cfRule>
  </conditionalFormatting>
  <conditionalFormatting sqref="K5:N5">
    <cfRule type="cellIs" dxfId="11" priority="26" operator="lessThan">
      <formula>0</formula>
    </cfRule>
    <cfRule type="cellIs" dxfId="10" priority="27" operator="equal">
      <formula>"A JOUR"</formula>
    </cfRule>
  </conditionalFormatting>
  <conditionalFormatting sqref="L6:N137">
    <cfRule type="cellIs" dxfId="9" priority="2" operator="lessThan">
      <formula>0</formula>
    </cfRule>
    <cfRule type="cellIs" dxfId="8" priority="3" operator="equal">
      <formula>"A JOUR"</formula>
    </cfRule>
  </conditionalFormatting>
  <conditionalFormatting sqref="M5:M139">
    <cfRule type="cellIs" dxfId="7" priority="1" operator="greaterThan">
      <formula>1</formula>
    </cfRule>
  </conditionalFormatting>
  <pageMargins left="0.70866141732283472" right="0.70866141732283472" top="0.74803149606299213" bottom="0.74803149606299213" header="0.31496062992125984" footer="0.31496062992125984"/>
  <pageSetup paperSize="8" scale="88" fitToHeight="3" orientation="landscape" r:id="rId1"/>
  <colBreaks count="1" manualBreakCount="1">
    <brk id="14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8318-5F4C-48FB-8BCB-4EFC4DEEE4CA}">
  <dimension ref="B5:B15"/>
  <sheetViews>
    <sheetView workbookViewId="0">
      <selection activeCell="C5" sqref="C5"/>
    </sheetView>
  </sheetViews>
  <sheetFormatPr baseColWidth="10" defaultRowHeight="14.5" x14ac:dyDescent="0.35"/>
  <cols>
    <col min="2" max="2" width="25.36328125" style="82" customWidth="1"/>
  </cols>
  <sheetData>
    <row r="5" spans="2:2" x14ac:dyDescent="0.35">
      <c r="B5" s="82" t="s">
        <v>452</v>
      </c>
    </row>
    <row r="6" spans="2:2" x14ac:dyDescent="0.35">
      <c r="B6" s="82" t="s">
        <v>455</v>
      </c>
    </row>
    <row r="7" spans="2:2" x14ac:dyDescent="0.35">
      <c r="B7" s="82" t="s">
        <v>453</v>
      </c>
    </row>
    <row r="8" spans="2:2" ht="29" x14ac:dyDescent="0.35">
      <c r="B8" s="82" t="s">
        <v>456</v>
      </c>
    </row>
    <row r="9" spans="2:2" x14ac:dyDescent="0.35">
      <c r="B9" s="82" t="s">
        <v>454</v>
      </c>
    </row>
    <row r="11" spans="2:2" x14ac:dyDescent="0.35">
      <c r="B11" s="82" t="s">
        <v>452</v>
      </c>
    </row>
    <row r="12" spans="2:2" x14ac:dyDescent="0.35">
      <c r="B12" s="82" t="s">
        <v>455</v>
      </c>
    </row>
    <row r="13" spans="2:2" x14ac:dyDescent="0.35">
      <c r="B13" s="82" t="s">
        <v>453</v>
      </c>
    </row>
    <row r="14" spans="2:2" ht="29" x14ac:dyDescent="0.35">
      <c r="B14" s="82" t="s">
        <v>456</v>
      </c>
    </row>
    <row r="15" spans="2:2" x14ac:dyDescent="0.35">
      <c r="B15" s="82" t="s">
        <v>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E987-1F2A-4B3A-8587-952BEC2CA1B4}">
  <sheetPr filterMode="1">
    <pageSetUpPr fitToPage="1"/>
  </sheetPr>
  <dimension ref="A1:AR150"/>
  <sheetViews>
    <sheetView view="pageBreakPreview" topLeftCell="A10" zoomScale="70" zoomScaleNormal="100" zoomScaleSheetLayoutView="70" workbookViewId="0">
      <pane ySplit="4" topLeftCell="A68" activePane="bottomLeft" state="frozen"/>
      <selection activeCell="A10" sqref="A10"/>
      <selection pane="bottomLeft" activeCell="B68" sqref="B68:J68"/>
    </sheetView>
  </sheetViews>
  <sheetFormatPr baseColWidth="10" defaultRowHeight="15.5" outlineLevelCol="1" x14ac:dyDescent="0.35"/>
  <cols>
    <col min="1" max="1" width="5.6328125" style="1" customWidth="1"/>
    <col min="2" max="2" width="5.26953125" style="2" bestFit="1" customWidth="1"/>
    <col min="3" max="3" width="17.81640625" style="2" bestFit="1" customWidth="1"/>
    <col min="4" max="4" width="19.1796875" style="5" customWidth="1"/>
    <col min="5" max="5" width="12.54296875" style="3" customWidth="1"/>
    <col min="6" max="6" width="43.36328125" style="4" bestFit="1" customWidth="1"/>
    <col min="7" max="7" width="17.7265625" style="5" customWidth="1"/>
    <col min="8" max="8" width="16.26953125" style="5" customWidth="1" outlineLevel="1"/>
    <col min="9" max="9" width="19.1796875" style="5" customWidth="1" outlineLevel="1"/>
    <col min="10" max="10" width="16.26953125" style="45" customWidth="1"/>
    <col min="11" max="11" width="16.26953125" style="45" hidden="1" customWidth="1" outlineLevel="1"/>
    <col min="12" max="12" width="16.26953125" style="45" customWidth="1" collapsed="1"/>
    <col min="13" max="16" width="16.26953125" style="45" customWidth="1"/>
    <col min="17" max="18" width="10.90625" style="2" hidden="1" customWidth="1"/>
    <col min="19" max="19" width="12.453125" style="2" bestFit="1" customWidth="1"/>
    <col min="20" max="20" width="12.453125" style="2" hidden="1" customWidth="1" outlineLevel="1"/>
    <col min="21" max="23" width="10.90625" style="2" hidden="1" customWidth="1" outlineLevel="1"/>
    <col min="24" max="25" width="10.90625" style="64" hidden="1" customWidth="1" outlineLevel="1"/>
    <col min="26" max="26" width="6.90625" style="2" bestFit="1" customWidth="1" collapsed="1"/>
    <col min="27" max="27" width="6.453125" style="85" bestFit="1" customWidth="1"/>
    <col min="28" max="29" width="7.453125" style="2" bestFit="1" customWidth="1"/>
    <col min="30" max="30" width="6.453125" style="2" bestFit="1" customWidth="1"/>
    <col min="31" max="31" width="6.7265625" style="2" bestFit="1" customWidth="1"/>
    <col min="32" max="32" width="6.90625" style="2" bestFit="1" customWidth="1"/>
    <col min="33" max="33" width="7.26953125" bestFit="1" customWidth="1"/>
    <col min="34" max="34" width="6.90625" bestFit="1" customWidth="1"/>
    <col min="35" max="35" width="8.08984375" bestFit="1" customWidth="1"/>
    <col min="36" max="36" width="6.36328125" bestFit="1" customWidth="1"/>
    <col min="37" max="37" width="7" bestFit="1" customWidth="1"/>
    <col min="38" max="38" width="6.90625" bestFit="1" customWidth="1"/>
    <col min="39" max="39" width="6.453125" bestFit="1" customWidth="1"/>
    <col min="40" max="41" width="7.453125" bestFit="1" customWidth="1"/>
    <col min="42" max="42" width="6.453125" bestFit="1" customWidth="1"/>
    <col min="43" max="43" width="6.7265625" bestFit="1" customWidth="1"/>
    <col min="44" max="44" width="6.90625" bestFit="1" customWidth="1"/>
  </cols>
  <sheetData>
    <row r="1" spans="1:44" ht="20" customHeight="1" x14ac:dyDescent="0.35"/>
    <row r="6" spans="1:44" ht="18.5" x14ac:dyDescent="0.35">
      <c r="B6" s="111" t="s">
        <v>1</v>
      </c>
      <c r="C6" s="111"/>
      <c r="D6" s="111"/>
      <c r="E6" s="111"/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1"/>
      <c r="R6" s="111"/>
    </row>
    <row r="8" spans="1:44" ht="16" x14ac:dyDescent="0.35">
      <c r="D8" s="2"/>
      <c r="G8" s="113">
        <f ca="1">+TODAY()</f>
        <v>46001</v>
      </c>
      <c r="H8" s="113"/>
      <c r="I8" s="113"/>
      <c r="J8" s="114"/>
      <c r="K8" s="114"/>
      <c r="L8" s="114"/>
      <c r="M8" s="114"/>
      <c r="N8" s="114"/>
      <c r="O8" s="114"/>
      <c r="P8" s="114"/>
      <c r="Q8" s="113"/>
      <c r="R8" s="6"/>
    </row>
    <row r="10" spans="1:44" ht="16" customHeight="1" x14ac:dyDescent="0.35">
      <c r="B10" s="115" t="s">
        <v>270</v>
      </c>
      <c r="C10" s="115"/>
      <c r="D10" s="115"/>
      <c r="E10" s="115"/>
      <c r="F10" s="115"/>
      <c r="G10" s="115"/>
      <c r="H10" s="115"/>
      <c r="I10" s="115"/>
      <c r="J10" s="116"/>
      <c r="K10" s="116"/>
      <c r="L10" s="116"/>
      <c r="M10" s="116"/>
      <c r="N10" s="116"/>
      <c r="O10" s="116"/>
      <c r="P10" s="116"/>
      <c r="Q10" s="115"/>
      <c r="R10" s="115"/>
    </row>
    <row r="11" spans="1:44" ht="16" customHeight="1" x14ac:dyDescent="0.35">
      <c r="B11" s="115"/>
      <c r="C11" s="115"/>
      <c r="D11" s="115"/>
      <c r="E11" s="115"/>
      <c r="F11" s="115"/>
      <c r="G11" s="115"/>
      <c r="H11" s="115"/>
      <c r="I11" s="115"/>
      <c r="J11" s="116"/>
      <c r="K11" s="116"/>
      <c r="L11" s="116"/>
      <c r="M11" s="116"/>
      <c r="N11" s="116"/>
      <c r="O11" s="116"/>
      <c r="P11" s="116"/>
      <c r="Q11" s="115"/>
      <c r="R11" s="115"/>
    </row>
    <row r="12" spans="1:44" ht="16" x14ac:dyDescent="0.35">
      <c r="M12" s="45">
        <v>2000</v>
      </c>
      <c r="O12" s="94">
        <f t="shared" ref="O12" si="0">SUM(O14:O148)</f>
        <v>280500</v>
      </c>
      <c r="S12" s="60"/>
      <c r="T12" s="60"/>
      <c r="U12" s="2" t="s">
        <v>305</v>
      </c>
      <c r="V12" s="2" t="s">
        <v>306</v>
      </c>
      <c r="W12" s="2" t="s">
        <v>298</v>
      </c>
      <c r="X12" s="117" t="s">
        <v>317</v>
      </c>
      <c r="Y12" s="117"/>
    </row>
    <row r="13" spans="1:44" s="13" customFormat="1" ht="31" x14ac:dyDescent="0.35">
      <c r="A13" s="8"/>
      <c r="B13" s="9" t="s">
        <v>3</v>
      </c>
      <c r="C13" s="9" t="s">
        <v>271</v>
      </c>
      <c r="D13" s="11" t="s">
        <v>157</v>
      </c>
      <c r="E13" s="10" t="s">
        <v>4</v>
      </c>
      <c r="F13" s="11" t="s">
        <v>5</v>
      </c>
      <c r="G13" s="11" t="s">
        <v>6</v>
      </c>
      <c r="H13" s="11" t="s">
        <v>158</v>
      </c>
      <c r="I13" s="11" t="s">
        <v>157</v>
      </c>
      <c r="J13" s="51" t="s">
        <v>272</v>
      </c>
      <c r="K13" s="51" t="s">
        <v>273</v>
      </c>
      <c r="L13" s="51" t="s">
        <v>257</v>
      </c>
      <c r="M13" s="51" t="s">
        <v>258</v>
      </c>
      <c r="N13" s="51" t="s">
        <v>460</v>
      </c>
      <c r="O13" s="51" t="s">
        <v>450</v>
      </c>
      <c r="P13" s="51" t="s">
        <v>459</v>
      </c>
      <c r="Q13" s="9" t="s">
        <v>7</v>
      </c>
      <c r="R13" s="12" t="s">
        <v>8</v>
      </c>
      <c r="S13" s="12" t="s">
        <v>299</v>
      </c>
      <c r="Z13" s="67">
        <v>45689</v>
      </c>
      <c r="AA13" s="86">
        <v>45717</v>
      </c>
      <c r="AB13" s="67">
        <v>45748</v>
      </c>
      <c r="AC13" s="67">
        <v>45778</v>
      </c>
      <c r="AD13" s="67">
        <v>45809</v>
      </c>
      <c r="AE13" s="67">
        <v>45839</v>
      </c>
      <c r="AF13" s="67">
        <v>45870</v>
      </c>
      <c r="AG13" s="67">
        <v>45901</v>
      </c>
      <c r="AH13" s="67">
        <v>45931</v>
      </c>
      <c r="AI13" s="67">
        <v>45962</v>
      </c>
      <c r="AJ13" s="67">
        <v>45992</v>
      </c>
      <c r="AK13" s="67">
        <v>46023</v>
      </c>
      <c r="AL13" s="67">
        <v>46054</v>
      </c>
      <c r="AM13" s="67">
        <v>46082</v>
      </c>
      <c r="AN13" s="67">
        <v>46113</v>
      </c>
      <c r="AO13" s="67">
        <v>46143</v>
      </c>
      <c r="AP13" s="67">
        <v>46174</v>
      </c>
      <c r="AQ13" s="67">
        <v>45962</v>
      </c>
      <c r="AR13" s="67">
        <v>45992</v>
      </c>
    </row>
    <row r="14" spans="1:44" ht="18.5" hidden="1" x14ac:dyDescent="0.35">
      <c r="A14"/>
      <c r="B14" s="14">
        <v>1</v>
      </c>
      <c r="C14" s="14" t="str">
        <f t="shared" ref="C14:C22" si="1">CONCATENATE("N°-","000",B14,"-2024")</f>
        <v>N°-0001-2024</v>
      </c>
      <c r="D14" s="15">
        <v>778779867</v>
      </c>
      <c r="E14" s="15" t="s">
        <v>11</v>
      </c>
      <c r="F14" s="16" t="s">
        <v>12</v>
      </c>
      <c r="G14" s="15" t="s">
        <v>13</v>
      </c>
      <c r="H14" s="15" t="s">
        <v>159</v>
      </c>
      <c r="I14" s="15" t="s">
        <v>216</v>
      </c>
      <c r="J14" s="46">
        <v>1000</v>
      </c>
      <c r="K14" s="46" t="s">
        <v>274</v>
      </c>
      <c r="L14" s="46">
        <f>+IF(SUM($Z14:$AR14)&gt;0,0,SUM($Z14:$AR14))</f>
        <v>-57</v>
      </c>
      <c r="M14" s="46">
        <f>IF(L14&gt;=0,"A JOUR",($L14*($M$12)))</f>
        <v>-114000</v>
      </c>
      <c r="N14" s="70">
        <f>IF(L14&gt;0,SUM($Z14:$AR14)*$J14,0)</f>
        <v>0</v>
      </c>
      <c r="O14" s="70">
        <f t="shared" ref="O14:O19" si="2">+IF(L14&gt;0,L14*J14,0)</f>
        <v>0</v>
      </c>
      <c r="P14" s="46">
        <f t="shared" ref="P14:P77" si="3">IF(L14&gt;=0,"A JOUR",($L14*($M$12+J14)+O14))</f>
        <v>-171000</v>
      </c>
      <c r="Q14" s="17"/>
      <c r="R14" s="18" t="s">
        <v>14</v>
      </c>
      <c r="U14" s="13" t="e">
        <v>#N/A</v>
      </c>
      <c r="V14" s="13" t="e">
        <v>#N/A</v>
      </c>
      <c r="W14" s="13" t="e">
        <v>#N/A</v>
      </c>
      <c r="X14" s="13">
        <v>1000</v>
      </c>
      <c r="Y14" s="13">
        <v>56</v>
      </c>
      <c r="Z14" s="17">
        <v>-57</v>
      </c>
      <c r="AA14" s="87"/>
      <c r="AB14" s="17"/>
      <c r="AC14" s="17"/>
      <c r="AD14" s="17"/>
      <c r="AE14" s="17"/>
      <c r="AF14" s="17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</row>
    <row r="15" spans="1:44" ht="18.5" hidden="1" x14ac:dyDescent="0.35">
      <c r="A15"/>
      <c r="B15" s="14">
        <v>2</v>
      </c>
      <c r="C15" s="14" t="str">
        <f t="shared" si="1"/>
        <v>N°-0002-2024</v>
      </c>
      <c r="D15" s="15">
        <v>772175292</v>
      </c>
      <c r="E15" s="15" t="s">
        <v>15</v>
      </c>
      <c r="F15" s="19" t="s">
        <v>16</v>
      </c>
      <c r="G15" s="15" t="s">
        <v>17</v>
      </c>
      <c r="H15" s="15" t="s">
        <v>159</v>
      </c>
      <c r="I15" s="15" t="s">
        <v>165</v>
      </c>
      <c r="J15" s="46">
        <v>2000</v>
      </c>
      <c r="K15" s="46">
        <v>1000</v>
      </c>
      <c r="L15" s="46">
        <v>0</v>
      </c>
      <c r="M15" s="46" t="str">
        <f t="shared" ref="M15:M78" si="4">IF(L15&gt;=0,"A JOUR",($L15*($M$12)))</f>
        <v>A JOUR</v>
      </c>
      <c r="N15" s="70">
        <f t="shared" ref="N15:N78" si="5">IF(L15&gt;0,SUM($Z15:$AR15)*$J15,0)</f>
        <v>0</v>
      </c>
      <c r="O15" s="70">
        <f t="shared" si="2"/>
        <v>0</v>
      </c>
      <c r="P15" s="46" t="str">
        <f t="shared" si="3"/>
        <v>A JOUR</v>
      </c>
      <c r="Q15" s="17" t="s">
        <v>14</v>
      </c>
      <c r="R15" s="18" t="s">
        <v>14</v>
      </c>
      <c r="T15" s="13"/>
      <c r="U15" s="13" t="s">
        <v>305</v>
      </c>
      <c r="V15" s="13"/>
      <c r="W15"/>
      <c r="X15"/>
      <c r="Y15"/>
      <c r="Z15" s="17">
        <v>1</v>
      </c>
      <c r="AA15" s="87"/>
      <c r="AB15" s="17"/>
      <c r="AC15" s="17"/>
      <c r="AD15" s="17"/>
      <c r="AE15" s="17"/>
      <c r="AF15" s="17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</row>
    <row r="16" spans="1:44" ht="18.5" hidden="1" x14ac:dyDescent="0.35">
      <c r="A16"/>
      <c r="B16" s="14">
        <v>3</v>
      </c>
      <c r="C16" s="14" t="str">
        <f t="shared" si="1"/>
        <v>N°-0003-2024</v>
      </c>
      <c r="D16" s="48" t="s">
        <v>235</v>
      </c>
      <c r="E16" s="15" t="s">
        <v>11</v>
      </c>
      <c r="F16" s="19" t="s">
        <v>19</v>
      </c>
      <c r="G16" s="15" t="s">
        <v>20</v>
      </c>
      <c r="H16" s="15" t="s">
        <v>243</v>
      </c>
      <c r="I16" s="48" t="s">
        <v>235</v>
      </c>
      <c r="J16" s="46"/>
      <c r="K16" s="46">
        <v>1000</v>
      </c>
      <c r="L16" s="46" t="s">
        <v>303</v>
      </c>
      <c r="M16" s="46" t="str">
        <f t="shared" si="4"/>
        <v>A JOUR</v>
      </c>
      <c r="N16" s="70">
        <f t="shared" si="5"/>
        <v>0</v>
      </c>
      <c r="O16" s="70"/>
      <c r="P16" s="46" t="str">
        <f t="shared" si="3"/>
        <v>A JOUR</v>
      </c>
      <c r="Q16" s="17" t="s">
        <v>14</v>
      </c>
      <c r="R16" s="18"/>
      <c r="S16" s="2" t="s">
        <v>303</v>
      </c>
      <c r="T16" s="13"/>
      <c r="U16" s="13" t="e">
        <v>#N/A</v>
      </c>
      <c r="V16" s="13" t="e">
        <v>#N/A</v>
      </c>
      <c r="W16" s="13" t="e">
        <v>#N/A</v>
      </c>
      <c r="X16" s="13" t="e">
        <v>#N/A</v>
      </c>
      <c r="Y16" s="13" t="e">
        <v>#N/A</v>
      </c>
      <c r="Z16" s="17" t="s">
        <v>303</v>
      </c>
      <c r="AA16" s="87"/>
      <c r="AB16" s="17"/>
      <c r="AC16" s="17"/>
      <c r="AD16" s="17"/>
      <c r="AE16" s="17"/>
      <c r="AF16" s="17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1:44" ht="18.5" hidden="1" x14ac:dyDescent="0.35">
      <c r="A17"/>
      <c r="B17" s="14">
        <v>4</v>
      </c>
      <c r="C17" s="14" t="str">
        <f t="shared" si="1"/>
        <v>N°-0004-2024</v>
      </c>
      <c r="D17" s="15">
        <v>773528333</v>
      </c>
      <c r="E17" s="15" t="s">
        <v>21</v>
      </c>
      <c r="F17" s="19" t="s">
        <v>22</v>
      </c>
      <c r="G17" s="15" t="s">
        <v>23</v>
      </c>
      <c r="H17" s="15" t="s">
        <v>159</v>
      </c>
      <c r="I17" s="15" t="s">
        <v>237</v>
      </c>
      <c r="J17" s="46">
        <v>2000</v>
      </c>
      <c r="K17" s="46" t="s">
        <v>274</v>
      </c>
      <c r="L17" s="46">
        <f>+SUM($Z17:$AR17)</f>
        <v>-27</v>
      </c>
      <c r="M17" s="46">
        <f t="shared" si="4"/>
        <v>-54000</v>
      </c>
      <c r="N17" s="70">
        <f t="shared" si="5"/>
        <v>0</v>
      </c>
      <c r="O17" s="70">
        <f t="shared" si="2"/>
        <v>0</v>
      </c>
      <c r="P17" s="46">
        <f t="shared" si="3"/>
        <v>-108000</v>
      </c>
      <c r="Q17" s="17"/>
      <c r="R17" s="18" t="s">
        <v>14</v>
      </c>
      <c r="T17" s="13"/>
      <c r="U17" s="13" t="e">
        <v>#N/A</v>
      </c>
      <c r="V17" s="13" t="e">
        <v>#N/A</v>
      </c>
      <c r="W17" s="13" t="e">
        <v>#N/A</v>
      </c>
      <c r="X17" s="13">
        <v>2000</v>
      </c>
      <c r="Y17" s="13">
        <v>25</v>
      </c>
      <c r="Z17" s="17">
        <v>-27</v>
      </c>
      <c r="AA17" s="87"/>
      <c r="AB17" s="17"/>
      <c r="AC17" s="17"/>
      <c r="AD17" s="17"/>
      <c r="AE17" s="17"/>
      <c r="AF17" s="17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1:44" ht="18.5" hidden="1" x14ac:dyDescent="0.35">
      <c r="A18"/>
      <c r="B18" s="14">
        <v>5</v>
      </c>
      <c r="C18" s="14" t="str">
        <f t="shared" si="1"/>
        <v>N°-0005-2024</v>
      </c>
      <c r="D18" s="48" t="s">
        <v>235</v>
      </c>
      <c r="E18" s="15" t="s">
        <v>15</v>
      </c>
      <c r="F18" s="19" t="s">
        <v>24</v>
      </c>
      <c r="G18" s="15" t="s">
        <v>25</v>
      </c>
      <c r="H18" s="15" t="s">
        <v>265</v>
      </c>
      <c r="I18" s="48" t="s">
        <v>235</v>
      </c>
      <c r="J18" s="46">
        <v>2000</v>
      </c>
      <c r="K18" s="46">
        <v>1000</v>
      </c>
      <c r="L18" s="46"/>
      <c r="M18" s="46" t="str">
        <f t="shared" si="4"/>
        <v>A JOUR</v>
      </c>
      <c r="N18" s="70">
        <f t="shared" si="5"/>
        <v>0</v>
      </c>
      <c r="O18" s="70">
        <f t="shared" si="2"/>
        <v>0</v>
      </c>
      <c r="P18" s="46" t="str">
        <f t="shared" si="3"/>
        <v>A JOUR</v>
      </c>
      <c r="Q18" s="17"/>
      <c r="R18" s="18" t="s">
        <v>14</v>
      </c>
      <c r="T18" s="13"/>
      <c r="U18" s="13" t="e">
        <v>#N/A</v>
      </c>
      <c r="V18" s="13" t="e">
        <v>#N/A</v>
      </c>
      <c r="W18" s="13" t="e">
        <v>#N/A</v>
      </c>
      <c r="X18" s="13" t="e">
        <v>#N/A</v>
      </c>
      <c r="Y18" s="13" t="e">
        <v>#N/A</v>
      </c>
      <c r="Z18" s="17"/>
      <c r="AA18" s="87"/>
      <c r="AB18" s="17"/>
      <c r="AC18" s="17"/>
      <c r="AD18" s="17"/>
      <c r="AE18" s="17"/>
      <c r="AF18" s="17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</row>
    <row r="19" spans="1:44" ht="18.5" hidden="1" x14ac:dyDescent="0.35">
      <c r="A19"/>
      <c r="B19" s="14">
        <v>6</v>
      </c>
      <c r="C19" s="14" t="str">
        <f t="shared" si="1"/>
        <v>N°-0006-2024</v>
      </c>
      <c r="D19" s="15">
        <v>774789094</v>
      </c>
      <c r="E19" s="15" t="s">
        <v>11</v>
      </c>
      <c r="F19" s="19" t="s">
        <v>276</v>
      </c>
      <c r="G19" s="15" t="s">
        <v>13</v>
      </c>
      <c r="H19" s="15" t="s">
        <v>159</v>
      </c>
      <c r="I19" s="15" t="s">
        <v>191</v>
      </c>
      <c r="J19" s="46">
        <v>2000</v>
      </c>
      <c r="K19" s="46">
        <v>1000</v>
      </c>
      <c r="L19" s="46">
        <v>0</v>
      </c>
      <c r="M19" s="46" t="str">
        <f t="shared" si="4"/>
        <v>A JOUR</v>
      </c>
      <c r="N19" s="70">
        <f t="shared" si="5"/>
        <v>0</v>
      </c>
      <c r="O19" s="70">
        <f t="shared" si="2"/>
        <v>0</v>
      </c>
      <c r="P19" s="46" t="str">
        <f t="shared" si="3"/>
        <v>A JOUR</v>
      </c>
      <c r="Q19" s="17" t="s">
        <v>14</v>
      </c>
      <c r="R19" s="18" t="s">
        <v>14</v>
      </c>
      <c r="T19" s="13"/>
      <c r="U19" s="13" t="s">
        <v>305</v>
      </c>
      <c r="V19" s="13"/>
      <c r="W19"/>
      <c r="X19"/>
      <c r="Y19"/>
      <c r="Z19" s="17"/>
      <c r="AA19" s="87"/>
      <c r="AB19" s="17"/>
      <c r="AC19" s="17"/>
      <c r="AD19" s="17"/>
      <c r="AE19" s="17"/>
      <c r="AF19" s="17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</row>
    <row r="20" spans="1:44" ht="18.5" hidden="1" x14ac:dyDescent="0.35">
      <c r="A20"/>
      <c r="B20" s="14">
        <v>7</v>
      </c>
      <c r="C20" s="14" t="str">
        <f t="shared" si="1"/>
        <v>N°-0007-2024</v>
      </c>
      <c r="D20" s="15">
        <v>781050363</v>
      </c>
      <c r="E20" s="15" t="s">
        <v>15</v>
      </c>
      <c r="F20" s="19" t="s">
        <v>278</v>
      </c>
      <c r="G20" s="15" t="s">
        <v>13</v>
      </c>
      <c r="H20" s="15" t="s">
        <v>159</v>
      </c>
      <c r="I20" s="15" t="s">
        <v>189</v>
      </c>
      <c r="J20" s="46">
        <v>2000</v>
      </c>
      <c r="K20" s="46">
        <v>1000</v>
      </c>
      <c r="L20" s="46">
        <v>0</v>
      </c>
      <c r="M20" s="46" t="str">
        <f t="shared" si="4"/>
        <v>A JOUR</v>
      </c>
      <c r="N20" s="70">
        <f t="shared" si="5"/>
        <v>0</v>
      </c>
      <c r="O20" s="70">
        <f t="shared" ref="O20" si="6">+IF(L20&gt;0,L20*J20,0)</f>
        <v>0</v>
      </c>
      <c r="P20" s="46" t="str">
        <f t="shared" si="3"/>
        <v>A JOUR</v>
      </c>
      <c r="Q20" s="17" t="s">
        <v>14</v>
      </c>
      <c r="R20" s="18" t="s">
        <v>14</v>
      </c>
      <c r="T20" s="13"/>
      <c r="U20" s="13" t="s">
        <v>305</v>
      </c>
      <c r="V20" s="13"/>
      <c r="W20"/>
      <c r="X20"/>
      <c r="Y20"/>
      <c r="Z20" s="17">
        <v>1</v>
      </c>
      <c r="AA20" s="87"/>
      <c r="AB20" s="17"/>
      <c r="AC20" s="17"/>
      <c r="AD20" s="17"/>
      <c r="AE20" s="17"/>
      <c r="AF20" s="17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</row>
    <row r="21" spans="1:44" ht="18.5" hidden="1" x14ac:dyDescent="0.35">
      <c r="A21"/>
      <c r="B21" s="14">
        <v>8</v>
      </c>
      <c r="C21" s="14" t="str">
        <f t="shared" si="1"/>
        <v>N°-0008-2024</v>
      </c>
      <c r="D21" s="53" t="s">
        <v>316</v>
      </c>
      <c r="E21" s="15" t="s">
        <v>11</v>
      </c>
      <c r="F21" s="16" t="s">
        <v>30</v>
      </c>
      <c r="G21" s="15" t="s">
        <v>13</v>
      </c>
      <c r="H21" s="15" t="s">
        <v>256</v>
      </c>
      <c r="I21" s="53" t="s">
        <v>307</v>
      </c>
      <c r="J21" s="46">
        <v>5000</v>
      </c>
      <c r="K21" s="46" t="s">
        <v>274</v>
      </c>
      <c r="L21" s="46"/>
      <c r="M21" s="46" t="str">
        <f t="shared" si="4"/>
        <v>A JOUR</v>
      </c>
      <c r="N21" s="70">
        <f t="shared" si="5"/>
        <v>0</v>
      </c>
      <c r="O21" s="46"/>
      <c r="P21" s="46" t="str">
        <f t="shared" si="3"/>
        <v>A JOUR</v>
      </c>
      <c r="Q21" s="17"/>
      <c r="R21" s="18" t="s">
        <v>14</v>
      </c>
      <c r="T21" s="13"/>
      <c r="U21" s="13" t="e">
        <v>#N/A</v>
      </c>
      <c r="V21" s="13" t="e">
        <v>#N/A</v>
      </c>
      <c r="W21" s="13" t="e">
        <v>#N/A</v>
      </c>
      <c r="X21" s="13" t="e">
        <v>#N/A</v>
      </c>
      <c r="Y21" s="13" t="e">
        <v>#N/A</v>
      </c>
      <c r="Z21" s="17"/>
      <c r="AA21" s="87"/>
      <c r="AB21" s="17"/>
      <c r="AC21" s="17"/>
      <c r="AD21" s="17"/>
      <c r="AE21" s="17"/>
      <c r="AF21" s="17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</row>
    <row r="22" spans="1:44" ht="18.5" hidden="1" x14ac:dyDescent="0.35">
      <c r="A22"/>
      <c r="B22" s="14">
        <v>9</v>
      </c>
      <c r="C22" s="14" t="str">
        <f t="shared" si="1"/>
        <v>N°-0009-2024</v>
      </c>
      <c r="D22" s="40">
        <v>774789094</v>
      </c>
      <c r="E22" s="38" t="s">
        <v>11</v>
      </c>
      <c r="F22" s="39" t="s">
        <v>205</v>
      </c>
      <c r="G22" s="40" t="s">
        <v>13</v>
      </c>
      <c r="H22" s="15" t="s">
        <v>159</v>
      </c>
      <c r="I22" s="40" t="s">
        <v>191</v>
      </c>
      <c r="J22" s="47">
        <v>2000</v>
      </c>
      <c r="K22" s="47">
        <v>1000</v>
      </c>
      <c r="L22" s="47">
        <v>0</v>
      </c>
      <c r="M22" s="46" t="str">
        <f t="shared" si="4"/>
        <v>A JOUR</v>
      </c>
      <c r="N22" s="70">
        <f t="shared" si="5"/>
        <v>0</v>
      </c>
      <c r="O22" s="70">
        <f t="shared" ref="O22:O23" si="7">+IF(L22&gt;0,L22*J22,0)</f>
        <v>0</v>
      </c>
      <c r="P22" s="46" t="str">
        <f t="shared" si="3"/>
        <v>A JOUR</v>
      </c>
      <c r="Q22" s="17" t="s">
        <v>14</v>
      </c>
      <c r="R22" s="18" t="s">
        <v>14</v>
      </c>
      <c r="T22" s="13"/>
      <c r="U22" s="13" t="s">
        <v>305</v>
      </c>
      <c r="V22" s="13"/>
      <c r="W22"/>
      <c r="X22"/>
      <c r="Y22"/>
      <c r="Z22" s="17" t="s">
        <v>298</v>
      </c>
      <c r="AA22" s="87"/>
      <c r="AB22" s="17"/>
      <c r="AC22" s="17"/>
      <c r="AD22" s="17"/>
      <c r="AE22" s="17"/>
      <c r="AF22" s="17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</row>
    <row r="23" spans="1:44" ht="18.5" hidden="1" x14ac:dyDescent="0.35">
      <c r="A23"/>
      <c r="B23" s="14">
        <v>10</v>
      </c>
      <c r="C23" s="14" t="str">
        <f t="shared" ref="C23:C86" si="8">CONCATENATE("N°-","00",B23,"-2024")</f>
        <v>N°-0010-2024</v>
      </c>
      <c r="D23" s="15">
        <v>776792624</v>
      </c>
      <c r="E23" s="15" t="s">
        <v>11</v>
      </c>
      <c r="F23" s="19" t="s">
        <v>287</v>
      </c>
      <c r="G23" s="15" t="s">
        <v>27</v>
      </c>
      <c r="H23" s="15" t="s">
        <v>159</v>
      </c>
      <c r="I23" s="15" t="s">
        <v>241</v>
      </c>
      <c r="J23" s="46">
        <v>1000</v>
      </c>
      <c r="K23" s="46">
        <v>1000</v>
      </c>
      <c r="L23" s="46">
        <v>0</v>
      </c>
      <c r="M23" s="46" t="str">
        <f t="shared" si="4"/>
        <v>A JOUR</v>
      </c>
      <c r="N23" s="70">
        <f t="shared" si="5"/>
        <v>0</v>
      </c>
      <c r="O23" s="70">
        <f t="shared" si="7"/>
        <v>0</v>
      </c>
      <c r="P23" s="46" t="str">
        <f t="shared" si="3"/>
        <v>A JOUR</v>
      </c>
      <c r="Q23" s="17" t="s">
        <v>14</v>
      </c>
      <c r="R23" s="18" t="s">
        <v>14</v>
      </c>
      <c r="T23" s="13"/>
      <c r="U23" s="13" t="s">
        <v>305</v>
      </c>
      <c r="V23" s="13"/>
      <c r="W23"/>
      <c r="X23"/>
      <c r="Y23"/>
      <c r="Z23" s="17"/>
      <c r="AA23" s="87"/>
      <c r="AB23" s="17"/>
      <c r="AC23" s="17"/>
      <c r="AD23" s="17"/>
      <c r="AE23" s="17"/>
      <c r="AF23" s="17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</row>
    <row r="24" spans="1:44" ht="18.5" hidden="1" x14ac:dyDescent="0.35">
      <c r="A24"/>
      <c r="B24" s="14">
        <v>11</v>
      </c>
      <c r="C24" s="14" t="str">
        <f t="shared" si="8"/>
        <v>N°-0011-2024</v>
      </c>
      <c r="D24" s="15">
        <v>775779980</v>
      </c>
      <c r="E24" s="15" t="s">
        <v>11</v>
      </c>
      <c r="F24" s="16" t="s">
        <v>31</v>
      </c>
      <c r="G24" s="15" t="s">
        <v>23</v>
      </c>
      <c r="H24" s="15" t="s">
        <v>159</v>
      </c>
      <c r="I24" s="15" t="s">
        <v>204</v>
      </c>
      <c r="J24" s="46">
        <v>1000</v>
      </c>
      <c r="K24" s="46">
        <v>1000</v>
      </c>
      <c r="L24" s="46">
        <f>+SUM($Z24:$AR24)</f>
        <v>-4</v>
      </c>
      <c r="M24" s="46">
        <f t="shared" si="4"/>
        <v>-8000</v>
      </c>
      <c r="N24" s="70">
        <f t="shared" si="5"/>
        <v>0</v>
      </c>
      <c r="O24" s="46"/>
      <c r="P24" s="46">
        <f t="shared" si="3"/>
        <v>-12000</v>
      </c>
      <c r="Q24" s="17" t="s">
        <v>14</v>
      </c>
      <c r="R24" s="18" t="s">
        <v>14</v>
      </c>
      <c r="T24" s="13"/>
      <c r="U24" s="13" t="e">
        <v>#N/A</v>
      </c>
      <c r="V24" s="13" t="e">
        <v>#N/A</v>
      </c>
      <c r="W24" s="13" t="e">
        <v>#N/A</v>
      </c>
      <c r="X24" s="13">
        <v>1000</v>
      </c>
      <c r="Y24" s="13">
        <v>2</v>
      </c>
      <c r="Z24" s="17">
        <v>-4</v>
      </c>
      <c r="AA24" s="87"/>
      <c r="AB24" s="17"/>
      <c r="AC24" s="17"/>
      <c r="AD24" s="17"/>
      <c r="AE24" s="17"/>
      <c r="AF24" s="17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</row>
    <row r="25" spans="1:44" ht="18.5" hidden="1" x14ac:dyDescent="0.35">
      <c r="A25"/>
      <c r="B25" s="14">
        <v>12</v>
      </c>
      <c r="C25" s="14" t="str">
        <f t="shared" si="8"/>
        <v>N°-0012-2024</v>
      </c>
      <c r="D25" s="48"/>
      <c r="E25" s="15" t="s">
        <v>11</v>
      </c>
      <c r="F25" s="16" t="s">
        <v>33</v>
      </c>
      <c r="G25" s="15" t="s">
        <v>34</v>
      </c>
      <c r="H25" s="15" t="s">
        <v>243</v>
      </c>
      <c r="I25" s="48"/>
      <c r="J25" s="46"/>
      <c r="K25" s="46">
        <v>1000</v>
      </c>
      <c r="L25" s="46" t="s">
        <v>303</v>
      </c>
      <c r="M25" s="46" t="str">
        <f t="shared" si="4"/>
        <v>A JOUR</v>
      </c>
      <c r="N25" s="70">
        <f t="shared" si="5"/>
        <v>0</v>
      </c>
      <c r="O25" s="46"/>
      <c r="P25" s="46" t="str">
        <f t="shared" si="3"/>
        <v>A JOUR</v>
      </c>
      <c r="Q25" s="32" t="s">
        <v>14</v>
      </c>
      <c r="R25" s="18"/>
      <c r="S25" s="2" t="s">
        <v>303</v>
      </c>
      <c r="T25" s="13"/>
      <c r="U25" s="13" t="e">
        <v>#N/A</v>
      </c>
      <c r="V25" s="13" t="e">
        <v>#N/A</v>
      </c>
      <c r="W25" s="13" t="e">
        <v>#N/A</v>
      </c>
      <c r="X25" s="13" t="e">
        <v>#N/A</v>
      </c>
      <c r="Y25" s="13" t="e">
        <v>#N/A</v>
      </c>
      <c r="Z25" s="17" t="s">
        <v>303</v>
      </c>
      <c r="AA25" s="87"/>
      <c r="AB25" s="17"/>
      <c r="AC25" s="17"/>
      <c r="AD25" s="17"/>
      <c r="AE25" s="17"/>
      <c r="AF25" s="17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</row>
    <row r="26" spans="1:44" ht="18.5" hidden="1" x14ac:dyDescent="0.35">
      <c r="A26"/>
      <c r="B26" s="14">
        <v>13</v>
      </c>
      <c r="C26" s="14" t="str">
        <f t="shared" si="8"/>
        <v>N°-0013-2024</v>
      </c>
      <c r="D26" s="48" t="s">
        <v>235</v>
      </c>
      <c r="E26" s="15" t="s">
        <v>11</v>
      </c>
      <c r="F26" s="16" t="s">
        <v>33</v>
      </c>
      <c r="G26" s="15" t="s">
        <v>20</v>
      </c>
      <c r="H26" s="15" t="s">
        <v>190</v>
      </c>
      <c r="I26" s="48" t="s">
        <v>235</v>
      </c>
      <c r="J26" s="46">
        <v>1000</v>
      </c>
      <c r="K26" s="46" t="s">
        <v>274</v>
      </c>
      <c r="L26" s="46"/>
      <c r="M26" s="46" t="str">
        <f t="shared" si="4"/>
        <v>A JOUR</v>
      </c>
      <c r="N26" s="70">
        <f t="shared" si="5"/>
        <v>0</v>
      </c>
      <c r="O26" s="46"/>
      <c r="P26" s="46" t="str">
        <f t="shared" si="3"/>
        <v>A JOUR</v>
      </c>
      <c r="Q26" s="32" t="s">
        <v>14</v>
      </c>
      <c r="R26" s="18"/>
      <c r="T26" s="13"/>
      <c r="U26" s="13" t="e">
        <v>#N/A</v>
      </c>
      <c r="V26" s="13" t="e">
        <v>#N/A</v>
      </c>
      <c r="W26" s="13" t="e">
        <v>#N/A</v>
      </c>
      <c r="X26" s="13" t="e">
        <v>#N/A</v>
      </c>
      <c r="Y26" s="13" t="e">
        <v>#N/A</v>
      </c>
      <c r="Z26" s="17"/>
      <c r="AA26" s="87"/>
      <c r="AB26" s="17"/>
      <c r="AC26" s="17"/>
      <c r="AD26" s="17"/>
      <c r="AE26" s="17"/>
      <c r="AF26" s="17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</row>
    <row r="27" spans="1:44" ht="18.5" hidden="1" x14ac:dyDescent="0.35">
      <c r="B27" s="14">
        <v>14</v>
      </c>
      <c r="C27" s="14" t="str">
        <f t="shared" si="8"/>
        <v>N°-0014-2024</v>
      </c>
      <c r="D27" s="15">
        <v>781413617</v>
      </c>
      <c r="E27" s="15" t="s">
        <v>35</v>
      </c>
      <c r="F27" s="16" t="s">
        <v>36</v>
      </c>
      <c r="G27" s="15" t="s">
        <v>37</v>
      </c>
      <c r="H27" s="15" t="s">
        <v>243</v>
      </c>
      <c r="I27" s="15" t="s">
        <v>208</v>
      </c>
      <c r="J27" s="46">
        <v>1000</v>
      </c>
      <c r="K27" s="46">
        <v>1000</v>
      </c>
      <c r="L27" s="46">
        <v>0</v>
      </c>
      <c r="M27" s="46" t="str">
        <f t="shared" si="4"/>
        <v>A JOUR</v>
      </c>
      <c r="N27" s="70">
        <f t="shared" si="5"/>
        <v>0</v>
      </c>
      <c r="O27" s="70">
        <f t="shared" ref="O27:O40" si="9">+IF(L27&gt;0,L27*J27,0)</f>
        <v>0</v>
      </c>
      <c r="P27" s="46" t="str">
        <f t="shared" si="3"/>
        <v>A JOUR</v>
      </c>
      <c r="Q27" s="17" t="s">
        <v>14</v>
      </c>
      <c r="R27" s="18" t="s">
        <v>14</v>
      </c>
      <c r="T27" s="13"/>
      <c r="U27" s="13" t="e">
        <v>#N/A</v>
      </c>
      <c r="V27" s="13" t="s">
        <v>306</v>
      </c>
      <c r="W27"/>
      <c r="X27"/>
      <c r="Y27"/>
      <c r="Z27" s="17" t="s">
        <v>303</v>
      </c>
      <c r="AA27" s="87"/>
      <c r="AB27" s="17"/>
      <c r="AC27" s="17"/>
      <c r="AD27" s="17"/>
      <c r="AE27" s="17"/>
      <c r="AF27" s="17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</row>
    <row r="28" spans="1:44" ht="18.5" hidden="1" x14ac:dyDescent="0.35">
      <c r="A28"/>
      <c r="B28" s="14">
        <v>15</v>
      </c>
      <c r="C28" s="14" t="str">
        <f t="shared" si="8"/>
        <v>N°-0015-2024</v>
      </c>
      <c r="D28" s="53" t="s">
        <v>312</v>
      </c>
      <c r="E28" s="15" t="s">
        <v>35</v>
      </c>
      <c r="F28" s="19" t="s">
        <v>289</v>
      </c>
      <c r="G28" s="15" t="s">
        <v>13</v>
      </c>
      <c r="H28" s="15" t="s">
        <v>159</v>
      </c>
      <c r="I28" s="53" t="s">
        <v>311</v>
      </c>
      <c r="J28" s="46">
        <v>2000</v>
      </c>
      <c r="K28" s="46" t="s">
        <v>274</v>
      </c>
      <c r="L28" s="46">
        <f>+SUM($Z28:$AR28)</f>
        <v>-6</v>
      </c>
      <c r="M28" s="46">
        <f t="shared" si="4"/>
        <v>-12000</v>
      </c>
      <c r="N28" s="70">
        <f t="shared" si="5"/>
        <v>0</v>
      </c>
      <c r="O28" s="46"/>
      <c r="P28" s="46">
        <f t="shared" si="3"/>
        <v>-24000</v>
      </c>
      <c r="Q28" s="17"/>
      <c r="R28" s="18" t="s">
        <v>14</v>
      </c>
      <c r="T28" s="13"/>
      <c r="U28" s="13" t="e">
        <v>#N/A</v>
      </c>
      <c r="V28" s="13" t="e">
        <v>#N/A</v>
      </c>
      <c r="W28" s="13" t="e">
        <v>#N/A</v>
      </c>
      <c r="X28" s="13">
        <v>2000</v>
      </c>
      <c r="Y28" s="13">
        <v>4</v>
      </c>
      <c r="Z28" s="17">
        <v>-6</v>
      </c>
      <c r="AA28" s="87"/>
      <c r="AB28" s="17"/>
      <c r="AC28" s="17"/>
      <c r="AD28" s="17"/>
      <c r="AE28" s="17"/>
      <c r="AF28" s="17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</row>
    <row r="29" spans="1:44" ht="18.5" hidden="1" x14ac:dyDescent="0.35">
      <c r="A29"/>
      <c r="B29" s="14">
        <v>16</v>
      </c>
      <c r="C29" s="14" t="str">
        <f t="shared" si="8"/>
        <v>N°-0016-2024</v>
      </c>
      <c r="D29" s="15">
        <v>777255426</v>
      </c>
      <c r="E29" s="15" t="s">
        <v>11</v>
      </c>
      <c r="F29" s="90" t="s">
        <v>40</v>
      </c>
      <c r="G29" s="15" t="s">
        <v>23</v>
      </c>
      <c r="H29" s="15" t="s">
        <v>175</v>
      </c>
      <c r="I29" s="15" t="s">
        <v>176</v>
      </c>
      <c r="J29" s="46">
        <v>1500</v>
      </c>
      <c r="K29" s="46" t="s">
        <v>274</v>
      </c>
      <c r="L29" s="46">
        <v>11</v>
      </c>
      <c r="M29" s="46" t="str">
        <f t="shared" si="4"/>
        <v>A JOUR</v>
      </c>
      <c r="N29" s="70">
        <f t="shared" si="5"/>
        <v>16500</v>
      </c>
      <c r="O29" s="70">
        <f>+IF(L29&gt;0,L29*J29,0)</f>
        <v>16500</v>
      </c>
      <c r="P29" s="46" t="str">
        <f t="shared" si="3"/>
        <v>A JOUR</v>
      </c>
      <c r="Q29" s="17" t="s">
        <v>14</v>
      </c>
      <c r="R29" s="18" t="s">
        <v>14</v>
      </c>
      <c r="S29" s="2">
        <f>+IF(L29&gt;0,L29*J29,0)</f>
        <v>16500</v>
      </c>
      <c r="T29" s="13"/>
      <c r="U29" s="13" t="s">
        <v>305</v>
      </c>
      <c r="V29" s="13"/>
      <c r="W29"/>
      <c r="X29"/>
      <c r="Y29"/>
      <c r="Z29" s="17">
        <v>1</v>
      </c>
      <c r="AA29" s="8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63">
        <v>1</v>
      </c>
      <c r="AH29" s="63">
        <v>1</v>
      </c>
      <c r="AI29" s="63">
        <v>1</v>
      </c>
      <c r="AJ29" s="63">
        <v>1</v>
      </c>
      <c r="AK29" s="63"/>
      <c r="AL29" s="63"/>
      <c r="AM29" s="63"/>
      <c r="AN29" s="63"/>
      <c r="AO29" s="63"/>
      <c r="AP29" s="63"/>
      <c r="AQ29" s="63"/>
      <c r="AR29" s="63"/>
    </row>
    <row r="30" spans="1:44" ht="18.5" hidden="1" x14ac:dyDescent="0.35">
      <c r="A30"/>
      <c r="B30" s="14">
        <v>17</v>
      </c>
      <c r="C30" s="14" t="str">
        <f t="shared" si="8"/>
        <v>N°-0017-2024</v>
      </c>
      <c r="D30" s="40"/>
      <c r="E30" s="38" t="s">
        <v>11</v>
      </c>
      <c r="F30" s="39" t="s">
        <v>153</v>
      </c>
      <c r="G30" s="40" t="s">
        <v>37</v>
      </c>
      <c r="H30" s="40" t="s">
        <v>243</v>
      </c>
      <c r="I30" s="40"/>
      <c r="J30" s="47"/>
      <c r="K30" s="46" t="s">
        <v>274</v>
      </c>
      <c r="L30" s="46" t="s">
        <v>303</v>
      </c>
      <c r="M30" s="46" t="str">
        <f t="shared" si="4"/>
        <v>A JOUR</v>
      </c>
      <c r="N30" s="70">
        <f t="shared" si="5"/>
        <v>0</v>
      </c>
      <c r="O30" s="46"/>
      <c r="P30" s="46" t="str">
        <f t="shared" si="3"/>
        <v>A JOUR</v>
      </c>
      <c r="Q30" s="17"/>
      <c r="R30" s="18"/>
      <c r="S30" s="2" t="s">
        <v>303</v>
      </c>
      <c r="T30" s="13"/>
      <c r="U30" s="13" t="e">
        <v>#N/A</v>
      </c>
      <c r="V30" s="13" t="e">
        <v>#N/A</v>
      </c>
      <c r="W30" s="13" t="e">
        <v>#N/A</v>
      </c>
      <c r="X30" s="13" t="e">
        <v>#N/A</v>
      </c>
      <c r="Y30" s="13" t="e">
        <v>#N/A</v>
      </c>
      <c r="Z30" s="17" t="s">
        <v>303</v>
      </c>
      <c r="AA30" s="87"/>
      <c r="AB30" s="17"/>
      <c r="AC30" s="17"/>
      <c r="AD30" s="17"/>
      <c r="AE30" s="17"/>
      <c r="AF30" s="17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</row>
    <row r="31" spans="1:44" ht="18.5" hidden="1" x14ac:dyDescent="0.35">
      <c r="A31"/>
      <c r="B31" s="14">
        <v>18</v>
      </c>
      <c r="C31" s="14" t="str">
        <f t="shared" si="8"/>
        <v>N°-0018-2024</v>
      </c>
      <c r="D31" s="15">
        <v>774042497</v>
      </c>
      <c r="E31" s="15" t="s">
        <v>11</v>
      </c>
      <c r="F31" s="16" t="s">
        <v>300</v>
      </c>
      <c r="G31" s="15" t="s">
        <v>39</v>
      </c>
      <c r="H31" s="15" t="s">
        <v>159</v>
      </c>
      <c r="I31" s="15" t="s">
        <v>161</v>
      </c>
      <c r="J31" s="15">
        <v>5000</v>
      </c>
      <c r="K31" s="15">
        <v>1000</v>
      </c>
      <c r="L31" s="15">
        <v>0</v>
      </c>
      <c r="M31" s="46" t="str">
        <f t="shared" si="4"/>
        <v>A JOUR</v>
      </c>
      <c r="N31" s="70">
        <f t="shared" si="5"/>
        <v>0</v>
      </c>
      <c r="O31" s="70">
        <f t="shared" si="9"/>
        <v>0</v>
      </c>
      <c r="P31" s="46" t="str">
        <f t="shared" si="3"/>
        <v>A JOUR</v>
      </c>
      <c r="Q31" s="17" t="s">
        <v>14</v>
      </c>
      <c r="R31" s="18" t="s">
        <v>14</v>
      </c>
      <c r="T31" s="13"/>
      <c r="U31" s="13" t="e">
        <v>#N/A</v>
      </c>
      <c r="V31" s="13" t="e">
        <v>#N/A</v>
      </c>
      <c r="W31" s="13" t="e">
        <v>#N/A</v>
      </c>
      <c r="X31" s="13" t="e">
        <v>#N/A</v>
      </c>
      <c r="Y31" s="13" t="e">
        <v>#N/A</v>
      </c>
      <c r="Z31" s="84">
        <v>1</v>
      </c>
      <c r="AA31" s="88">
        <v>1</v>
      </c>
      <c r="AB31" s="84">
        <v>1</v>
      </c>
      <c r="AC31" s="84">
        <v>1</v>
      </c>
      <c r="AD31" s="84">
        <v>1</v>
      </c>
      <c r="AE31" s="84">
        <v>1</v>
      </c>
      <c r="AF31" s="84">
        <v>1</v>
      </c>
      <c r="AG31" s="84">
        <v>1</v>
      </c>
      <c r="AH31" s="84">
        <v>1</v>
      </c>
      <c r="AI31" s="84">
        <v>1</v>
      </c>
      <c r="AJ31" s="84">
        <v>1</v>
      </c>
      <c r="AK31" s="63"/>
      <c r="AL31" s="63"/>
      <c r="AM31" s="63"/>
      <c r="AN31" s="63"/>
      <c r="AO31" s="63"/>
      <c r="AP31" s="63"/>
      <c r="AQ31" s="63"/>
      <c r="AR31" s="63"/>
    </row>
    <row r="32" spans="1:44" ht="18.5" hidden="1" x14ac:dyDescent="0.35">
      <c r="A32"/>
      <c r="B32" s="14">
        <v>19</v>
      </c>
      <c r="C32" s="14" t="str">
        <f t="shared" si="8"/>
        <v>N°-0019-2024</v>
      </c>
      <c r="D32" s="15">
        <v>774473167</v>
      </c>
      <c r="E32" s="15" t="s">
        <v>15</v>
      </c>
      <c r="F32" s="16" t="s">
        <v>281</v>
      </c>
      <c r="G32" s="15" t="s">
        <v>42</v>
      </c>
      <c r="H32" s="15" t="s">
        <v>159</v>
      </c>
      <c r="I32" s="15" t="s">
        <v>197</v>
      </c>
      <c r="J32" s="46">
        <v>1500</v>
      </c>
      <c r="K32" s="46">
        <v>1000</v>
      </c>
      <c r="L32" s="46">
        <v>0</v>
      </c>
      <c r="M32" s="46" t="str">
        <f t="shared" si="4"/>
        <v>A JOUR</v>
      </c>
      <c r="N32" s="70">
        <f t="shared" si="5"/>
        <v>0</v>
      </c>
      <c r="O32" s="70">
        <f t="shared" si="9"/>
        <v>0</v>
      </c>
      <c r="P32" s="46" t="str">
        <f t="shared" si="3"/>
        <v>A JOUR</v>
      </c>
      <c r="Q32" s="17" t="s">
        <v>14</v>
      </c>
      <c r="R32" s="18" t="s">
        <v>14</v>
      </c>
      <c r="T32" s="13"/>
      <c r="U32" s="13" t="s">
        <v>305</v>
      </c>
      <c r="V32" s="13"/>
      <c r="W32"/>
      <c r="X32"/>
      <c r="Y32"/>
      <c r="Z32" s="17">
        <v>1</v>
      </c>
      <c r="AA32" s="87"/>
      <c r="AB32" s="17"/>
      <c r="AC32" s="17"/>
      <c r="AD32" s="17"/>
      <c r="AE32" s="17"/>
      <c r="AF32" s="17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</row>
    <row r="33" spans="1:44" s="54" customFormat="1" ht="18.5" hidden="1" x14ac:dyDescent="0.35">
      <c r="B33" s="55">
        <v>20</v>
      </c>
      <c r="C33" s="55" t="str">
        <f t="shared" si="8"/>
        <v>N°-0020-2024</v>
      </c>
      <c r="D33" s="56">
        <v>777119328</v>
      </c>
      <c r="E33" s="56" t="s">
        <v>21</v>
      </c>
      <c r="F33" s="57" t="s">
        <v>277</v>
      </c>
      <c r="G33" s="56" t="s">
        <v>13</v>
      </c>
      <c r="H33" s="56" t="s">
        <v>159</v>
      </c>
      <c r="I33" s="56">
        <v>777119328</v>
      </c>
      <c r="J33" s="58">
        <v>1000</v>
      </c>
      <c r="K33" s="58">
        <v>1000</v>
      </c>
      <c r="L33" s="46">
        <f>+SUM($Z33:$AR33)</f>
        <v>-6</v>
      </c>
      <c r="M33" s="46">
        <f t="shared" si="4"/>
        <v>-12000</v>
      </c>
      <c r="N33" s="70">
        <f t="shared" si="5"/>
        <v>0</v>
      </c>
      <c r="O33" s="70">
        <f t="shared" si="9"/>
        <v>0</v>
      </c>
      <c r="P33" s="46">
        <f t="shared" si="3"/>
        <v>-18000</v>
      </c>
      <c r="Q33" s="17"/>
      <c r="R33" s="18"/>
      <c r="S33" s="61"/>
      <c r="T33" s="13"/>
      <c r="U33" s="13" t="e">
        <v>#N/A</v>
      </c>
      <c r="V33" s="13" t="e">
        <v>#N/A</v>
      </c>
      <c r="W33" s="13" t="e">
        <v>#N/A</v>
      </c>
      <c r="X33" s="13">
        <v>1000</v>
      </c>
      <c r="Y33" s="13">
        <v>3</v>
      </c>
      <c r="Z33" s="17">
        <v>-6</v>
      </c>
      <c r="AA33" s="87"/>
      <c r="AB33" s="17"/>
      <c r="AC33" s="17"/>
      <c r="AD33" s="17"/>
      <c r="AE33" s="17"/>
      <c r="AF33" s="17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</row>
    <row r="34" spans="1:44" ht="18.5" hidden="1" x14ac:dyDescent="0.35">
      <c r="A34"/>
      <c r="B34" s="14">
        <v>21</v>
      </c>
      <c r="C34" s="14" t="str">
        <f t="shared" si="8"/>
        <v>N°-0021-2024</v>
      </c>
      <c r="D34" s="49">
        <v>783520425</v>
      </c>
      <c r="E34" s="15" t="s">
        <v>11</v>
      </c>
      <c r="F34" s="16" t="s">
        <v>43</v>
      </c>
      <c r="G34" s="15" t="s">
        <v>13</v>
      </c>
      <c r="H34" s="15" t="s">
        <v>159</v>
      </c>
      <c r="I34" s="49" t="s">
        <v>225</v>
      </c>
      <c r="J34" s="46">
        <v>1000</v>
      </c>
      <c r="K34" s="46">
        <v>1000</v>
      </c>
      <c r="L34" s="46">
        <v>0</v>
      </c>
      <c r="M34" s="46" t="str">
        <f t="shared" si="4"/>
        <v>A JOUR</v>
      </c>
      <c r="N34" s="70">
        <f t="shared" si="5"/>
        <v>0</v>
      </c>
      <c r="O34" s="70">
        <f t="shared" si="9"/>
        <v>0</v>
      </c>
      <c r="P34" s="46" t="str">
        <f t="shared" si="3"/>
        <v>A JOUR</v>
      </c>
      <c r="Q34" s="17"/>
      <c r="R34" s="18" t="s">
        <v>14</v>
      </c>
      <c r="S34" s="2" t="s">
        <v>298</v>
      </c>
      <c r="T34" s="13"/>
      <c r="U34" s="13" t="e">
        <v>#N/A</v>
      </c>
      <c r="V34" s="13" t="e">
        <v>#N/A</v>
      </c>
      <c r="W34" s="13" t="s">
        <v>298</v>
      </c>
      <c r="Z34" s="17" t="s">
        <v>298</v>
      </c>
      <c r="AA34" s="87"/>
      <c r="AB34" s="17"/>
      <c r="AC34" s="17"/>
      <c r="AD34" s="17"/>
      <c r="AE34" s="17"/>
      <c r="AF34" s="17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</row>
    <row r="35" spans="1:44" ht="18.5" hidden="1" x14ac:dyDescent="0.35">
      <c r="A35"/>
      <c r="B35" s="14">
        <v>22</v>
      </c>
      <c r="C35" s="14" t="str">
        <f t="shared" si="8"/>
        <v>N°-0022-2024</v>
      </c>
      <c r="D35" s="15">
        <v>767652193</v>
      </c>
      <c r="E35" s="15" t="s">
        <v>11</v>
      </c>
      <c r="F35" s="16" t="s">
        <v>44</v>
      </c>
      <c r="G35" s="15" t="s">
        <v>23</v>
      </c>
      <c r="H35" s="15" t="s">
        <v>159</v>
      </c>
      <c r="I35" s="15" t="s">
        <v>250</v>
      </c>
      <c r="J35" s="46">
        <v>1000</v>
      </c>
      <c r="K35" s="46">
        <v>1000</v>
      </c>
      <c r="L35" s="46">
        <v>0</v>
      </c>
      <c r="M35" s="46" t="str">
        <f t="shared" si="4"/>
        <v>A JOUR</v>
      </c>
      <c r="N35" s="70">
        <f t="shared" si="5"/>
        <v>0</v>
      </c>
      <c r="O35" s="70">
        <f t="shared" si="9"/>
        <v>0</v>
      </c>
      <c r="P35" s="46" t="str">
        <f t="shared" si="3"/>
        <v>A JOUR</v>
      </c>
      <c r="Q35" s="17" t="s">
        <v>14</v>
      </c>
      <c r="R35" s="18" t="s">
        <v>14</v>
      </c>
      <c r="S35" s="2" t="s">
        <v>298</v>
      </c>
      <c r="T35" s="13"/>
      <c r="U35" s="13" t="e">
        <v>#N/A</v>
      </c>
      <c r="V35" s="13" t="e">
        <v>#N/A</v>
      </c>
      <c r="W35" s="13" t="s">
        <v>298</v>
      </c>
      <c r="Z35" s="17" t="s">
        <v>298</v>
      </c>
      <c r="AA35" s="87"/>
      <c r="AB35" s="17"/>
      <c r="AC35" s="17"/>
      <c r="AD35" s="17"/>
      <c r="AE35" s="17"/>
      <c r="AF35" s="17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</row>
    <row r="36" spans="1:44" ht="18.5" hidden="1" x14ac:dyDescent="0.35">
      <c r="A36"/>
      <c r="B36" s="14">
        <v>23</v>
      </c>
      <c r="C36" s="14" t="str">
        <f t="shared" si="8"/>
        <v>N°-0023-2024</v>
      </c>
      <c r="D36" s="15">
        <v>783520425</v>
      </c>
      <c r="E36" s="15" t="s">
        <v>11</v>
      </c>
      <c r="F36" s="16" t="s">
        <v>45</v>
      </c>
      <c r="G36" s="15" t="s">
        <v>13</v>
      </c>
      <c r="H36" s="15" t="s">
        <v>159</v>
      </c>
      <c r="I36" s="15" t="s">
        <v>225</v>
      </c>
      <c r="J36" s="46">
        <v>1000</v>
      </c>
      <c r="K36" s="46">
        <v>1000</v>
      </c>
      <c r="L36" s="46">
        <v>0</v>
      </c>
      <c r="M36" s="46" t="str">
        <f t="shared" si="4"/>
        <v>A JOUR</v>
      </c>
      <c r="N36" s="70">
        <f t="shared" si="5"/>
        <v>0</v>
      </c>
      <c r="O36" s="70">
        <f t="shared" si="9"/>
        <v>0</v>
      </c>
      <c r="P36" s="46" t="str">
        <f t="shared" si="3"/>
        <v>A JOUR</v>
      </c>
      <c r="Q36" s="17"/>
      <c r="R36" s="18" t="s">
        <v>14</v>
      </c>
      <c r="S36" s="2" t="s">
        <v>298</v>
      </c>
      <c r="T36" s="13"/>
      <c r="U36" s="13" t="e">
        <v>#N/A</v>
      </c>
      <c r="V36" s="13" t="e">
        <v>#N/A</v>
      </c>
      <c r="W36" s="13" t="s">
        <v>298</v>
      </c>
      <c r="Z36" s="17" t="s">
        <v>298</v>
      </c>
      <c r="AA36" s="87"/>
      <c r="AB36" s="17"/>
      <c r="AC36" s="17"/>
      <c r="AD36" s="17"/>
      <c r="AE36" s="17"/>
      <c r="AF36" s="17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</row>
    <row r="37" spans="1:44" ht="18.5" hidden="1" x14ac:dyDescent="0.35">
      <c r="A37"/>
      <c r="B37" s="14">
        <v>24</v>
      </c>
      <c r="C37" s="14" t="str">
        <f t="shared" si="8"/>
        <v>N°-0024-2024</v>
      </c>
      <c r="D37" s="15"/>
      <c r="E37" s="15" t="s">
        <v>11</v>
      </c>
      <c r="F37" s="16" t="s">
        <v>290</v>
      </c>
      <c r="G37" s="15" t="s">
        <v>23</v>
      </c>
      <c r="H37" s="15" t="s">
        <v>243</v>
      </c>
      <c r="I37" s="15"/>
      <c r="J37" s="46"/>
      <c r="K37" s="46" t="s">
        <v>274</v>
      </c>
      <c r="L37" s="46" t="s">
        <v>303</v>
      </c>
      <c r="M37" s="46" t="str">
        <f t="shared" si="4"/>
        <v>A JOUR</v>
      </c>
      <c r="N37" s="70">
        <f t="shared" si="5"/>
        <v>0</v>
      </c>
      <c r="O37" s="70"/>
      <c r="P37" s="46" t="str">
        <f t="shared" si="3"/>
        <v>A JOUR</v>
      </c>
      <c r="Q37" s="17" t="s">
        <v>14</v>
      </c>
      <c r="R37" s="18"/>
      <c r="S37" s="2" t="s">
        <v>303</v>
      </c>
      <c r="T37" s="13"/>
      <c r="U37" s="13" t="e">
        <v>#N/A</v>
      </c>
      <c r="V37" s="13" t="e">
        <v>#N/A</v>
      </c>
      <c r="W37" s="13" t="e">
        <v>#N/A</v>
      </c>
      <c r="X37" s="13" t="e">
        <v>#N/A</v>
      </c>
      <c r="Y37" s="13" t="e">
        <v>#N/A</v>
      </c>
      <c r="Z37" s="17" t="s">
        <v>303</v>
      </c>
      <c r="AA37" s="87"/>
      <c r="AB37" s="17"/>
      <c r="AC37" s="17"/>
      <c r="AD37" s="17"/>
      <c r="AE37" s="17"/>
      <c r="AF37" s="17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</row>
    <row r="38" spans="1:44" ht="18.5" hidden="1" x14ac:dyDescent="0.35">
      <c r="A38"/>
      <c r="B38" s="14">
        <v>25</v>
      </c>
      <c r="C38" s="14" t="str">
        <f t="shared" si="8"/>
        <v>N°-0025-2024</v>
      </c>
      <c r="D38" s="40"/>
      <c r="E38" s="38" t="s">
        <v>11</v>
      </c>
      <c r="F38" s="39" t="s">
        <v>154</v>
      </c>
      <c r="G38" s="40" t="s">
        <v>27</v>
      </c>
      <c r="H38" s="40" t="s">
        <v>262</v>
      </c>
      <c r="I38" s="40"/>
      <c r="J38" s="47"/>
      <c r="K38" s="47">
        <v>1000</v>
      </c>
      <c r="L38" s="47"/>
      <c r="M38" s="46" t="str">
        <f t="shared" si="4"/>
        <v>A JOUR</v>
      </c>
      <c r="N38" s="70">
        <f t="shared" si="5"/>
        <v>0</v>
      </c>
      <c r="O38" s="70">
        <f t="shared" si="9"/>
        <v>0</v>
      </c>
      <c r="P38" s="46" t="str">
        <f t="shared" si="3"/>
        <v>A JOUR</v>
      </c>
      <c r="Q38" s="17"/>
      <c r="R38" s="18"/>
      <c r="T38" s="13"/>
      <c r="U38" s="13" t="e">
        <v>#N/A</v>
      </c>
      <c r="V38" s="13" t="e">
        <v>#N/A</v>
      </c>
      <c r="W38" s="13" t="e">
        <v>#N/A</v>
      </c>
      <c r="X38" s="13" t="e">
        <v>#N/A</v>
      </c>
      <c r="Y38" s="13" t="e">
        <v>#N/A</v>
      </c>
      <c r="Z38" s="17"/>
      <c r="AA38" s="87"/>
      <c r="AB38" s="17"/>
      <c r="AC38" s="17"/>
      <c r="AD38" s="17"/>
      <c r="AE38" s="17"/>
      <c r="AF38" s="17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</row>
    <row r="39" spans="1:44" ht="18.5" hidden="1" x14ac:dyDescent="0.35">
      <c r="A39"/>
      <c r="B39" s="14">
        <v>26</v>
      </c>
      <c r="C39" s="14" t="str">
        <f t="shared" si="8"/>
        <v>N°-0026-2024</v>
      </c>
      <c r="D39" s="15">
        <v>772289487</v>
      </c>
      <c r="E39" s="15" t="s">
        <v>11</v>
      </c>
      <c r="F39" s="16" t="s">
        <v>47</v>
      </c>
      <c r="G39" s="15" t="s">
        <v>13</v>
      </c>
      <c r="H39" s="15" t="s">
        <v>159</v>
      </c>
      <c r="I39" s="15" t="s">
        <v>202</v>
      </c>
      <c r="J39" s="46">
        <v>1000</v>
      </c>
      <c r="K39" s="46">
        <v>1000</v>
      </c>
      <c r="L39" s="46">
        <v>0</v>
      </c>
      <c r="M39" s="46" t="str">
        <f t="shared" si="4"/>
        <v>A JOUR</v>
      </c>
      <c r="N39" s="70">
        <f t="shared" si="5"/>
        <v>0</v>
      </c>
      <c r="O39" s="70">
        <f t="shared" si="9"/>
        <v>0</v>
      </c>
      <c r="P39" s="46" t="str">
        <f t="shared" si="3"/>
        <v>A JOUR</v>
      </c>
      <c r="Q39" s="17" t="s">
        <v>14</v>
      </c>
      <c r="R39" s="18" t="s">
        <v>14</v>
      </c>
      <c r="T39" s="13"/>
      <c r="U39" s="13" t="s">
        <v>305</v>
      </c>
      <c r="V39" s="13"/>
      <c r="W39"/>
      <c r="X39"/>
      <c r="Y39"/>
      <c r="Z39" s="17">
        <v>1</v>
      </c>
      <c r="AA39" s="8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63">
        <v>1</v>
      </c>
      <c r="AH39" s="63">
        <v>1</v>
      </c>
      <c r="AI39" s="63">
        <v>1</v>
      </c>
      <c r="AJ39" s="63">
        <v>1</v>
      </c>
      <c r="AK39" s="63"/>
      <c r="AL39" s="63"/>
      <c r="AM39" s="63"/>
      <c r="AN39" s="63"/>
      <c r="AO39" s="63"/>
      <c r="AP39" s="63"/>
      <c r="AQ39" s="63"/>
      <c r="AR39" s="63"/>
    </row>
    <row r="40" spans="1:44" ht="18.5" hidden="1" x14ac:dyDescent="0.35">
      <c r="A40"/>
      <c r="B40" s="14">
        <v>27</v>
      </c>
      <c r="C40" s="14" t="str">
        <f t="shared" si="8"/>
        <v>N°-0027-2024</v>
      </c>
      <c r="D40" s="15">
        <v>781261182</v>
      </c>
      <c r="E40" s="15" t="s">
        <v>11</v>
      </c>
      <c r="F40" s="16" t="s">
        <v>48</v>
      </c>
      <c r="G40" s="15" t="s">
        <v>13</v>
      </c>
      <c r="H40" s="15" t="s">
        <v>159</v>
      </c>
      <c r="I40" s="15" t="s">
        <v>249</v>
      </c>
      <c r="J40" s="46">
        <v>1000</v>
      </c>
      <c r="K40" s="46">
        <v>1000</v>
      </c>
      <c r="L40" s="46">
        <f>+SUM($Z40:$AR40)</f>
        <v>-6</v>
      </c>
      <c r="M40" s="46">
        <f t="shared" si="4"/>
        <v>-12000</v>
      </c>
      <c r="N40" s="70">
        <f t="shared" si="5"/>
        <v>0</v>
      </c>
      <c r="O40" s="70">
        <f t="shared" si="9"/>
        <v>0</v>
      </c>
      <c r="P40" s="46">
        <f t="shared" si="3"/>
        <v>-18000</v>
      </c>
      <c r="Q40" s="17"/>
      <c r="R40" s="18" t="s">
        <v>14</v>
      </c>
      <c r="S40" s="2" t="s">
        <v>298</v>
      </c>
      <c r="T40" s="13"/>
      <c r="U40" s="13" t="e">
        <v>#N/A</v>
      </c>
      <c r="V40" s="13" t="e">
        <v>#N/A</v>
      </c>
      <c r="W40" s="13" t="e">
        <v>#N/A</v>
      </c>
      <c r="X40" s="13">
        <v>1000</v>
      </c>
      <c r="Y40" s="13">
        <v>6</v>
      </c>
      <c r="Z40" s="17">
        <v>-6</v>
      </c>
      <c r="AA40" s="87"/>
      <c r="AB40" s="17"/>
      <c r="AC40" s="17"/>
      <c r="AD40" s="17"/>
      <c r="AE40" s="17"/>
      <c r="AF40" s="17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</row>
    <row r="41" spans="1:44" ht="18.5" hidden="1" x14ac:dyDescent="0.35">
      <c r="A41"/>
      <c r="B41" s="14">
        <v>28</v>
      </c>
      <c r="C41" s="14" t="str">
        <f t="shared" si="8"/>
        <v>N°-0028-2024</v>
      </c>
      <c r="D41" s="15">
        <v>772202046</v>
      </c>
      <c r="E41" s="15" t="s">
        <v>15</v>
      </c>
      <c r="F41" s="90" t="s">
        <v>49</v>
      </c>
      <c r="G41" s="15" t="s">
        <v>23</v>
      </c>
      <c r="H41" s="15" t="s">
        <v>175</v>
      </c>
      <c r="I41" s="15" t="s">
        <v>169</v>
      </c>
      <c r="J41" s="46">
        <v>2000</v>
      </c>
      <c r="K41" s="46">
        <v>1000</v>
      </c>
      <c r="L41" s="46">
        <v>11</v>
      </c>
      <c r="M41" s="46" t="str">
        <f t="shared" si="4"/>
        <v>A JOUR</v>
      </c>
      <c r="N41" s="70">
        <f t="shared" si="5"/>
        <v>2000</v>
      </c>
      <c r="O41" s="70">
        <f t="shared" ref="O41:O42" si="10">+IF(L41&gt;0,L41*J41,0)</f>
        <v>22000</v>
      </c>
      <c r="P41" s="46" t="str">
        <f t="shared" si="3"/>
        <v>A JOUR</v>
      </c>
      <c r="Q41" s="17" t="s">
        <v>14</v>
      </c>
      <c r="R41" s="18" t="s">
        <v>14</v>
      </c>
      <c r="T41" s="13"/>
      <c r="U41" s="13" t="s">
        <v>305</v>
      </c>
      <c r="V41" s="13"/>
      <c r="W41"/>
      <c r="X41"/>
      <c r="Y41"/>
      <c r="Z41" s="17">
        <v>1</v>
      </c>
      <c r="AA41" s="87"/>
      <c r="AB41" s="17"/>
      <c r="AC41" s="17"/>
      <c r="AD41" s="17"/>
      <c r="AE41" s="17"/>
      <c r="AF41" s="17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</row>
    <row r="42" spans="1:44" ht="18.5" hidden="1" x14ac:dyDescent="0.35">
      <c r="A42"/>
      <c r="B42" s="14">
        <v>29</v>
      </c>
      <c r="C42" s="14" t="str">
        <f t="shared" si="8"/>
        <v>N°-0029-2024</v>
      </c>
      <c r="D42" s="15">
        <v>781346347</v>
      </c>
      <c r="E42" s="15" t="s">
        <v>50</v>
      </c>
      <c r="F42" s="19" t="s">
        <v>51</v>
      </c>
      <c r="G42" s="15" t="s">
        <v>39</v>
      </c>
      <c r="H42" s="15" t="s">
        <v>159</v>
      </c>
      <c r="I42" s="15" t="s">
        <v>186</v>
      </c>
      <c r="J42" s="46">
        <v>2000</v>
      </c>
      <c r="K42" s="46">
        <v>1000</v>
      </c>
      <c r="L42" s="46">
        <f>4-4</f>
        <v>0</v>
      </c>
      <c r="M42" s="46" t="str">
        <f t="shared" si="4"/>
        <v>A JOUR</v>
      </c>
      <c r="N42" s="70">
        <f t="shared" si="5"/>
        <v>0</v>
      </c>
      <c r="O42" s="70">
        <f t="shared" si="10"/>
        <v>0</v>
      </c>
      <c r="P42" s="46" t="str">
        <f t="shared" si="3"/>
        <v>A JOUR</v>
      </c>
      <c r="Q42" s="17" t="s">
        <v>14</v>
      </c>
      <c r="R42" s="18" t="s">
        <v>14</v>
      </c>
      <c r="T42" s="13"/>
      <c r="U42" s="13" t="s">
        <v>305</v>
      </c>
      <c r="V42" s="13"/>
      <c r="W42"/>
      <c r="X42"/>
      <c r="Y42"/>
      <c r="Z42" s="17">
        <v>1</v>
      </c>
      <c r="AA42" s="87"/>
      <c r="AB42" s="17"/>
      <c r="AC42" s="17"/>
      <c r="AD42" s="17"/>
      <c r="AE42" s="17"/>
      <c r="AF42" s="17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</row>
    <row r="43" spans="1:44" ht="18.5" hidden="1" x14ac:dyDescent="0.35">
      <c r="A43"/>
      <c r="B43" s="14">
        <v>30</v>
      </c>
      <c r="C43" s="14" t="str">
        <f t="shared" si="8"/>
        <v>N°-0030-2024</v>
      </c>
      <c r="D43" s="48" t="s">
        <v>235</v>
      </c>
      <c r="E43" s="15" t="s">
        <v>15</v>
      </c>
      <c r="F43" s="19" t="s">
        <v>53</v>
      </c>
      <c r="G43" s="15" t="s">
        <v>23</v>
      </c>
      <c r="H43" s="15" t="s">
        <v>259</v>
      </c>
      <c r="I43" s="48" t="s">
        <v>235</v>
      </c>
      <c r="J43" s="46">
        <v>4000</v>
      </c>
      <c r="K43" s="46">
        <v>1000</v>
      </c>
      <c r="L43" s="46"/>
      <c r="M43" s="46" t="str">
        <f t="shared" si="4"/>
        <v>A JOUR</v>
      </c>
      <c r="N43" s="70">
        <f t="shared" si="5"/>
        <v>0</v>
      </c>
      <c r="O43" s="46"/>
      <c r="P43" s="46" t="str">
        <f t="shared" si="3"/>
        <v>A JOUR</v>
      </c>
      <c r="Q43" s="17" t="s">
        <v>14</v>
      </c>
      <c r="R43" s="18" t="s">
        <v>14</v>
      </c>
      <c r="T43" s="13"/>
      <c r="U43" s="13" t="e">
        <v>#N/A</v>
      </c>
      <c r="V43" s="13" t="e">
        <v>#N/A</v>
      </c>
      <c r="W43" s="13" t="e">
        <v>#N/A</v>
      </c>
      <c r="X43" s="13" t="e">
        <v>#N/A</v>
      </c>
      <c r="Y43" s="13" t="e">
        <v>#N/A</v>
      </c>
      <c r="Z43" s="17"/>
      <c r="AA43" s="87"/>
      <c r="AB43" s="17"/>
      <c r="AC43" s="17"/>
      <c r="AD43" s="17"/>
      <c r="AE43" s="17"/>
      <c r="AF43" s="17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</row>
    <row r="44" spans="1:44" ht="18.5" hidden="1" x14ac:dyDescent="0.35">
      <c r="A44"/>
      <c r="B44" s="14">
        <v>31</v>
      </c>
      <c r="C44" s="14" t="str">
        <f t="shared" si="8"/>
        <v>N°-0031-2024</v>
      </c>
      <c r="D44" s="53" t="s">
        <v>313</v>
      </c>
      <c r="E44" s="15" t="s">
        <v>15</v>
      </c>
      <c r="F44" s="16" t="s">
        <v>54</v>
      </c>
      <c r="G44" s="15" t="s">
        <v>13</v>
      </c>
      <c r="H44" s="15" t="s">
        <v>256</v>
      </c>
      <c r="I44" s="53" t="s">
        <v>308</v>
      </c>
      <c r="J44" s="46">
        <v>5000</v>
      </c>
      <c r="K44" s="46" t="s">
        <v>274</v>
      </c>
      <c r="L44" s="46"/>
      <c r="M44" s="46" t="str">
        <f t="shared" si="4"/>
        <v>A JOUR</v>
      </c>
      <c r="N44" s="70">
        <f t="shared" si="5"/>
        <v>0</v>
      </c>
      <c r="O44" s="46"/>
      <c r="P44" s="46" t="str">
        <f t="shared" si="3"/>
        <v>A JOUR</v>
      </c>
      <c r="Q44" s="17"/>
      <c r="R44" s="18" t="s">
        <v>14</v>
      </c>
      <c r="T44" s="13"/>
      <c r="U44" s="13" t="e">
        <v>#N/A</v>
      </c>
      <c r="V44" s="13" t="e">
        <v>#N/A</v>
      </c>
      <c r="W44" s="13" t="e">
        <v>#N/A</v>
      </c>
      <c r="X44" s="13" t="e">
        <v>#N/A</v>
      </c>
      <c r="Y44" s="13" t="e">
        <v>#N/A</v>
      </c>
      <c r="Z44" s="17"/>
      <c r="AA44" s="87"/>
      <c r="AB44" s="17"/>
      <c r="AC44" s="17"/>
      <c r="AD44" s="17"/>
      <c r="AE44" s="17"/>
      <c r="AF44" s="17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</row>
    <row r="45" spans="1:44" ht="18.5" hidden="1" x14ac:dyDescent="0.35">
      <c r="A45"/>
      <c r="B45" s="14">
        <v>32</v>
      </c>
      <c r="C45" s="14" t="str">
        <f t="shared" si="8"/>
        <v>N°-0032-2024</v>
      </c>
      <c r="D45" s="15">
        <v>774997775</v>
      </c>
      <c r="E45" s="15" t="s">
        <v>15</v>
      </c>
      <c r="F45" s="90" t="s">
        <v>55</v>
      </c>
      <c r="G45" s="15" t="s">
        <v>23</v>
      </c>
      <c r="H45" s="15" t="s">
        <v>159</v>
      </c>
      <c r="I45" s="15" t="s">
        <v>180</v>
      </c>
      <c r="J45" s="46">
        <v>2000</v>
      </c>
      <c r="K45" s="46">
        <v>1000</v>
      </c>
      <c r="L45" s="46">
        <v>2</v>
      </c>
      <c r="M45" s="46" t="str">
        <f t="shared" si="4"/>
        <v>A JOUR</v>
      </c>
      <c r="N45" s="70">
        <f t="shared" si="5"/>
        <v>2000</v>
      </c>
      <c r="O45" s="70">
        <f t="shared" ref="O45" si="11">+IF(L45&gt;0,L45*J45,0)</f>
        <v>4000</v>
      </c>
      <c r="P45" s="46" t="str">
        <f t="shared" si="3"/>
        <v>A JOUR</v>
      </c>
      <c r="Q45" s="17" t="s">
        <v>14</v>
      </c>
      <c r="R45" s="18" t="s">
        <v>14</v>
      </c>
      <c r="U45" s="13" t="s">
        <v>305</v>
      </c>
      <c r="V45" s="13"/>
      <c r="W45"/>
      <c r="X45"/>
      <c r="Y45"/>
      <c r="Z45" s="17">
        <v>1</v>
      </c>
      <c r="AA45" s="87"/>
      <c r="AB45" s="17"/>
      <c r="AC45" s="17"/>
      <c r="AD45" s="17"/>
      <c r="AE45" s="17"/>
      <c r="AF45" s="17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</row>
    <row r="46" spans="1:44" ht="18.5" hidden="1" x14ac:dyDescent="0.35">
      <c r="A46"/>
      <c r="B46" s="14">
        <v>33</v>
      </c>
      <c r="C46" s="14" t="str">
        <f t="shared" si="8"/>
        <v>N°-0033-2024</v>
      </c>
      <c r="D46" s="15"/>
      <c r="E46" s="15" t="s">
        <v>11</v>
      </c>
      <c r="F46" s="16" t="s">
        <v>56</v>
      </c>
      <c r="G46" s="15" t="s">
        <v>13</v>
      </c>
      <c r="H46" s="15" t="s">
        <v>243</v>
      </c>
      <c r="I46" s="15"/>
      <c r="J46" s="46"/>
      <c r="K46" s="46">
        <v>1000</v>
      </c>
      <c r="L46" s="46" t="s">
        <v>303</v>
      </c>
      <c r="M46" s="46" t="str">
        <f t="shared" si="4"/>
        <v>A JOUR</v>
      </c>
      <c r="N46" s="70">
        <f t="shared" si="5"/>
        <v>0</v>
      </c>
      <c r="O46" s="46"/>
      <c r="P46" s="46" t="str">
        <f t="shared" si="3"/>
        <v>A JOUR</v>
      </c>
      <c r="Q46" s="17"/>
      <c r="R46" s="18"/>
      <c r="S46" s="2" t="s">
        <v>303</v>
      </c>
      <c r="U46" s="13" t="e">
        <v>#N/A</v>
      </c>
      <c r="V46" s="13" t="e">
        <v>#N/A</v>
      </c>
      <c r="W46" s="13" t="e">
        <v>#N/A</v>
      </c>
      <c r="X46" s="13" t="e">
        <v>#N/A</v>
      </c>
      <c r="Y46" s="13" t="e">
        <v>#N/A</v>
      </c>
      <c r="Z46" s="17" t="s">
        <v>303</v>
      </c>
      <c r="AA46" s="87"/>
      <c r="AB46" s="17"/>
      <c r="AC46" s="17"/>
      <c r="AD46" s="17"/>
      <c r="AE46" s="17"/>
      <c r="AF46" s="17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</row>
    <row r="47" spans="1:44" ht="18.5" hidden="1" x14ac:dyDescent="0.35">
      <c r="A47"/>
      <c r="B47" s="14">
        <v>34</v>
      </c>
      <c r="C47" s="14" t="str">
        <f t="shared" si="8"/>
        <v>N°-0034-2024</v>
      </c>
      <c r="D47" s="15">
        <v>776709584</v>
      </c>
      <c r="E47" s="15" t="s">
        <v>57</v>
      </c>
      <c r="F47" s="16" t="s">
        <v>58</v>
      </c>
      <c r="G47" s="15" t="s">
        <v>59</v>
      </c>
      <c r="H47" s="15" t="s">
        <v>243</v>
      </c>
      <c r="I47" s="15" t="s">
        <v>201</v>
      </c>
      <c r="J47" s="46">
        <v>2500</v>
      </c>
      <c r="K47" s="46">
        <v>1000</v>
      </c>
      <c r="L47" s="46">
        <v>0</v>
      </c>
      <c r="M47" s="46" t="str">
        <f t="shared" si="4"/>
        <v>A JOUR</v>
      </c>
      <c r="N47" s="70">
        <f t="shared" si="5"/>
        <v>0</v>
      </c>
      <c r="O47" s="70">
        <f t="shared" ref="O47:O49" si="12">+IF(L47&gt;0,L47*J47,0)</f>
        <v>0</v>
      </c>
      <c r="P47" s="46" t="str">
        <f t="shared" si="3"/>
        <v>A JOUR</v>
      </c>
      <c r="Q47" s="17" t="s">
        <v>14</v>
      </c>
      <c r="R47" s="18" t="s">
        <v>14</v>
      </c>
      <c r="S47" s="2" t="s">
        <v>298</v>
      </c>
      <c r="U47" s="13" t="e">
        <v>#N/A</v>
      </c>
      <c r="V47" s="13" t="s">
        <v>306</v>
      </c>
      <c r="W47"/>
      <c r="X47"/>
      <c r="Y47"/>
      <c r="Z47" s="17" t="s">
        <v>303</v>
      </c>
      <c r="AA47" s="87"/>
      <c r="AB47" s="17"/>
      <c r="AC47" s="17"/>
      <c r="AD47" s="17"/>
      <c r="AE47" s="17"/>
      <c r="AF47" s="17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</row>
    <row r="48" spans="1:44" ht="18.5" hidden="1" x14ac:dyDescent="0.35">
      <c r="A48"/>
      <c r="B48" s="14">
        <v>35</v>
      </c>
      <c r="C48" s="14" t="str">
        <f t="shared" si="8"/>
        <v>N°-0035-2024</v>
      </c>
      <c r="D48" s="15">
        <v>776623868</v>
      </c>
      <c r="E48" s="15" t="s">
        <v>11</v>
      </c>
      <c r="F48" s="16" t="s">
        <v>60</v>
      </c>
      <c r="G48" s="15" t="s">
        <v>23</v>
      </c>
      <c r="H48" s="15" t="s">
        <v>159</v>
      </c>
      <c r="I48" s="15" t="s">
        <v>193</v>
      </c>
      <c r="J48" s="46">
        <v>2000</v>
      </c>
      <c r="K48" s="46">
        <v>1000</v>
      </c>
      <c r="L48" s="46">
        <v>0</v>
      </c>
      <c r="M48" s="46" t="str">
        <f t="shared" si="4"/>
        <v>A JOUR</v>
      </c>
      <c r="N48" s="70">
        <f t="shared" si="5"/>
        <v>0</v>
      </c>
      <c r="O48" s="70">
        <f t="shared" si="12"/>
        <v>0</v>
      </c>
      <c r="P48" s="46" t="str">
        <f t="shared" si="3"/>
        <v>A JOUR</v>
      </c>
      <c r="Q48" s="17" t="s">
        <v>14</v>
      </c>
      <c r="R48" s="18" t="s">
        <v>14</v>
      </c>
      <c r="U48" s="13" t="s">
        <v>305</v>
      </c>
      <c r="V48" s="13"/>
      <c r="W48"/>
      <c r="X48"/>
      <c r="Y48"/>
      <c r="Z48" s="17">
        <v>1</v>
      </c>
      <c r="AA48" s="8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63">
        <v>1</v>
      </c>
      <c r="AH48" s="63">
        <v>1</v>
      </c>
      <c r="AI48" s="63">
        <v>1</v>
      </c>
      <c r="AJ48" s="63">
        <v>1</v>
      </c>
      <c r="AK48" s="63"/>
      <c r="AL48" s="63"/>
      <c r="AM48" s="63"/>
      <c r="AN48" s="63"/>
      <c r="AO48" s="63"/>
      <c r="AP48" s="63"/>
      <c r="AQ48" s="63"/>
      <c r="AR48" s="63"/>
    </row>
    <row r="49" spans="1:44" ht="18.5" hidden="1" x14ac:dyDescent="0.35">
      <c r="A49"/>
      <c r="B49" s="14">
        <v>36</v>
      </c>
      <c r="C49" s="14" t="str">
        <f t="shared" si="8"/>
        <v>N°-0036-2024</v>
      </c>
      <c r="D49" s="15">
        <v>774272026</v>
      </c>
      <c r="E49" s="15" t="s">
        <v>15</v>
      </c>
      <c r="F49" s="16" t="s">
        <v>61</v>
      </c>
      <c r="G49" s="15" t="s">
        <v>23</v>
      </c>
      <c r="H49" s="15" t="s">
        <v>159</v>
      </c>
      <c r="I49" s="15" t="s">
        <v>206</v>
      </c>
      <c r="J49" s="46">
        <v>2000</v>
      </c>
      <c r="K49" s="46">
        <v>1000</v>
      </c>
      <c r="L49" s="46">
        <v>0</v>
      </c>
      <c r="M49" s="46" t="str">
        <f t="shared" si="4"/>
        <v>A JOUR</v>
      </c>
      <c r="N49" s="70">
        <f t="shared" si="5"/>
        <v>0</v>
      </c>
      <c r="O49" s="70">
        <f t="shared" si="12"/>
        <v>0</v>
      </c>
      <c r="P49" s="46" t="str">
        <f t="shared" si="3"/>
        <v>A JOUR</v>
      </c>
      <c r="Q49" s="17" t="s">
        <v>14</v>
      </c>
      <c r="R49" s="18" t="s">
        <v>14</v>
      </c>
      <c r="U49" s="13" t="e">
        <v>#N/A</v>
      </c>
      <c r="V49" s="13" t="e">
        <v>#N/A</v>
      </c>
      <c r="W49" s="13" t="e">
        <v>#N/A</v>
      </c>
      <c r="X49" s="13">
        <v>2000</v>
      </c>
      <c r="Y49" s="13">
        <v>4</v>
      </c>
      <c r="Z49" s="17">
        <v>1</v>
      </c>
      <c r="AA49" s="87"/>
      <c r="AB49" s="17"/>
      <c r="AC49" s="17"/>
      <c r="AD49" s="17"/>
      <c r="AE49" s="17"/>
      <c r="AF49" s="17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</row>
    <row r="50" spans="1:44" ht="18.5" hidden="1" x14ac:dyDescent="0.35">
      <c r="A50"/>
      <c r="B50" s="14">
        <v>37</v>
      </c>
      <c r="C50" s="14" t="str">
        <f t="shared" si="8"/>
        <v>N°-0037-2024</v>
      </c>
      <c r="D50" s="48" t="s">
        <v>235</v>
      </c>
      <c r="E50" s="15" t="s">
        <v>11</v>
      </c>
      <c r="F50" s="16" t="s">
        <v>62</v>
      </c>
      <c r="G50" s="15" t="s">
        <v>25</v>
      </c>
      <c r="H50" s="15" t="s">
        <v>243</v>
      </c>
      <c r="I50" s="48" t="s">
        <v>235</v>
      </c>
      <c r="J50" s="46">
        <v>2000</v>
      </c>
      <c r="K50" s="46">
        <v>1000</v>
      </c>
      <c r="L50" s="46"/>
      <c r="M50" s="46" t="str">
        <f t="shared" si="4"/>
        <v>A JOUR</v>
      </c>
      <c r="N50" s="70">
        <f t="shared" si="5"/>
        <v>0</v>
      </c>
      <c r="O50" s="46"/>
      <c r="P50" s="46" t="str">
        <f t="shared" si="3"/>
        <v>A JOUR</v>
      </c>
      <c r="Q50" s="17"/>
      <c r="R50" s="18" t="s">
        <v>14</v>
      </c>
      <c r="S50" s="2" t="s">
        <v>303</v>
      </c>
      <c r="U50" s="13" t="e">
        <v>#N/A</v>
      </c>
      <c r="V50" s="13" t="e">
        <v>#N/A</v>
      </c>
      <c r="W50" s="13" t="e">
        <v>#N/A</v>
      </c>
      <c r="X50" s="13" t="e">
        <v>#N/A</v>
      </c>
      <c r="Y50" s="13" t="e">
        <v>#N/A</v>
      </c>
      <c r="Z50" s="17"/>
      <c r="AA50" s="87"/>
      <c r="AB50" s="17"/>
      <c r="AC50" s="17"/>
      <c r="AD50" s="17"/>
      <c r="AE50" s="17"/>
      <c r="AF50" s="17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</row>
    <row r="51" spans="1:44" ht="18.5" hidden="1" x14ac:dyDescent="0.35">
      <c r="A51"/>
      <c r="B51" s="14">
        <v>38</v>
      </c>
      <c r="C51" s="14" t="str">
        <f t="shared" si="8"/>
        <v>N°-0038-2024</v>
      </c>
      <c r="D51" s="15">
        <v>775218573</v>
      </c>
      <c r="E51" s="15" t="s">
        <v>11</v>
      </c>
      <c r="F51" s="19" t="s">
        <v>275</v>
      </c>
      <c r="G51" s="15" t="s">
        <v>23</v>
      </c>
      <c r="H51" s="15" t="s">
        <v>159</v>
      </c>
      <c r="I51" s="15" t="s">
        <v>162</v>
      </c>
      <c r="J51" s="15">
        <v>3000</v>
      </c>
      <c r="K51" s="15">
        <v>1000</v>
      </c>
      <c r="L51" s="15">
        <v>0</v>
      </c>
      <c r="M51" s="46" t="str">
        <f t="shared" si="4"/>
        <v>A JOUR</v>
      </c>
      <c r="N51" s="70">
        <f t="shared" si="5"/>
        <v>0</v>
      </c>
      <c r="O51" s="70">
        <f t="shared" ref="O51:O53" si="13">+IF(L51&gt;0,L51*J51,0)</f>
        <v>0</v>
      </c>
      <c r="P51" s="46" t="str">
        <f t="shared" si="3"/>
        <v>A JOUR</v>
      </c>
      <c r="Q51" s="17" t="s">
        <v>14</v>
      </c>
      <c r="R51" s="18" t="s">
        <v>14</v>
      </c>
      <c r="U51" s="13" t="s">
        <v>305</v>
      </c>
      <c r="V51" s="13"/>
      <c r="W51"/>
      <c r="X51"/>
      <c r="Y51"/>
      <c r="Z51" s="17">
        <v>1</v>
      </c>
      <c r="AA51" s="8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63">
        <v>1</v>
      </c>
      <c r="AH51" s="63">
        <v>1</v>
      </c>
      <c r="AI51" s="63">
        <v>1</v>
      </c>
      <c r="AJ51" s="63">
        <v>1</v>
      </c>
      <c r="AK51" s="63"/>
      <c r="AL51" s="63"/>
      <c r="AM51" s="63"/>
      <c r="AN51" s="63"/>
      <c r="AO51" s="63"/>
      <c r="AP51" s="63"/>
      <c r="AQ51" s="63"/>
      <c r="AR51" s="63"/>
    </row>
    <row r="52" spans="1:44" ht="18.5" hidden="1" x14ac:dyDescent="0.35">
      <c r="A52"/>
      <c r="B52" s="14">
        <v>39</v>
      </c>
      <c r="C52" s="14" t="str">
        <f t="shared" si="8"/>
        <v>N°-0039-2024</v>
      </c>
      <c r="D52" s="15">
        <v>778550234</v>
      </c>
      <c r="E52" s="15" t="s">
        <v>15</v>
      </c>
      <c r="F52" s="19" t="s">
        <v>280</v>
      </c>
      <c r="G52" s="15" t="s">
        <v>65</v>
      </c>
      <c r="H52" s="15" t="s">
        <v>159</v>
      </c>
      <c r="I52" s="15" t="s">
        <v>171</v>
      </c>
      <c r="J52" s="46">
        <v>2000</v>
      </c>
      <c r="K52" s="46">
        <v>1000</v>
      </c>
      <c r="L52" s="46">
        <v>0</v>
      </c>
      <c r="M52" s="46" t="str">
        <f t="shared" si="4"/>
        <v>A JOUR</v>
      </c>
      <c r="N52" s="70">
        <f t="shared" si="5"/>
        <v>0</v>
      </c>
      <c r="O52" s="70">
        <f t="shared" si="13"/>
        <v>0</v>
      </c>
      <c r="P52" s="46" t="str">
        <f t="shared" si="3"/>
        <v>A JOUR</v>
      </c>
      <c r="Q52" s="17" t="s">
        <v>14</v>
      </c>
      <c r="R52" s="18" t="s">
        <v>14</v>
      </c>
      <c r="U52" s="13" t="s">
        <v>305</v>
      </c>
      <c r="V52" s="13"/>
      <c r="W52"/>
      <c r="X52"/>
      <c r="Y52"/>
      <c r="Z52" s="17">
        <v>1</v>
      </c>
      <c r="AA52" s="87"/>
      <c r="AB52" s="17"/>
      <c r="AC52" s="17"/>
      <c r="AD52" s="17"/>
      <c r="AE52" s="17"/>
      <c r="AF52" s="17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</row>
    <row r="53" spans="1:44" ht="18.5" hidden="1" x14ac:dyDescent="0.35">
      <c r="A53"/>
      <c r="B53" s="14">
        <v>40</v>
      </c>
      <c r="C53" s="14" t="str">
        <f t="shared" si="8"/>
        <v>N°-0040-2024</v>
      </c>
      <c r="D53" s="15">
        <v>778151869</v>
      </c>
      <c r="E53" s="15" t="s">
        <v>15</v>
      </c>
      <c r="F53" s="16" t="s">
        <v>64</v>
      </c>
      <c r="G53" s="15" t="s">
        <v>37</v>
      </c>
      <c r="H53" s="15" t="s">
        <v>159</v>
      </c>
      <c r="I53" s="15" t="s">
        <v>231</v>
      </c>
      <c r="J53" s="46">
        <v>1000</v>
      </c>
      <c r="K53" s="46">
        <v>1000</v>
      </c>
      <c r="L53" s="46">
        <v>0</v>
      </c>
      <c r="M53" s="46" t="str">
        <f t="shared" si="4"/>
        <v>A JOUR</v>
      </c>
      <c r="N53" s="70">
        <f t="shared" si="5"/>
        <v>0</v>
      </c>
      <c r="O53" s="70">
        <f t="shared" si="13"/>
        <v>0</v>
      </c>
      <c r="P53" s="46" t="str">
        <f t="shared" si="3"/>
        <v>A JOUR</v>
      </c>
      <c r="Q53" s="17" t="s">
        <v>14</v>
      </c>
      <c r="R53" s="18" t="s">
        <v>14</v>
      </c>
      <c r="U53" s="13" t="s">
        <v>305</v>
      </c>
      <c r="V53" s="13"/>
      <c r="W53"/>
      <c r="X53"/>
      <c r="Y53"/>
      <c r="Z53" s="17">
        <v>1</v>
      </c>
      <c r="AA53" s="87"/>
      <c r="AB53" s="17"/>
      <c r="AC53" s="17"/>
      <c r="AD53" s="17"/>
      <c r="AE53" s="17"/>
      <c r="AF53" s="17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</row>
    <row r="54" spans="1:44" ht="18.5" hidden="1" x14ac:dyDescent="0.35">
      <c r="A54"/>
      <c r="B54" s="14">
        <v>41</v>
      </c>
      <c r="C54" s="14" t="str">
        <f t="shared" si="8"/>
        <v>N°-0041-2024</v>
      </c>
      <c r="D54" s="15">
        <v>786333092</v>
      </c>
      <c r="E54" s="15" t="s">
        <v>11</v>
      </c>
      <c r="F54" s="16" t="s">
        <v>64</v>
      </c>
      <c r="G54" s="15" t="s">
        <v>67</v>
      </c>
      <c r="H54" s="15" t="s">
        <v>159</v>
      </c>
      <c r="I54" s="15" t="s">
        <v>238</v>
      </c>
      <c r="J54" s="46">
        <v>1000</v>
      </c>
      <c r="K54" s="46" t="s">
        <v>274</v>
      </c>
      <c r="L54" s="46">
        <f>+SUM($Z54:$AR54)</f>
        <v>-23</v>
      </c>
      <c r="M54" s="46">
        <f t="shared" si="4"/>
        <v>-46000</v>
      </c>
      <c r="N54" s="70">
        <f t="shared" si="5"/>
        <v>0</v>
      </c>
      <c r="O54" s="46"/>
      <c r="P54" s="46">
        <f t="shared" si="3"/>
        <v>-69000</v>
      </c>
      <c r="Q54" s="17" t="s">
        <v>14</v>
      </c>
      <c r="R54" s="18" t="s">
        <v>14</v>
      </c>
      <c r="T54" s="2" t="s">
        <v>264</v>
      </c>
      <c r="U54" s="13" t="e">
        <v>#N/A</v>
      </c>
      <c r="V54" s="13" t="e">
        <v>#N/A</v>
      </c>
      <c r="W54" s="13" t="e">
        <v>#N/A</v>
      </c>
      <c r="X54" s="13">
        <v>1000</v>
      </c>
      <c r="Y54" s="13">
        <v>21</v>
      </c>
      <c r="Z54" s="17">
        <v>-23</v>
      </c>
      <c r="AA54" s="87"/>
      <c r="AB54" s="17"/>
      <c r="AC54" s="17"/>
      <c r="AD54" s="17"/>
      <c r="AE54" s="17"/>
      <c r="AF54" s="17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</row>
    <row r="55" spans="1:44" ht="18.5" hidden="1" x14ac:dyDescent="0.35">
      <c r="A55"/>
      <c r="B55" s="14">
        <v>42</v>
      </c>
      <c r="C55" s="14" t="str">
        <f t="shared" si="8"/>
        <v>N°-0042-2024</v>
      </c>
      <c r="D55" s="15">
        <v>778021767</v>
      </c>
      <c r="E55" s="15" t="s">
        <v>11</v>
      </c>
      <c r="F55" s="16" t="s">
        <v>223</v>
      </c>
      <c r="G55" s="15" t="s">
        <v>222</v>
      </c>
      <c r="H55" s="15" t="s">
        <v>159</v>
      </c>
      <c r="I55" s="15" t="s">
        <v>217</v>
      </c>
      <c r="J55" s="46">
        <v>2000</v>
      </c>
      <c r="K55" s="46" t="s">
        <v>274</v>
      </c>
      <c r="L55" s="46">
        <f t="shared" ref="L55:L56" si="14">+SUM($Z55:$AR55)</f>
        <v>-47</v>
      </c>
      <c r="M55" s="46">
        <f t="shared" si="4"/>
        <v>-94000</v>
      </c>
      <c r="N55" s="70">
        <f t="shared" si="5"/>
        <v>0</v>
      </c>
      <c r="O55" s="46"/>
      <c r="P55" s="46">
        <f t="shared" si="3"/>
        <v>-188000</v>
      </c>
      <c r="Q55" s="17" t="s">
        <v>14</v>
      </c>
      <c r="R55" s="18" t="s">
        <v>14</v>
      </c>
      <c r="U55" s="13" t="e">
        <v>#N/A</v>
      </c>
      <c r="V55" s="13" t="e">
        <v>#N/A</v>
      </c>
      <c r="W55" s="13" t="e">
        <v>#N/A</v>
      </c>
      <c r="X55" s="13">
        <v>2000</v>
      </c>
      <c r="Y55" s="13">
        <v>45</v>
      </c>
      <c r="Z55" s="17">
        <v>-47</v>
      </c>
      <c r="AA55" s="87"/>
      <c r="AB55" s="17"/>
      <c r="AC55" s="17"/>
      <c r="AD55" s="17"/>
      <c r="AE55" s="17"/>
      <c r="AF55" s="17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</row>
    <row r="56" spans="1:44" ht="18.5" hidden="1" x14ac:dyDescent="0.35">
      <c r="A56"/>
      <c r="B56" s="14">
        <v>43</v>
      </c>
      <c r="C56" s="14" t="str">
        <f t="shared" si="8"/>
        <v>N°-0043-2024</v>
      </c>
      <c r="D56" s="15">
        <v>771009642</v>
      </c>
      <c r="E56" s="15" t="s">
        <v>11</v>
      </c>
      <c r="F56" s="16" t="s">
        <v>68</v>
      </c>
      <c r="G56" s="15" t="s">
        <v>13</v>
      </c>
      <c r="H56" s="15" t="s">
        <v>159</v>
      </c>
      <c r="I56" s="15" t="s">
        <v>219</v>
      </c>
      <c r="J56" s="46">
        <v>1000</v>
      </c>
      <c r="K56" s="46" t="s">
        <v>274</v>
      </c>
      <c r="L56" s="46">
        <f t="shared" si="14"/>
        <v>-47</v>
      </c>
      <c r="M56" s="46">
        <f t="shared" si="4"/>
        <v>-94000</v>
      </c>
      <c r="N56" s="70">
        <f t="shared" si="5"/>
        <v>0</v>
      </c>
      <c r="O56" s="46"/>
      <c r="P56" s="46">
        <f t="shared" si="3"/>
        <v>-141000</v>
      </c>
      <c r="Q56" s="17"/>
      <c r="R56" s="18" t="s">
        <v>14</v>
      </c>
      <c r="U56" s="13" t="e">
        <v>#N/A</v>
      </c>
      <c r="V56" s="13" t="e">
        <v>#N/A</v>
      </c>
      <c r="W56" s="13" t="e">
        <v>#N/A</v>
      </c>
      <c r="X56" s="13">
        <v>1000</v>
      </c>
      <c r="Y56" s="13">
        <v>45</v>
      </c>
      <c r="Z56" s="17">
        <v>-47</v>
      </c>
      <c r="AA56" s="87"/>
      <c r="AB56" s="17"/>
      <c r="AC56" s="17"/>
      <c r="AD56" s="17"/>
      <c r="AE56" s="17"/>
      <c r="AF56" s="17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</row>
    <row r="57" spans="1:44" ht="18.5" hidden="1" x14ac:dyDescent="0.35">
      <c r="A57"/>
      <c r="B57" s="14">
        <v>44</v>
      </c>
      <c r="C57" s="14" t="str">
        <f t="shared" si="8"/>
        <v>N°-0044-2024</v>
      </c>
      <c r="D57" s="15">
        <v>778637835</v>
      </c>
      <c r="E57" s="15" t="s">
        <v>11</v>
      </c>
      <c r="F57" s="19" t="s">
        <v>69</v>
      </c>
      <c r="G57" s="15" t="s">
        <v>27</v>
      </c>
      <c r="H57" s="15" t="s">
        <v>159</v>
      </c>
      <c r="I57" s="15" t="s">
        <v>172</v>
      </c>
      <c r="J57" s="46">
        <v>1000</v>
      </c>
      <c r="K57" s="46">
        <v>1000</v>
      </c>
      <c r="L57" s="46">
        <v>0</v>
      </c>
      <c r="M57" s="46" t="str">
        <f t="shared" si="4"/>
        <v>A JOUR</v>
      </c>
      <c r="N57" s="70">
        <f t="shared" si="5"/>
        <v>0</v>
      </c>
      <c r="O57" s="70">
        <f t="shared" ref="O57:O59" si="15">+IF(L57&gt;0,L57*J57,0)</f>
        <v>0</v>
      </c>
      <c r="P57" s="46" t="str">
        <f t="shared" si="3"/>
        <v>A JOUR</v>
      </c>
      <c r="Q57" s="17" t="s">
        <v>14</v>
      </c>
      <c r="R57" s="18" t="s">
        <v>14</v>
      </c>
      <c r="S57" s="2" t="s">
        <v>298</v>
      </c>
      <c r="U57" s="13" t="e">
        <v>#N/A</v>
      </c>
      <c r="V57" s="13" t="e">
        <v>#N/A</v>
      </c>
      <c r="W57" s="13" t="s">
        <v>298</v>
      </c>
      <c r="Z57" s="17">
        <v>1</v>
      </c>
      <c r="AA57" s="87">
        <v>1</v>
      </c>
      <c r="AB57" s="17">
        <v>1</v>
      </c>
      <c r="AC57" s="17">
        <v>1</v>
      </c>
      <c r="AD57" s="17"/>
      <c r="AE57" s="17"/>
      <c r="AF57" s="17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</row>
    <row r="58" spans="1:44" ht="18.5" hidden="1" x14ac:dyDescent="0.35">
      <c r="A58"/>
      <c r="B58" s="14">
        <v>45</v>
      </c>
      <c r="C58" s="14" t="str">
        <f t="shared" si="8"/>
        <v>N°-0045-2024</v>
      </c>
      <c r="D58" s="15">
        <v>773499877</v>
      </c>
      <c r="E58" s="15" t="s">
        <v>70</v>
      </c>
      <c r="F58" s="16" t="s">
        <v>285</v>
      </c>
      <c r="G58" s="15" t="s">
        <v>39</v>
      </c>
      <c r="H58" s="15" t="s">
        <v>159</v>
      </c>
      <c r="I58" s="15" t="s">
        <v>203</v>
      </c>
      <c r="J58" s="46">
        <v>2000</v>
      </c>
      <c r="K58" s="46">
        <v>1000</v>
      </c>
      <c r="L58" s="46">
        <v>0</v>
      </c>
      <c r="M58" s="46" t="str">
        <f t="shared" si="4"/>
        <v>A JOUR</v>
      </c>
      <c r="N58" s="70">
        <f t="shared" si="5"/>
        <v>0</v>
      </c>
      <c r="O58" s="70">
        <f t="shared" si="15"/>
        <v>0</v>
      </c>
      <c r="P58" s="46" t="str">
        <f t="shared" si="3"/>
        <v>A JOUR</v>
      </c>
      <c r="Q58" s="17" t="s">
        <v>14</v>
      </c>
      <c r="R58" s="18" t="s">
        <v>14</v>
      </c>
      <c r="U58" s="13" t="e">
        <v>#N/A</v>
      </c>
      <c r="V58" s="13" t="s">
        <v>306</v>
      </c>
      <c r="W58"/>
      <c r="X58"/>
      <c r="Y58"/>
      <c r="Z58" s="17" t="s">
        <v>303</v>
      </c>
      <c r="AA58" s="87"/>
      <c r="AB58" s="17"/>
      <c r="AC58" s="17"/>
      <c r="AD58" s="17"/>
      <c r="AE58" s="17"/>
      <c r="AF58" s="17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</row>
    <row r="59" spans="1:44" ht="18.5" hidden="1" x14ac:dyDescent="0.35">
      <c r="A59"/>
      <c r="B59" s="14">
        <v>46</v>
      </c>
      <c r="C59" s="14" t="str">
        <f t="shared" si="8"/>
        <v>N°-0046-2024</v>
      </c>
      <c r="D59" s="48" t="s">
        <v>235</v>
      </c>
      <c r="E59" s="15" t="s">
        <v>11</v>
      </c>
      <c r="F59" s="16" t="s">
        <v>72</v>
      </c>
      <c r="G59" s="15" t="s">
        <v>73</v>
      </c>
      <c r="H59" s="15" t="s">
        <v>190</v>
      </c>
      <c r="I59" s="48" t="s">
        <v>235</v>
      </c>
      <c r="J59" s="46">
        <v>2000</v>
      </c>
      <c r="K59" s="46">
        <v>1000</v>
      </c>
      <c r="L59" s="46">
        <v>0</v>
      </c>
      <c r="M59" s="46" t="str">
        <f t="shared" si="4"/>
        <v>A JOUR</v>
      </c>
      <c r="N59" s="70">
        <f t="shared" si="5"/>
        <v>0</v>
      </c>
      <c r="O59" s="70">
        <f t="shared" si="15"/>
        <v>0</v>
      </c>
      <c r="P59" s="46" t="str">
        <f t="shared" si="3"/>
        <v>A JOUR</v>
      </c>
      <c r="Q59" s="17"/>
      <c r="R59" s="18" t="s">
        <v>14</v>
      </c>
      <c r="U59" s="13" t="e">
        <v>#N/A</v>
      </c>
      <c r="V59" s="13" t="e">
        <v>#N/A</v>
      </c>
      <c r="W59" s="13" t="e">
        <v>#N/A</v>
      </c>
      <c r="X59" s="13" t="e">
        <v>#N/A</v>
      </c>
      <c r="Y59" s="13" t="e">
        <v>#N/A</v>
      </c>
      <c r="Z59" s="17"/>
      <c r="AA59" s="87"/>
      <c r="AB59" s="17"/>
      <c r="AC59" s="17"/>
      <c r="AD59" s="17"/>
      <c r="AE59" s="17"/>
      <c r="AF59" s="17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</row>
    <row r="60" spans="1:44" ht="18.5" hidden="1" x14ac:dyDescent="0.35">
      <c r="A60"/>
      <c r="B60" s="14">
        <v>47</v>
      </c>
      <c r="C60" s="14" t="str">
        <f t="shared" si="8"/>
        <v>N°-0047-2024</v>
      </c>
      <c r="D60" s="40">
        <v>772392440</v>
      </c>
      <c r="E60" s="38" t="s">
        <v>11</v>
      </c>
      <c r="F60" s="39" t="s">
        <v>457</v>
      </c>
      <c r="G60" s="40" t="s">
        <v>222</v>
      </c>
      <c r="H60" s="15" t="s">
        <v>159</v>
      </c>
      <c r="I60" s="40" t="s">
        <v>221</v>
      </c>
      <c r="J60" s="47">
        <v>2000</v>
      </c>
      <c r="K60" s="47" t="s">
        <v>274</v>
      </c>
      <c r="L60" s="46">
        <f>+SUM($Z60:$AR60)</f>
        <v>-42</v>
      </c>
      <c r="M60" s="46">
        <f t="shared" si="4"/>
        <v>-84000</v>
      </c>
      <c r="N60" s="70">
        <f t="shared" si="5"/>
        <v>0</v>
      </c>
      <c r="O60" s="46"/>
      <c r="P60" s="46">
        <f t="shared" si="3"/>
        <v>-168000</v>
      </c>
      <c r="Q60" s="17"/>
      <c r="R60" s="18" t="s">
        <v>14</v>
      </c>
      <c r="U60" s="13" t="e">
        <v>#N/A</v>
      </c>
      <c r="V60" s="13" t="e">
        <v>#N/A</v>
      </c>
      <c r="W60" s="13" t="e">
        <v>#N/A</v>
      </c>
      <c r="X60" s="13">
        <v>2000</v>
      </c>
      <c r="Y60" s="13">
        <v>40</v>
      </c>
      <c r="Z60" s="17">
        <v>-42</v>
      </c>
      <c r="AA60" s="87"/>
      <c r="AB60" s="17"/>
      <c r="AC60" s="17"/>
      <c r="AD60" s="17"/>
      <c r="AE60" s="17"/>
      <c r="AF60" s="17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</row>
    <row r="61" spans="1:44" s="24" customFormat="1" ht="18.5" hidden="1" x14ac:dyDescent="0.35">
      <c r="B61" s="14">
        <v>48</v>
      </c>
      <c r="C61" s="14" t="str">
        <f t="shared" si="8"/>
        <v>N°-0048-2024</v>
      </c>
      <c r="D61" s="15">
        <v>779593845</v>
      </c>
      <c r="E61" s="15" t="s">
        <v>11</v>
      </c>
      <c r="F61" s="16" t="s">
        <v>74</v>
      </c>
      <c r="G61" s="15" t="s">
        <v>37</v>
      </c>
      <c r="H61" s="15" t="s">
        <v>159</v>
      </c>
      <c r="I61" s="15" t="s">
        <v>232</v>
      </c>
      <c r="J61" s="46">
        <v>1000</v>
      </c>
      <c r="K61" s="46" t="s">
        <v>274</v>
      </c>
      <c r="L61" s="46">
        <f>+SUM($Z61:$AR61)</f>
        <v>-6</v>
      </c>
      <c r="M61" s="46">
        <f t="shared" si="4"/>
        <v>-12000</v>
      </c>
      <c r="N61" s="70">
        <f t="shared" si="5"/>
        <v>0</v>
      </c>
      <c r="O61" s="46"/>
      <c r="P61" s="46">
        <f t="shared" si="3"/>
        <v>-18000</v>
      </c>
      <c r="Q61" s="17" t="s">
        <v>14</v>
      </c>
      <c r="R61" s="18" t="s">
        <v>14</v>
      </c>
      <c r="S61" s="59"/>
      <c r="T61" s="2"/>
      <c r="U61" s="13" t="e">
        <v>#N/A</v>
      </c>
      <c r="V61" s="13" t="e">
        <v>#N/A</v>
      </c>
      <c r="W61" s="13" t="e">
        <v>#N/A</v>
      </c>
      <c r="X61" s="13">
        <v>1000</v>
      </c>
      <c r="Y61" s="13">
        <v>5</v>
      </c>
      <c r="Z61" s="17">
        <v>-6</v>
      </c>
      <c r="AA61" s="87" t="s">
        <v>298</v>
      </c>
      <c r="AB61" s="17"/>
      <c r="AC61" s="17"/>
      <c r="AD61" s="17"/>
      <c r="AE61" s="17"/>
      <c r="AF61" s="17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</row>
    <row r="62" spans="1:44" ht="18.5" hidden="1" x14ac:dyDescent="0.35">
      <c r="A62"/>
      <c r="B62" s="14">
        <v>49</v>
      </c>
      <c r="C62" s="14" t="str">
        <f t="shared" si="8"/>
        <v>N°-0049-2024</v>
      </c>
      <c r="D62" s="15">
        <v>778018331</v>
      </c>
      <c r="E62" s="15" t="s">
        <v>11</v>
      </c>
      <c r="F62" s="19" t="s">
        <v>75</v>
      </c>
      <c r="G62" s="15" t="s">
        <v>20</v>
      </c>
      <c r="H62" s="15" t="s">
        <v>159</v>
      </c>
      <c r="I62" s="15" t="s">
        <v>173</v>
      </c>
      <c r="J62" s="46">
        <v>2000</v>
      </c>
      <c r="K62" s="46">
        <v>1000</v>
      </c>
      <c r="L62" s="46">
        <v>0</v>
      </c>
      <c r="M62" s="46" t="str">
        <f t="shared" si="4"/>
        <v>A JOUR</v>
      </c>
      <c r="N62" s="70">
        <f t="shared" si="5"/>
        <v>0</v>
      </c>
      <c r="O62" s="70">
        <f t="shared" ref="O62:O66" si="16">+IF(L62&gt;0,L62*J62,0)</f>
        <v>0</v>
      </c>
      <c r="P62" s="46" t="str">
        <f t="shared" si="3"/>
        <v>A JOUR</v>
      </c>
      <c r="Q62" s="17" t="s">
        <v>14</v>
      </c>
      <c r="R62" s="18" t="s">
        <v>14</v>
      </c>
      <c r="U62" s="13" t="e">
        <v>#N/A</v>
      </c>
      <c r="V62" s="13" t="e">
        <v>#N/A</v>
      </c>
      <c r="W62" s="13" t="e">
        <v>#N/A</v>
      </c>
      <c r="X62" s="13" t="e">
        <v>#N/A</v>
      </c>
      <c r="Y62" s="13" t="e">
        <v>#N/A</v>
      </c>
      <c r="Z62" s="17"/>
      <c r="AA62" s="87"/>
      <c r="AB62" s="17"/>
      <c r="AC62" s="17"/>
      <c r="AD62" s="17"/>
      <c r="AE62" s="17"/>
      <c r="AF62" s="17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</row>
    <row r="63" spans="1:44" ht="18.5" hidden="1" x14ac:dyDescent="0.35">
      <c r="A63"/>
      <c r="B63" s="14">
        <v>50</v>
      </c>
      <c r="C63" s="14" t="str">
        <f t="shared" si="8"/>
        <v>N°-0050-2024</v>
      </c>
      <c r="D63" s="15">
        <v>774494968</v>
      </c>
      <c r="E63" s="15" t="s">
        <v>11</v>
      </c>
      <c r="F63" s="16" t="s">
        <v>279</v>
      </c>
      <c r="G63" s="15" t="s">
        <v>13</v>
      </c>
      <c r="H63" s="15" t="s">
        <v>159</v>
      </c>
      <c r="I63" s="15" t="s">
        <v>194</v>
      </c>
      <c r="J63" s="46">
        <v>3000</v>
      </c>
      <c r="K63" s="46">
        <v>1000</v>
      </c>
      <c r="L63" s="46">
        <v>0</v>
      </c>
      <c r="M63" s="46" t="str">
        <f t="shared" si="4"/>
        <v>A JOUR</v>
      </c>
      <c r="N63" s="70">
        <f t="shared" si="5"/>
        <v>0</v>
      </c>
      <c r="O63" s="70">
        <f t="shared" si="16"/>
        <v>0</v>
      </c>
      <c r="P63" s="46" t="str">
        <f t="shared" si="3"/>
        <v>A JOUR</v>
      </c>
      <c r="Q63" s="17" t="s">
        <v>14</v>
      </c>
      <c r="R63" s="18" t="s">
        <v>14</v>
      </c>
      <c r="U63" s="13" t="s">
        <v>305</v>
      </c>
      <c r="V63" s="13"/>
      <c r="W63"/>
      <c r="X63"/>
      <c r="Y63"/>
      <c r="Z63" s="17">
        <v>1</v>
      </c>
      <c r="AA63" s="87"/>
      <c r="AB63" s="17"/>
      <c r="AC63" s="17"/>
      <c r="AD63" s="17"/>
      <c r="AE63" s="17"/>
      <c r="AF63" s="17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</row>
    <row r="64" spans="1:44" ht="18.5" hidden="1" x14ac:dyDescent="0.35">
      <c r="A64"/>
      <c r="B64" s="14">
        <v>51</v>
      </c>
      <c r="C64" s="14" t="str">
        <f t="shared" si="8"/>
        <v>N°-0051-2024</v>
      </c>
      <c r="D64" s="15">
        <v>779862991</v>
      </c>
      <c r="E64" s="15" t="s">
        <v>15</v>
      </c>
      <c r="F64" s="16" t="s">
        <v>77</v>
      </c>
      <c r="G64" s="15" t="s">
        <v>13</v>
      </c>
      <c r="H64" s="15" t="s">
        <v>159</v>
      </c>
      <c r="I64" s="15" t="s">
        <v>196</v>
      </c>
      <c r="J64" s="46">
        <v>2000</v>
      </c>
      <c r="K64" s="46" t="s">
        <v>274</v>
      </c>
      <c r="L64" s="46">
        <v>0</v>
      </c>
      <c r="M64" s="46" t="str">
        <f t="shared" si="4"/>
        <v>A JOUR</v>
      </c>
      <c r="N64" s="70">
        <f t="shared" si="5"/>
        <v>0</v>
      </c>
      <c r="O64" s="70">
        <f t="shared" si="16"/>
        <v>0</v>
      </c>
      <c r="P64" s="46" t="str">
        <f t="shared" si="3"/>
        <v>A JOUR</v>
      </c>
      <c r="Q64" s="17"/>
      <c r="R64" s="18" t="s">
        <v>14</v>
      </c>
      <c r="U64" s="13" t="s">
        <v>305</v>
      </c>
      <c r="V64" s="13"/>
      <c r="W64"/>
      <c r="X64"/>
      <c r="Y64"/>
      <c r="Z64" s="17">
        <v>1</v>
      </c>
      <c r="AA64" s="87"/>
      <c r="AB64" s="17"/>
      <c r="AC64" s="17"/>
      <c r="AD64" s="17"/>
      <c r="AE64" s="17"/>
      <c r="AF64" s="17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</row>
    <row r="65" spans="1:44" ht="18.5" hidden="1" x14ac:dyDescent="0.35">
      <c r="A65"/>
      <c r="B65" s="14">
        <v>52</v>
      </c>
      <c r="C65" s="14" t="str">
        <f t="shared" si="8"/>
        <v>N°-0052-2024</v>
      </c>
      <c r="D65" s="40">
        <v>776779519</v>
      </c>
      <c r="E65" s="38" t="s">
        <v>11</v>
      </c>
      <c r="F65" s="39" t="s">
        <v>155</v>
      </c>
      <c r="G65" s="40" t="s">
        <v>156</v>
      </c>
      <c r="H65" s="15" t="s">
        <v>159</v>
      </c>
      <c r="I65" s="40" t="s">
        <v>245</v>
      </c>
      <c r="J65" s="47">
        <v>1000</v>
      </c>
      <c r="K65" s="47">
        <v>1000</v>
      </c>
      <c r="L65" s="47">
        <v>0</v>
      </c>
      <c r="M65" s="46" t="str">
        <f t="shared" si="4"/>
        <v>A JOUR</v>
      </c>
      <c r="N65" s="70">
        <f t="shared" si="5"/>
        <v>0</v>
      </c>
      <c r="O65" s="70">
        <f t="shared" si="16"/>
        <v>0</v>
      </c>
      <c r="P65" s="46" t="str">
        <f t="shared" si="3"/>
        <v>A JOUR</v>
      </c>
      <c r="Q65" s="17"/>
      <c r="R65" s="18"/>
      <c r="U65" s="13" t="s">
        <v>305</v>
      </c>
      <c r="V65" s="13"/>
      <c r="W65"/>
      <c r="X65"/>
      <c r="Y65"/>
      <c r="Z65" s="17">
        <v>1</v>
      </c>
      <c r="AA65" s="87"/>
      <c r="AB65" s="17"/>
      <c r="AC65" s="17"/>
      <c r="AD65" s="17"/>
      <c r="AE65" s="17"/>
      <c r="AF65" s="17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</row>
    <row r="66" spans="1:44" ht="18.5" hidden="1" x14ac:dyDescent="0.35">
      <c r="A66"/>
      <c r="B66" s="14">
        <v>53</v>
      </c>
      <c r="C66" s="14" t="str">
        <f t="shared" si="8"/>
        <v>N°-0053-2024</v>
      </c>
      <c r="D66" s="15">
        <v>773137431</v>
      </c>
      <c r="E66" s="15" t="s">
        <v>15</v>
      </c>
      <c r="F66" s="16" t="s">
        <v>78</v>
      </c>
      <c r="G66" s="15" t="s">
        <v>23</v>
      </c>
      <c r="H66" s="15" t="s">
        <v>159</v>
      </c>
      <c r="I66" s="15" t="s">
        <v>198</v>
      </c>
      <c r="J66" s="46">
        <v>2000</v>
      </c>
      <c r="K66" s="46">
        <v>1000</v>
      </c>
      <c r="L66" s="46">
        <v>0</v>
      </c>
      <c r="M66" s="46" t="str">
        <f t="shared" si="4"/>
        <v>A JOUR</v>
      </c>
      <c r="N66" s="70">
        <f t="shared" si="5"/>
        <v>0</v>
      </c>
      <c r="O66" s="70">
        <f t="shared" si="16"/>
        <v>0</v>
      </c>
      <c r="P66" s="46" t="str">
        <f t="shared" si="3"/>
        <v>A JOUR</v>
      </c>
      <c r="Q66" s="17" t="s">
        <v>14</v>
      </c>
      <c r="R66" s="18" t="s">
        <v>14</v>
      </c>
      <c r="S66" s="2" t="s">
        <v>298</v>
      </c>
      <c r="U66" s="13" t="e">
        <v>#N/A</v>
      </c>
      <c r="V66" s="13" t="e">
        <v>#N/A</v>
      </c>
      <c r="W66" s="13" t="e">
        <v>#N/A</v>
      </c>
      <c r="X66" s="13">
        <v>2000</v>
      </c>
      <c r="Y66" s="13">
        <v>2</v>
      </c>
      <c r="Z66" s="17">
        <v>1</v>
      </c>
      <c r="AA66" s="87"/>
      <c r="AB66" s="17"/>
      <c r="AC66" s="17"/>
      <c r="AD66" s="17"/>
      <c r="AE66" s="17"/>
      <c r="AF66" s="17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</row>
    <row r="67" spans="1:44" ht="18.5" hidden="1" x14ac:dyDescent="0.35">
      <c r="A67"/>
      <c r="B67" s="14">
        <v>54</v>
      </c>
      <c r="C67" s="14" t="str">
        <f t="shared" si="8"/>
        <v>N°-0054-2024</v>
      </c>
      <c r="D67" s="15"/>
      <c r="E67" s="15" t="s">
        <v>11</v>
      </c>
      <c r="F67" s="16" t="s">
        <v>152</v>
      </c>
      <c r="G67" s="15" t="s">
        <v>23</v>
      </c>
      <c r="H67" s="15" t="s">
        <v>159</v>
      </c>
      <c r="I67" s="15"/>
      <c r="J67" s="46">
        <v>1000</v>
      </c>
      <c r="K67" s="46">
        <v>1000</v>
      </c>
      <c r="L67" s="46"/>
      <c r="M67" s="46" t="str">
        <f t="shared" si="4"/>
        <v>A JOUR</v>
      </c>
      <c r="N67" s="70">
        <f t="shared" si="5"/>
        <v>0</v>
      </c>
      <c r="O67" s="46"/>
      <c r="P67" s="46" t="str">
        <f t="shared" si="3"/>
        <v>A JOUR</v>
      </c>
      <c r="Q67" s="17"/>
      <c r="R67" s="18"/>
      <c r="U67" s="13" t="e">
        <v>#N/A</v>
      </c>
      <c r="V67" s="13" t="e">
        <v>#N/A</v>
      </c>
      <c r="W67" s="13" t="e">
        <v>#N/A</v>
      </c>
      <c r="X67" s="13" t="e">
        <v>#N/A</v>
      </c>
      <c r="Y67" s="13" t="e">
        <v>#N/A</v>
      </c>
      <c r="Z67" s="17"/>
      <c r="AA67" s="87"/>
      <c r="AB67" s="17"/>
      <c r="AC67" s="17"/>
      <c r="AD67" s="17"/>
      <c r="AE67" s="17"/>
      <c r="AF67" s="17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</row>
    <row r="68" spans="1:44" ht="18.5" x14ac:dyDescent="0.35">
      <c r="A68"/>
      <c r="B68" s="14">
        <v>55</v>
      </c>
      <c r="C68" s="14" t="str">
        <f t="shared" si="8"/>
        <v>N°-0055-2024</v>
      </c>
      <c r="D68" s="15">
        <v>776669090</v>
      </c>
      <c r="E68" s="15" t="s">
        <v>11</v>
      </c>
      <c r="F68" s="16" t="s">
        <v>79</v>
      </c>
      <c r="G68" s="15" t="s">
        <v>13</v>
      </c>
      <c r="H68" s="15" t="s">
        <v>159</v>
      </c>
      <c r="I68" s="15" t="s">
        <v>227</v>
      </c>
      <c r="J68" s="46">
        <v>1000</v>
      </c>
      <c r="K68" s="46">
        <v>1000</v>
      </c>
      <c r="L68" s="46">
        <f>+SUM($Z68:$AR68)</f>
        <v>0</v>
      </c>
      <c r="M68" s="46" t="str">
        <f t="shared" si="4"/>
        <v>A JOUR</v>
      </c>
      <c r="N68" s="70">
        <f t="shared" si="5"/>
        <v>0</v>
      </c>
      <c r="O68" s="70">
        <f t="shared" ref="O68" si="17">+IF(L68&gt;0,L68*J68,0)</f>
        <v>0</v>
      </c>
      <c r="P68" s="46" t="str">
        <f t="shared" si="3"/>
        <v>A JOUR</v>
      </c>
      <c r="Q68" s="17" t="s">
        <v>14</v>
      </c>
      <c r="R68" s="18" t="s">
        <v>14</v>
      </c>
      <c r="U68" s="13" t="e">
        <v>#N/A</v>
      </c>
      <c r="V68" s="13" t="e">
        <v>#N/A</v>
      </c>
      <c r="W68" s="13" t="e">
        <v>#N/A</v>
      </c>
      <c r="X68" s="13">
        <v>1000</v>
      </c>
      <c r="Y68" s="13">
        <v>8</v>
      </c>
      <c r="Z68" s="17"/>
      <c r="AA68" s="87"/>
      <c r="AB68" s="17"/>
      <c r="AC68" s="17"/>
      <c r="AD68" s="17"/>
      <c r="AE68" s="17"/>
      <c r="AF68" s="17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</row>
    <row r="69" spans="1:44" ht="18.5" hidden="1" x14ac:dyDescent="0.35">
      <c r="A69"/>
      <c r="B69" s="14">
        <v>56</v>
      </c>
      <c r="C69" s="14" t="str">
        <f t="shared" si="8"/>
        <v>N°-0056-2024</v>
      </c>
      <c r="D69" s="15"/>
      <c r="E69" s="15" t="s">
        <v>11</v>
      </c>
      <c r="F69" s="16" t="s">
        <v>80</v>
      </c>
      <c r="G69" s="15" t="s">
        <v>20</v>
      </c>
      <c r="H69" s="15" t="s">
        <v>159</v>
      </c>
      <c r="I69" s="15"/>
      <c r="J69" s="46" t="s">
        <v>274</v>
      </c>
      <c r="K69" s="46" t="s">
        <v>274</v>
      </c>
      <c r="L69" s="46"/>
      <c r="M69" s="46" t="str">
        <f t="shared" si="4"/>
        <v>A JOUR</v>
      </c>
      <c r="N69" s="70">
        <f t="shared" si="5"/>
        <v>0</v>
      </c>
      <c r="O69" s="46"/>
      <c r="P69" s="46" t="str">
        <f t="shared" si="3"/>
        <v>A JOUR</v>
      </c>
      <c r="Q69" s="2" t="s">
        <v>14</v>
      </c>
      <c r="R69" t="s">
        <v>14</v>
      </c>
      <c r="S69" s="2" t="s">
        <v>298</v>
      </c>
      <c r="T69"/>
      <c r="U69" s="13" t="e">
        <v>#N/A</v>
      </c>
      <c r="V69" s="13" t="e">
        <v>#N/A</v>
      </c>
      <c r="W69" s="13" t="e">
        <v>#N/A</v>
      </c>
      <c r="X69" s="13" t="e">
        <v>#N/A</v>
      </c>
      <c r="Y69" s="13" t="e">
        <v>#N/A</v>
      </c>
      <c r="Z69" s="17"/>
      <c r="AA69" s="87"/>
      <c r="AB69" s="17"/>
      <c r="AC69" s="17"/>
      <c r="AD69" s="17"/>
      <c r="AE69" s="17"/>
      <c r="AF69" s="17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</row>
    <row r="70" spans="1:44" ht="18.5" hidden="1" x14ac:dyDescent="0.35">
      <c r="A70"/>
      <c r="B70" s="14">
        <v>57</v>
      </c>
      <c r="C70" s="14" t="str">
        <f t="shared" si="8"/>
        <v>N°-0057-2024</v>
      </c>
      <c r="D70" s="15">
        <v>774885353</v>
      </c>
      <c r="E70" s="15" t="s">
        <v>11</v>
      </c>
      <c r="F70" s="16" t="s">
        <v>81</v>
      </c>
      <c r="G70" s="15" t="s">
        <v>13</v>
      </c>
      <c r="H70" s="15" t="s">
        <v>159</v>
      </c>
      <c r="I70" s="15" t="s">
        <v>224</v>
      </c>
      <c r="J70" s="46">
        <v>1000</v>
      </c>
      <c r="K70" s="46">
        <v>1000</v>
      </c>
      <c r="L70" s="46">
        <f>+SUM($Z70:$AR70)</f>
        <v>-1</v>
      </c>
      <c r="M70" s="46">
        <f t="shared" si="4"/>
        <v>-2000</v>
      </c>
      <c r="N70" s="70">
        <f t="shared" si="5"/>
        <v>0</v>
      </c>
      <c r="O70" s="46"/>
      <c r="P70" s="46">
        <f t="shared" si="3"/>
        <v>-3000</v>
      </c>
      <c r="Q70" s="17" t="s">
        <v>14</v>
      </c>
      <c r="R70" s="18" t="s">
        <v>14</v>
      </c>
      <c r="U70" s="13" t="e">
        <v>#N/A</v>
      </c>
      <c r="V70" s="13" t="e">
        <v>#N/A</v>
      </c>
      <c r="W70" s="13" t="e">
        <v>#N/A</v>
      </c>
      <c r="X70" s="13">
        <v>1000</v>
      </c>
      <c r="Y70" s="13">
        <v>4</v>
      </c>
      <c r="Z70" s="17">
        <v>-1</v>
      </c>
      <c r="AA70" s="87"/>
      <c r="AB70" s="17"/>
      <c r="AC70" s="17"/>
      <c r="AD70" s="17"/>
      <c r="AE70" s="17"/>
      <c r="AF70" s="17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</row>
    <row r="71" spans="1:44" ht="18.5" hidden="1" x14ac:dyDescent="0.35">
      <c r="A71"/>
      <c r="B71" s="14">
        <v>58</v>
      </c>
      <c r="C71" s="14" t="str">
        <f t="shared" si="8"/>
        <v>N°-0058-2024</v>
      </c>
      <c r="D71" s="15"/>
      <c r="E71" s="15" t="s">
        <v>11</v>
      </c>
      <c r="F71" s="16" t="s">
        <v>82</v>
      </c>
      <c r="G71" s="15" t="s">
        <v>23</v>
      </c>
      <c r="H71" s="15" t="s">
        <v>175</v>
      </c>
      <c r="I71" s="15"/>
      <c r="J71" s="46" t="s">
        <v>274</v>
      </c>
      <c r="K71" s="46" t="s">
        <v>274</v>
      </c>
      <c r="L71" s="46"/>
      <c r="M71" s="46" t="str">
        <f t="shared" si="4"/>
        <v>A JOUR</v>
      </c>
      <c r="N71" s="70">
        <f t="shared" si="5"/>
        <v>0</v>
      </c>
      <c r="O71" s="46"/>
      <c r="P71" s="46" t="str">
        <f t="shared" si="3"/>
        <v>A JOUR</v>
      </c>
      <c r="Q71" s="17"/>
      <c r="R71" s="18" t="s">
        <v>14</v>
      </c>
      <c r="U71" s="13" t="e">
        <v>#N/A</v>
      </c>
      <c r="V71" s="13" t="e">
        <v>#N/A</v>
      </c>
      <c r="W71" s="13" t="e">
        <v>#N/A</v>
      </c>
      <c r="X71" s="13" t="e">
        <v>#N/A</v>
      </c>
      <c r="Y71" s="13" t="e">
        <v>#N/A</v>
      </c>
      <c r="Z71" s="17"/>
      <c r="AA71" s="87"/>
      <c r="AB71" s="17"/>
      <c r="AC71" s="17"/>
      <c r="AD71" s="17"/>
      <c r="AE71" s="17"/>
      <c r="AF71" s="17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</row>
    <row r="72" spans="1:44" ht="18.5" hidden="1" x14ac:dyDescent="0.35">
      <c r="A72"/>
      <c r="B72" s="14">
        <v>59</v>
      </c>
      <c r="C72" s="14" t="str">
        <f t="shared" si="8"/>
        <v>N°-0059-2024</v>
      </c>
      <c r="D72" s="15">
        <v>774767085</v>
      </c>
      <c r="E72" s="15" t="s">
        <v>11</v>
      </c>
      <c r="F72" s="16" t="s">
        <v>83</v>
      </c>
      <c r="G72" s="15" t="s">
        <v>20</v>
      </c>
      <c r="H72" s="15" t="s">
        <v>159</v>
      </c>
      <c r="I72" s="15" t="s">
        <v>254</v>
      </c>
      <c r="J72" s="46">
        <v>1000</v>
      </c>
      <c r="K72" s="46">
        <v>1000</v>
      </c>
      <c r="L72" s="46">
        <v>0</v>
      </c>
      <c r="M72" s="46" t="str">
        <f t="shared" si="4"/>
        <v>A JOUR</v>
      </c>
      <c r="N72" s="70">
        <f t="shared" si="5"/>
        <v>0</v>
      </c>
      <c r="O72" s="70">
        <f t="shared" ref="O72" si="18">+IF(L72&gt;0,L72*J72,0)</f>
        <v>0</v>
      </c>
      <c r="P72" s="46" t="str">
        <f t="shared" si="3"/>
        <v>A JOUR</v>
      </c>
      <c r="Q72" s="17" t="s">
        <v>14</v>
      </c>
      <c r="R72" s="18" t="s">
        <v>14</v>
      </c>
      <c r="U72" s="13" t="s">
        <v>305</v>
      </c>
      <c r="V72" s="13"/>
      <c r="W72"/>
      <c r="X72"/>
      <c r="Y72"/>
      <c r="Z72" s="17">
        <v>1</v>
      </c>
      <c r="AA72" s="87"/>
      <c r="AB72" s="17"/>
      <c r="AC72" s="17"/>
      <c r="AD72" s="17"/>
      <c r="AE72" s="17"/>
      <c r="AF72" s="17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</row>
    <row r="73" spans="1:44" ht="18.5" hidden="1" x14ac:dyDescent="0.35">
      <c r="A73"/>
      <c r="B73" s="14">
        <v>60</v>
      </c>
      <c r="C73" s="14" t="str">
        <f t="shared" si="8"/>
        <v>N°-0060-2024</v>
      </c>
      <c r="D73" s="15"/>
      <c r="E73" s="15" t="s">
        <v>11</v>
      </c>
      <c r="F73" s="16" t="s">
        <v>84</v>
      </c>
      <c r="G73" s="15" t="s">
        <v>13</v>
      </c>
      <c r="H73" s="15" t="s">
        <v>243</v>
      </c>
      <c r="I73" s="15"/>
      <c r="J73" s="46" t="s">
        <v>274</v>
      </c>
      <c r="K73" s="46">
        <v>1000</v>
      </c>
      <c r="L73" s="46" t="s">
        <v>303</v>
      </c>
      <c r="M73" s="46" t="str">
        <f t="shared" si="4"/>
        <v>A JOUR</v>
      </c>
      <c r="N73" s="70" t="e">
        <f t="shared" si="5"/>
        <v>#VALUE!</v>
      </c>
      <c r="O73" s="46"/>
      <c r="P73" s="46" t="str">
        <f t="shared" si="3"/>
        <v>A JOUR</v>
      </c>
      <c r="Q73" s="17" t="s">
        <v>14</v>
      </c>
      <c r="R73" s="18"/>
      <c r="S73" s="2" t="s">
        <v>303</v>
      </c>
      <c r="U73" s="13" t="e">
        <v>#N/A</v>
      </c>
      <c r="V73" s="13" t="e">
        <v>#N/A</v>
      </c>
      <c r="W73" s="13" t="e">
        <v>#N/A</v>
      </c>
      <c r="X73" s="13" t="e">
        <v>#N/A</v>
      </c>
      <c r="Y73" s="13" t="e">
        <v>#N/A</v>
      </c>
      <c r="Z73" s="17" t="s">
        <v>303</v>
      </c>
      <c r="AA73" s="87"/>
      <c r="AB73" s="17"/>
      <c r="AC73" s="17"/>
      <c r="AD73" s="17"/>
      <c r="AE73" s="17"/>
      <c r="AF73" s="17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</row>
    <row r="74" spans="1:44" ht="18.5" hidden="1" x14ac:dyDescent="0.35">
      <c r="A74"/>
      <c r="B74" s="14">
        <v>61</v>
      </c>
      <c r="C74" s="14" t="str">
        <f t="shared" si="8"/>
        <v>N°-0061-2024</v>
      </c>
      <c r="D74" s="15">
        <v>776790248</v>
      </c>
      <c r="E74" s="15" t="s">
        <v>11</v>
      </c>
      <c r="F74" s="16" t="s">
        <v>283</v>
      </c>
      <c r="G74" s="15" t="s">
        <v>13</v>
      </c>
      <c r="H74" s="15" t="s">
        <v>159</v>
      </c>
      <c r="I74" s="15" t="s">
        <v>195</v>
      </c>
      <c r="J74" s="46">
        <v>2000</v>
      </c>
      <c r="K74" s="46">
        <v>1000</v>
      </c>
      <c r="L74" s="46">
        <v>0</v>
      </c>
      <c r="M74" s="46" t="str">
        <f t="shared" si="4"/>
        <v>A JOUR</v>
      </c>
      <c r="N74" s="70">
        <f t="shared" si="5"/>
        <v>0</v>
      </c>
      <c r="O74" s="70">
        <f t="shared" ref="O74:O76" si="19">+IF(L74&gt;0,L74*J74,0)</f>
        <v>0</v>
      </c>
      <c r="P74" s="46" t="str">
        <f t="shared" si="3"/>
        <v>A JOUR</v>
      </c>
      <c r="Q74" s="17" t="s">
        <v>14</v>
      </c>
      <c r="R74" s="18" t="s">
        <v>14</v>
      </c>
      <c r="U74" s="13" t="s">
        <v>305</v>
      </c>
      <c r="V74" s="13"/>
      <c r="W74"/>
      <c r="X74"/>
      <c r="Y74"/>
      <c r="Z74" s="17">
        <v>1</v>
      </c>
      <c r="AA74" s="87"/>
      <c r="AB74" s="17"/>
      <c r="AC74" s="17"/>
      <c r="AD74" s="17"/>
      <c r="AE74" s="17"/>
      <c r="AF74" s="17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</row>
    <row r="75" spans="1:44" ht="18.5" hidden="1" x14ac:dyDescent="0.35">
      <c r="A75"/>
      <c r="B75" s="14">
        <v>62</v>
      </c>
      <c r="C75" s="14" t="str">
        <f t="shared" si="8"/>
        <v>N°-0062-2024</v>
      </c>
      <c r="D75" s="15">
        <v>781656755</v>
      </c>
      <c r="E75" s="15" t="s">
        <v>11</v>
      </c>
      <c r="F75" s="16" t="s">
        <v>86</v>
      </c>
      <c r="G75" s="15" t="s">
        <v>27</v>
      </c>
      <c r="H75" s="15" t="s">
        <v>159</v>
      </c>
      <c r="I75" s="15" t="s">
        <v>207</v>
      </c>
      <c r="J75" s="46">
        <v>1000</v>
      </c>
      <c r="K75" s="46">
        <v>1000</v>
      </c>
      <c r="L75" s="46">
        <v>0</v>
      </c>
      <c r="M75" s="46" t="str">
        <f t="shared" si="4"/>
        <v>A JOUR</v>
      </c>
      <c r="N75" s="70">
        <f t="shared" si="5"/>
        <v>0</v>
      </c>
      <c r="O75" s="70">
        <f t="shared" si="19"/>
        <v>0</v>
      </c>
      <c r="P75" s="46" t="str">
        <f t="shared" si="3"/>
        <v>A JOUR</v>
      </c>
      <c r="Q75" s="17" t="s">
        <v>14</v>
      </c>
      <c r="R75" s="18" t="s">
        <v>14</v>
      </c>
      <c r="T75" s="15" t="s">
        <v>212</v>
      </c>
      <c r="U75" s="13" t="s">
        <v>305</v>
      </c>
      <c r="V75" s="13"/>
      <c r="W75"/>
      <c r="X75"/>
      <c r="Y75"/>
      <c r="Z75" s="17">
        <v>1</v>
      </c>
      <c r="AA75" s="87"/>
      <c r="AB75" s="17"/>
      <c r="AC75" s="17"/>
      <c r="AD75" s="17"/>
      <c r="AE75" s="17"/>
      <c r="AF75" s="17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</row>
    <row r="76" spans="1:44" ht="18.5" hidden="1" x14ac:dyDescent="0.35">
      <c r="A76"/>
      <c r="B76" s="14">
        <v>63</v>
      </c>
      <c r="C76" s="14" t="str">
        <f t="shared" si="8"/>
        <v>N°-0063-2024</v>
      </c>
      <c r="D76" s="15">
        <v>781313842</v>
      </c>
      <c r="E76" s="15" t="s">
        <v>11</v>
      </c>
      <c r="F76" s="16" t="s">
        <v>87</v>
      </c>
      <c r="G76" s="15" t="s">
        <v>27</v>
      </c>
      <c r="H76" s="15" t="s">
        <v>159</v>
      </c>
      <c r="I76" s="15" t="s">
        <v>182</v>
      </c>
      <c r="J76" s="46">
        <v>1000</v>
      </c>
      <c r="K76" s="46">
        <v>1000</v>
      </c>
      <c r="L76" s="46">
        <v>0</v>
      </c>
      <c r="M76" s="46" t="str">
        <f t="shared" si="4"/>
        <v>A JOUR</v>
      </c>
      <c r="N76" s="70">
        <f t="shared" si="5"/>
        <v>0</v>
      </c>
      <c r="O76" s="70">
        <f t="shared" si="19"/>
        <v>0</v>
      </c>
      <c r="P76" s="46" t="str">
        <f t="shared" si="3"/>
        <v>A JOUR</v>
      </c>
      <c r="Q76" s="17" t="s">
        <v>14</v>
      </c>
      <c r="R76" s="18" t="s">
        <v>14</v>
      </c>
      <c r="U76" s="13" t="s">
        <v>305</v>
      </c>
      <c r="V76" s="13"/>
      <c r="W76"/>
      <c r="X76"/>
      <c r="Y76"/>
      <c r="Z76" s="17">
        <v>1</v>
      </c>
      <c r="AA76" s="87">
        <v>1</v>
      </c>
      <c r="AB76" s="17">
        <v>1</v>
      </c>
      <c r="AC76" s="17">
        <v>1</v>
      </c>
      <c r="AD76" s="17">
        <v>1</v>
      </c>
      <c r="AE76" s="17">
        <v>1</v>
      </c>
      <c r="AF76" s="17">
        <v>1</v>
      </c>
      <c r="AG76" s="63">
        <v>1</v>
      </c>
      <c r="AH76" s="63">
        <v>1</v>
      </c>
      <c r="AI76" s="63">
        <v>1</v>
      </c>
      <c r="AJ76" s="63">
        <v>1</v>
      </c>
      <c r="AK76" s="63"/>
      <c r="AL76" s="63"/>
      <c r="AM76" s="63"/>
      <c r="AN76" s="63"/>
      <c r="AO76" s="63"/>
      <c r="AP76" s="63"/>
      <c r="AQ76" s="63"/>
      <c r="AR76" s="63"/>
    </row>
    <row r="77" spans="1:44" ht="18.5" hidden="1" x14ac:dyDescent="0.35">
      <c r="A77"/>
      <c r="B77" s="14">
        <v>64</v>
      </c>
      <c r="C77" s="14" t="str">
        <f t="shared" si="8"/>
        <v>N°-0064-2024</v>
      </c>
      <c r="D77" s="48" t="s">
        <v>235</v>
      </c>
      <c r="E77" s="15" t="s">
        <v>11</v>
      </c>
      <c r="F77" s="16" t="s">
        <v>88</v>
      </c>
      <c r="G77" s="15" t="s">
        <v>23</v>
      </c>
      <c r="H77" s="15" t="s">
        <v>262</v>
      </c>
      <c r="I77" s="48" t="s">
        <v>235</v>
      </c>
      <c r="J77" s="46">
        <v>5000</v>
      </c>
      <c r="K77" s="46">
        <v>1000</v>
      </c>
      <c r="L77" s="46"/>
      <c r="M77" s="46" t="str">
        <f t="shared" si="4"/>
        <v>A JOUR</v>
      </c>
      <c r="N77" s="70">
        <f t="shared" si="5"/>
        <v>0</v>
      </c>
      <c r="O77" s="46"/>
      <c r="P77" s="46" t="str">
        <f t="shared" si="3"/>
        <v>A JOUR</v>
      </c>
      <c r="Q77" s="17"/>
      <c r="R77" s="18" t="s">
        <v>14</v>
      </c>
      <c r="U77" s="13" t="e">
        <v>#N/A</v>
      </c>
      <c r="V77" s="13" t="e">
        <v>#N/A</v>
      </c>
      <c r="W77" s="13" t="e">
        <v>#N/A</v>
      </c>
      <c r="X77" s="13" t="e">
        <v>#N/A</v>
      </c>
      <c r="Y77" s="13" t="e">
        <v>#N/A</v>
      </c>
      <c r="Z77" s="17"/>
      <c r="AA77" s="87"/>
      <c r="AB77" s="17"/>
      <c r="AC77" s="17"/>
      <c r="AD77" s="17"/>
      <c r="AE77" s="17"/>
      <c r="AF77" s="17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</row>
    <row r="78" spans="1:44" ht="18.5" hidden="1" x14ac:dyDescent="0.35">
      <c r="A78"/>
      <c r="B78" s="14">
        <v>65</v>
      </c>
      <c r="C78" s="14" t="str">
        <f t="shared" si="8"/>
        <v>N°-0065-2024</v>
      </c>
      <c r="D78" s="15">
        <v>773012928</v>
      </c>
      <c r="E78" s="15" t="s">
        <v>11</v>
      </c>
      <c r="F78" s="16" t="s">
        <v>89</v>
      </c>
      <c r="G78" s="15" t="s">
        <v>37</v>
      </c>
      <c r="H78" s="15" t="s">
        <v>159</v>
      </c>
      <c r="I78" s="15" t="s">
        <v>288</v>
      </c>
      <c r="J78" s="46">
        <v>1000</v>
      </c>
      <c r="K78" s="46">
        <v>1000</v>
      </c>
      <c r="L78" s="46">
        <f t="shared" ref="L78:L81" si="20">+SUM($Z78:$AR78)</f>
        <v>-36</v>
      </c>
      <c r="M78" s="46">
        <f t="shared" si="4"/>
        <v>-72000</v>
      </c>
      <c r="N78" s="70">
        <f t="shared" si="5"/>
        <v>0</v>
      </c>
      <c r="O78" s="46"/>
      <c r="P78" s="46">
        <f t="shared" ref="P78:P141" si="21">IF(L78&gt;=0,"A JOUR",($L78*($M$12+J78)+O78))</f>
        <v>-108000</v>
      </c>
      <c r="Q78" s="17" t="s">
        <v>14</v>
      </c>
      <c r="R78" s="18" t="s">
        <v>14</v>
      </c>
      <c r="U78" s="13" t="e">
        <v>#N/A</v>
      </c>
      <c r="V78" s="13" t="e">
        <v>#N/A</v>
      </c>
      <c r="W78" s="13" t="e">
        <v>#N/A</v>
      </c>
      <c r="X78" s="13">
        <v>1000</v>
      </c>
      <c r="Y78" s="13">
        <v>34</v>
      </c>
      <c r="Z78" s="17">
        <v>-36</v>
      </c>
      <c r="AA78" s="87"/>
      <c r="AB78" s="17"/>
      <c r="AC78" s="17"/>
      <c r="AD78" s="17"/>
      <c r="AE78" s="17"/>
      <c r="AF78" s="17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</row>
    <row r="79" spans="1:44" ht="18.5" hidden="1" x14ac:dyDescent="0.35">
      <c r="A79"/>
      <c r="B79" s="14">
        <v>66</v>
      </c>
      <c r="C79" s="14" t="str">
        <f t="shared" si="8"/>
        <v>N°-0066-2024</v>
      </c>
      <c r="D79" s="15">
        <v>761722302</v>
      </c>
      <c r="E79" s="15" t="s">
        <v>11</v>
      </c>
      <c r="F79" s="16" t="s">
        <v>90</v>
      </c>
      <c r="G79" s="15" t="s">
        <v>13</v>
      </c>
      <c r="H79" s="15" t="s">
        <v>159</v>
      </c>
      <c r="I79" s="15" t="s">
        <v>226</v>
      </c>
      <c r="J79" s="46">
        <v>1000</v>
      </c>
      <c r="K79" s="46">
        <v>1000</v>
      </c>
      <c r="L79" s="46">
        <f t="shared" si="20"/>
        <v>-46</v>
      </c>
      <c r="M79" s="46">
        <f t="shared" ref="M79:M142" si="22">IF(L79&gt;=0,"A JOUR",($L79*($M$12)))</f>
        <v>-92000</v>
      </c>
      <c r="N79" s="70">
        <f t="shared" ref="N79:N142" si="23">IF(L79&gt;0,SUM($Z79:$AR79)*$J79,0)</f>
        <v>0</v>
      </c>
      <c r="O79" s="46"/>
      <c r="P79" s="46">
        <f t="shared" si="21"/>
        <v>-138000</v>
      </c>
      <c r="Q79" s="17" t="s">
        <v>14</v>
      </c>
      <c r="R79" s="18" t="s">
        <v>14</v>
      </c>
      <c r="T79" s="62" t="s">
        <v>246</v>
      </c>
      <c r="U79" s="13" t="e">
        <v>#N/A</v>
      </c>
      <c r="V79" s="13" t="e">
        <v>#N/A</v>
      </c>
      <c r="W79" s="13" t="e">
        <v>#N/A</v>
      </c>
      <c r="X79" s="13">
        <v>1000</v>
      </c>
      <c r="Y79" s="13">
        <v>44</v>
      </c>
      <c r="Z79" s="17">
        <v>-46</v>
      </c>
      <c r="AA79" s="87"/>
      <c r="AB79" s="17"/>
      <c r="AC79" s="17"/>
      <c r="AD79" s="17"/>
      <c r="AE79" s="17"/>
      <c r="AF79" s="17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</row>
    <row r="80" spans="1:44" ht="18.5" hidden="1" x14ac:dyDescent="0.35">
      <c r="A80"/>
      <c r="B80" s="14">
        <v>67</v>
      </c>
      <c r="C80" s="14" t="str">
        <f t="shared" si="8"/>
        <v>N°-0067-2024</v>
      </c>
      <c r="D80" s="15">
        <v>622417844</v>
      </c>
      <c r="E80" s="15" t="s">
        <v>11</v>
      </c>
      <c r="F80" s="16" t="s">
        <v>91</v>
      </c>
      <c r="G80" s="15" t="s">
        <v>23</v>
      </c>
      <c r="H80" s="15" t="s">
        <v>243</v>
      </c>
      <c r="I80" s="15" t="s">
        <v>242</v>
      </c>
      <c r="J80" s="46">
        <v>2000</v>
      </c>
      <c r="K80" s="46">
        <v>1000</v>
      </c>
      <c r="L80" s="46">
        <v>0</v>
      </c>
      <c r="M80" s="46" t="str">
        <f t="shared" si="22"/>
        <v>A JOUR</v>
      </c>
      <c r="N80" s="70">
        <f t="shared" si="23"/>
        <v>0</v>
      </c>
      <c r="O80" s="70">
        <f t="shared" ref="O80" si="24">+IF(L80&gt;0,L80*J80,0)</f>
        <v>0</v>
      </c>
      <c r="P80" s="46" t="str">
        <f t="shared" si="21"/>
        <v>A JOUR</v>
      </c>
      <c r="Q80" s="17" t="s">
        <v>14</v>
      </c>
      <c r="R80" s="18" t="s">
        <v>14</v>
      </c>
      <c r="S80" s="2" t="s">
        <v>303</v>
      </c>
      <c r="U80" s="13" t="e">
        <v>#N/A</v>
      </c>
      <c r="V80" s="13" t="s">
        <v>306</v>
      </c>
      <c r="W80"/>
      <c r="X80"/>
      <c r="Y80"/>
      <c r="Z80" s="17" t="s">
        <v>303</v>
      </c>
      <c r="AA80" s="87"/>
      <c r="AB80" s="17"/>
      <c r="AC80" s="17"/>
      <c r="AD80" s="17"/>
      <c r="AE80" s="17"/>
      <c r="AF80" s="17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</row>
    <row r="81" spans="1:44" ht="18.5" hidden="1" x14ac:dyDescent="0.35">
      <c r="A81"/>
      <c r="B81" s="14">
        <v>68</v>
      </c>
      <c r="C81" s="14" t="str">
        <f t="shared" si="8"/>
        <v>N°-0068-2024</v>
      </c>
      <c r="D81" s="15">
        <v>784087096</v>
      </c>
      <c r="E81" s="15" t="s">
        <v>11</v>
      </c>
      <c r="F81" s="16" t="s">
        <v>92</v>
      </c>
      <c r="G81" s="15" t="s">
        <v>13</v>
      </c>
      <c r="H81" s="15" t="s">
        <v>159</v>
      </c>
      <c r="I81" s="15" t="s">
        <v>301</v>
      </c>
      <c r="J81" s="46">
        <v>1000</v>
      </c>
      <c r="K81" s="46">
        <v>1000</v>
      </c>
      <c r="L81" s="46">
        <f t="shared" si="20"/>
        <v>-6</v>
      </c>
      <c r="M81" s="46">
        <f t="shared" si="22"/>
        <v>-12000</v>
      </c>
      <c r="N81" s="70">
        <f t="shared" si="23"/>
        <v>0</v>
      </c>
      <c r="O81" s="46"/>
      <c r="P81" s="46">
        <f t="shared" si="21"/>
        <v>-18000</v>
      </c>
      <c r="Q81" s="17"/>
      <c r="R81" s="18" t="s">
        <v>14</v>
      </c>
      <c r="U81" s="13" t="e">
        <v>#N/A</v>
      </c>
      <c r="V81" s="13" t="e">
        <v>#N/A</v>
      </c>
      <c r="W81" s="13" t="e">
        <v>#N/A</v>
      </c>
      <c r="X81" s="13">
        <v>1000</v>
      </c>
      <c r="Y81" s="13">
        <v>4</v>
      </c>
      <c r="Z81" s="17">
        <v>-6</v>
      </c>
      <c r="AA81" s="87"/>
      <c r="AB81" s="17"/>
      <c r="AC81" s="17"/>
      <c r="AD81" s="17"/>
      <c r="AE81" s="17"/>
      <c r="AF81" s="17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</row>
    <row r="82" spans="1:44" ht="18.5" hidden="1" x14ac:dyDescent="0.35">
      <c r="A82"/>
      <c r="B82" s="14">
        <v>69</v>
      </c>
      <c r="C82" s="14" t="str">
        <f t="shared" si="8"/>
        <v>N°-0069-2024</v>
      </c>
      <c r="D82" s="15">
        <v>776549856</v>
      </c>
      <c r="E82" s="15" t="s">
        <v>50</v>
      </c>
      <c r="F82" s="16" t="s">
        <v>93</v>
      </c>
      <c r="G82" s="15" t="s">
        <v>23</v>
      </c>
      <c r="H82" s="15" t="s">
        <v>159</v>
      </c>
      <c r="I82" s="15" t="s">
        <v>166</v>
      </c>
      <c r="J82" s="46">
        <v>5000</v>
      </c>
      <c r="K82" s="46" t="s">
        <v>274</v>
      </c>
      <c r="L82" s="46">
        <v>0</v>
      </c>
      <c r="M82" s="46" t="str">
        <f t="shared" si="22"/>
        <v>A JOUR</v>
      </c>
      <c r="N82" s="70">
        <f t="shared" si="23"/>
        <v>0</v>
      </c>
      <c r="O82" s="70">
        <f t="shared" ref="O82" si="25">+IF(L82&gt;0,L82*J82,0)</f>
        <v>0</v>
      </c>
      <c r="P82" s="46" t="str">
        <f t="shared" si="21"/>
        <v>A JOUR</v>
      </c>
      <c r="Q82" s="17"/>
      <c r="R82" s="18" t="s">
        <v>14</v>
      </c>
      <c r="U82" s="13" t="s">
        <v>305</v>
      </c>
      <c r="V82" s="13"/>
      <c r="W82"/>
      <c r="X82"/>
      <c r="Y82"/>
      <c r="Z82" s="17">
        <v>1</v>
      </c>
      <c r="AA82" s="87"/>
      <c r="AB82" s="17"/>
      <c r="AC82" s="17"/>
      <c r="AD82" s="17"/>
      <c r="AE82" s="17"/>
      <c r="AF82" s="17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</row>
    <row r="83" spans="1:44" ht="18.5" hidden="1" x14ac:dyDescent="0.35">
      <c r="A83"/>
      <c r="B83" s="14">
        <v>70</v>
      </c>
      <c r="C83" s="14" t="str">
        <f t="shared" si="8"/>
        <v>N°-0070-2024</v>
      </c>
      <c r="D83" s="48" t="s">
        <v>235</v>
      </c>
      <c r="E83" s="15" t="s">
        <v>11</v>
      </c>
      <c r="F83" s="16" t="s">
        <v>94</v>
      </c>
      <c r="G83" s="15" t="s">
        <v>23</v>
      </c>
      <c r="H83" s="15" t="s">
        <v>265</v>
      </c>
      <c r="I83" s="48" t="s">
        <v>235</v>
      </c>
      <c r="J83" s="46">
        <v>2000</v>
      </c>
      <c r="K83" s="46">
        <v>1000</v>
      </c>
      <c r="L83" s="46"/>
      <c r="M83" s="46" t="str">
        <f t="shared" si="22"/>
        <v>A JOUR</v>
      </c>
      <c r="N83" s="70">
        <f t="shared" si="23"/>
        <v>0</v>
      </c>
      <c r="O83" s="46"/>
      <c r="P83" s="46" t="str">
        <f t="shared" si="21"/>
        <v>A JOUR</v>
      </c>
      <c r="Q83" s="17"/>
      <c r="R83" s="18" t="s">
        <v>14</v>
      </c>
      <c r="U83" s="13" t="e">
        <v>#N/A</v>
      </c>
      <c r="V83" s="13" t="e">
        <v>#N/A</v>
      </c>
      <c r="W83" s="13" t="e">
        <v>#N/A</v>
      </c>
      <c r="X83" s="13" t="e">
        <v>#N/A</v>
      </c>
      <c r="Y83" s="13" t="e">
        <v>#N/A</v>
      </c>
      <c r="Z83" s="17">
        <v>-7</v>
      </c>
      <c r="AA83" s="87"/>
      <c r="AB83" s="17"/>
      <c r="AC83" s="17"/>
      <c r="AD83" s="17"/>
      <c r="AE83" s="17"/>
      <c r="AF83" s="17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</row>
    <row r="84" spans="1:44" ht="18.5" hidden="1" x14ac:dyDescent="0.35">
      <c r="A84"/>
      <c r="B84" s="14">
        <v>71</v>
      </c>
      <c r="C84" s="14" t="str">
        <f t="shared" si="8"/>
        <v>N°-0071-2024</v>
      </c>
      <c r="D84" s="15">
        <v>783260413</v>
      </c>
      <c r="E84" s="15" t="s">
        <v>11</v>
      </c>
      <c r="F84" s="16" t="s">
        <v>95</v>
      </c>
      <c r="G84" s="15" t="s">
        <v>23</v>
      </c>
      <c r="H84" s="15" t="s">
        <v>159</v>
      </c>
      <c r="I84" s="15" t="s">
        <v>212</v>
      </c>
      <c r="J84" s="46">
        <v>1000</v>
      </c>
      <c r="K84" s="46">
        <v>1000</v>
      </c>
      <c r="L84" s="46">
        <f t="shared" ref="L84" si="26">+SUM($Z84:$AR84)</f>
        <v>0</v>
      </c>
      <c r="M84" s="46" t="str">
        <f t="shared" si="22"/>
        <v>A JOUR</v>
      </c>
      <c r="N84" s="70">
        <f t="shared" si="23"/>
        <v>0</v>
      </c>
      <c r="O84" s="70">
        <f t="shared" ref="O84" si="27">+IF(L84&gt;0,L84*J84,0)</f>
        <v>0</v>
      </c>
      <c r="P84" s="46" t="str">
        <f t="shared" si="21"/>
        <v>A JOUR</v>
      </c>
      <c r="Q84" s="17" t="s">
        <v>14</v>
      </c>
      <c r="R84" s="18" t="s">
        <v>14</v>
      </c>
      <c r="U84" s="13" t="e">
        <v>#N/A</v>
      </c>
      <c r="V84" s="13" t="e">
        <v>#N/A</v>
      </c>
      <c r="W84" s="13" t="e">
        <v>#N/A</v>
      </c>
      <c r="X84" s="13">
        <v>1000</v>
      </c>
      <c r="Y84" s="13">
        <v>4</v>
      </c>
      <c r="Z84" s="17"/>
      <c r="AA84" s="87"/>
      <c r="AB84" s="17"/>
      <c r="AC84" s="17"/>
      <c r="AD84" s="17"/>
      <c r="AE84" s="17"/>
      <c r="AF84" s="17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</row>
    <row r="85" spans="1:44" ht="18.5" hidden="1" x14ac:dyDescent="0.35">
      <c r="A85"/>
      <c r="B85" s="14">
        <v>72</v>
      </c>
      <c r="C85" s="14" t="str">
        <f t="shared" si="8"/>
        <v>N°-0072-2024</v>
      </c>
      <c r="D85" s="53" t="s">
        <v>304</v>
      </c>
      <c r="E85" s="15" t="s">
        <v>11</v>
      </c>
      <c r="F85" s="16" t="s">
        <v>96</v>
      </c>
      <c r="G85" s="15" t="s">
        <v>13</v>
      </c>
      <c r="H85" s="15" t="s">
        <v>266</v>
      </c>
      <c r="I85" s="53" t="s">
        <v>267</v>
      </c>
      <c r="J85" s="46">
        <v>5000</v>
      </c>
      <c r="K85" s="46" t="s">
        <v>274</v>
      </c>
      <c r="L85" s="46"/>
      <c r="M85" s="46" t="str">
        <f t="shared" si="22"/>
        <v>A JOUR</v>
      </c>
      <c r="N85" s="70">
        <f t="shared" si="23"/>
        <v>0</v>
      </c>
      <c r="O85" s="46"/>
      <c r="P85" s="46" t="str">
        <f t="shared" si="21"/>
        <v>A JOUR</v>
      </c>
      <c r="Q85" s="17"/>
      <c r="R85" s="18" t="s">
        <v>14</v>
      </c>
      <c r="U85" s="13" t="e">
        <v>#N/A</v>
      </c>
      <c r="V85" s="13" t="e">
        <v>#N/A</v>
      </c>
      <c r="W85" s="13" t="e">
        <v>#N/A</v>
      </c>
      <c r="X85" s="13" t="e">
        <v>#N/A</v>
      </c>
      <c r="Y85" s="13" t="e">
        <v>#N/A</v>
      </c>
      <c r="Z85" s="17"/>
      <c r="AA85" s="87"/>
      <c r="AB85" s="17"/>
      <c r="AC85" s="17"/>
      <c r="AD85" s="17"/>
      <c r="AE85" s="17"/>
      <c r="AF85" s="17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</row>
    <row r="86" spans="1:44" ht="18.5" hidden="1" x14ac:dyDescent="0.35">
      <c r="A86"/>
      <c r="B86" s="14">
        <v>73</v>
      </c>
      <c r="C86" s="14" t="str">
        <f t="shared" si="8"/>
        <v>N°-0073-2024</v>
      </c>
      <c r="D86" s="15">
        <v>776049360</v>
      </c>
      <c r="E86" s="15" t="s">
        <v>11</v>
      </c>
      <c r="F86" s="16" t="s">
        <v>97</v>
      </c>
      <c r="G86" s="15" t="s">
        <v>20</v>
      </c>
      <c r="H86" s="15" t="s">
        <v>159</v>
      </c>
      <c r="I86" s="15" t="s">
        <v>230</v>
      </c>
      <c r="J86" s="46">
        <v>1000</v>
      </c>
      <c r="K86" s="46">
        <v>1000</v>
      </c>
      <c r="L86" s="46">
        <v>0</v>
      </c>
      <c r="M86" s="46" t="str">
        <f t="shared" si="22"/>
        <v>A JOUR</v>
      </c>
      <c r="N86" s="70">
        <f t="shared" si="23"/>
        <v>0</v>
      </c>
      <c r="O86" s="70">
        <f t="shared" ref="O86" si="28">+IF(L86&gt;0,L86*J86,0)</f>
        <v>0</v>
      </c>
      <c r="P86" s="46" t="str">
        <f t="shared" si="21"/>
        <v>A JOUR</v>
      </c>
      <c r="Q86" s="17" t="s">
        <v>14</v>
      </c>
      <c r="R86" s="18" t="s">
        <v>14</v>
      </c>
      <c r="U86" s="13" t="s">
        <v>305</v>
      </c>
      <c r="V86" s="13"/>
      <c r="W86"/>
      <c r="X86"/>
      <c r="Y86"/>
      <c r="Z86" s="17">
        <v>1</v>
      </c>
      <c r="AA86" s="87"/>
      <c r="AB86" s="17"/>
      <c r="AC86" s="17"/>
      <c r="AD86" s="17"/>
      <c r="AE86" s="17"/>
      <c r="AF86" s="17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</row>
    <row r="87" spans="1:44" ht="18.5" hidden="1" x14ac:dyDescent="0.35">
      <c r="A87"/>
      <c r="B87" s="14">
        <v>74</v>
      </c>
      <c r="C87" s="14" t="str">
        <f t="shared" ref="C87:C112" si="29">CONCATENATE("N°-","00",B87,"-2024")</f>
        <v>N°-0074-2024</v>
      </c>
      <c r="D87" s="15">
        <v>774965371</v>
      </c>
      <c r="E87" s="15" t="s">
        <v>11</v>
      </c>
      <c r="F87" s="83" t="s">
        <v>98</v>
      </c>
      <c r="G87" s="15" t="s">
        <v>13</v>
      </c>
      <c r="H87" s="15" t="s">
        <v>159</v>
      </c>
      <c r="I87" s="15" t="s">
        <v>192</v>
      </c>
      <c r="J87" s="46">
        <v>1000</v>
      </c>
      <c r="K87" s="46">
        <v>1000</v>
      </c>
      <c r="L87" s="46">
        <f t="shared" ref="L87" si="30">+SUM($Z87:$AR87)</f>
        <v>-6</v>
      </c>
      <c r="M87" s="46">
        <f t="shared" si="22"/>
        <v>-12000</v>
      </c>
      <c r="N87" s="70">
        <f t="shared" si="23"/>
        <v>0</v>
      </c>
      <c r="O87" s="46"/>
      <c r="P87" s="46">
        <f t="shared" si="21"/>
        <v>-18000</v>
      </c>
      <c r="Q87" s="17" t="s">
        <v>14</v>
      </c>
      <c r="R87" s="18" t="s">
        <v>14</v>
      </c>
      <c r="U87" s="13" t="e">
        <v>#N/A</v>
      </c>
      <c r="V87" s="13" t="e">
        <v>#N/A</v>
      </c>
      <c r="W87" s="13" t="e">
        <v>#N/A</v>
      </c>
      <c r="X87" s="13">
        <v>1000</v>
      </c>
      <c r="Y87" s="13">
        <v>3</v>
      </c>
      <c r="Z87" s="17">
        <v>-6</v>
      </c>
      <c r="AA87" s="87"/>
      <c r="AB87" s="17"/>
      <c r="AC87" s="17"/>
      <c r="AD87" s="17"/>
      <c r="AE87" s="17"/>
      <c r="AF87" s="17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</row>
    <row r="88" spans="1:44" ht="18.5" hidden="1" x14ac:dyDescent="0.35">
      <c r="A88"/>
      <c r="B88" s="14">
        <v>75</v>
      </c>
      <c r="C88" s="14" t="str">
        <f t="shared" si="29"/>
        <v>N°-0075-2024</v>
      </c>
      <c r="D88" s="15"/>
      <c r="E88" s="15" t="s">
        <v>11</v>
      </c>
      <c r="F88" s="16" t="s">
        <v>100</v>
      </c>
      <c r="G88" s="15" t="s">
        <v>20</v>
      </c>
      <c r="H88" s="15" t="s">
        <v>243</v>
      </c>
      <c r="I88" s="15"/>
      <c r="J88" s="46" t="s">
        <v>274</v>
      </c>
      <c r="K88" s="46" t="s">
        <v>274</v>
      </c>
      <c r="L88" s="46" t="s">
        <v>303</v>
      </c>
      <c r="M88" s="46" t="str">
        <f t="shared" si="22"/>
        <v>A JOUR</v>
      </c>
      <c r="N88" s="70" t="e">
        <f t="shared" si="23"/>
        <v>#VALUE!</v>
      </c>
      <c r="O88" s="46"/>
      <c r="P88" s="46" t="str">
        <f t="shared" si="21"/>
        <v>A JOUR</v>
      </c>
      <c r="Q88" s="17" t="s">
        <v>14</v>
      </c>
      <c r="R88" s="18"/>
      <c r="S88" s="2" t="s">
        <v>303</v>
      </c>
      <c r="U88" s="13" t="e">
        <v>#N/A</v>
      </c>
      <c r="V88" s="13" t="e">
        <v>#N/A</v>
      </c>
      <c r="W88" s="13" t="e">
        <v>#N/A</v>
      </c>
      <c r="X88" s="13" t="e">
        <v>#N/A</v>
      </c>
      <c r="Y88" s="13" t="e">
        <v>#N/A</v>
      </c>
      <c r="Z88" s="17" t="s">
        <v>303</v>
      </c>
      <c r="AA88" s="87"/>
      <c r="AB88" s="17"/>
      <c r="AC88" s="17"/>
      <c r="AD88" s="17"/>
      <c r="AE88" s="17"/>
      <c r="AF88" s="17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</row>
    <row r="89" spans="1:44" ht="18.5" hidden="1" x14ac:dyDescent="0.35">
      <c r="A89"/>
      <c r="B89" s="14">
        <v>76</v>
      </c>
      <c r="C89" s="14" t="str">
        <f t="shared" si="29"/>
        <v>N°-0076-2024</v>
      </c>
      <c r="D89" s="15">
        <v>773851455</v>
      </c>
      <c r="E89" s="15" t="s">
        <v>11</v>
      </c>
      <c r="F89" s="16" t="s">
        <v>101</v>
      </c>
      <c r="G89" s="15" t="s">
        <v>23</v>
      </c>
      <c r="H89" s="15" t="s">
        <v>159</v>
      </c>
      <c r="I89" s="15" t="s">
        <v>209</v>
      </c>
      <c r="J89" s="46">
        <v>1000</v>
      </c>
      <c r="K89" s="46">
        <v>1000</v>
      </c>
      <c r="L89" s="46">
        <v>0</v>
      </c>
      <c r="M89" s="46" t="str">
        <f t="shared" si="22"/>
        <v>A JOUR</v>
      </c>
      <c r="N89" s="70">
        <f t="shared" si="23"/>
        <v>0</v>
      </c>
      <c r="O89" s="70">
        <f t="shared" ref="O89:O90" si="31">+IF(L89&gt;0,L89*J89,0)</f>
        <v>0</v>
      </c>
      <c r="P89" s="46" t="str">
        <f t="shared" si="21"/>
        <v>A JOUR</v>
      </c>
      <c r="Q89" s="17" t="s">
        <v>14</v>
      </c>
      <c r="R89" s="18" t="s">
        <v>14</v>
      </c>
      <c r="U89" s="13" t="s">
        <v>305</v>
      </c>
      <c r="V89" s="13"/>
      <c r="W89"/>
      <c r="X89"/>
      <c r="Y89"/>
      <c r="Z89" s="17" t="s">
        <v>298</v>
      </c>
      <c r="AA89" s="87"/>
      <c r="AB89" s="17"/>
      <c r="AC89" s="17"/>
      <c r="AD89" s="17"/>
      <c r="AE89" s="17"/>
      <c r="AF89" s="17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</row>
    <row r="90" spans="1:44" ht="18.5" hidden="1" x14ac:dyDescent="0.35">
      <c r="A90"/>
      <c r="B90" s="14">
        <v>77</v>
      </c>
      <c r="C90" s="14" t="str">
        <f t="shared" si="29"/>
        <v>N°-0077-2024</v>
      </c>
      <c r="D90" s="15">
        <v>776232888</v>
      </c>
      <c r="E90" s="15" t="s">
        <v>57</v>
      </c>
      <c r="F90" s="19" t="s">
        <v>102</v>
      </c>
      <c r="G90" s="15" t="s">
        <v>34</v>
      </c>
      <c r="H90" s="15" t="s">
        <v>159</v>
      </c>
      <c r="I90" s="15" t="s">
        <v>170</v>
      </c>
      <c r="J90" s="46">
        <v>2000</v>
      </c>
      <c r="K90" s="46">
        <v>1000</v>
      </c>
      <c r="L90" s="46">
        <v>0</v>
      </c>
      <c r="M90" s="46" t="str">
        <f t="shared" si="22"/>
        <v>A JOUR</v>
      </c>
      <c r="N90" s="70">
        <f t="shared" si="23"/>
        <v>0</v>
      </c>
      <c r="O90" s="70">
        <f t="shared" si="31"/>
        <v>0</v>
      </c>
      <c r="P90" s="46" t="str">
        <f t="shared" si="21"/>
        <v>A JOUR</v>
      </c>
      <c r="Q90" s="17" t="s">
        <v>14</v>
      </c>
      <c r="R90" s="18" t="s">
        <v>14</v>
      </c>
      <c r="U90" s="13" t="s">
        <v>305</v>
      </c>
      <c r="V90" s="13"/>
      <c r="W90"/>
      <c r="X90"/>
      <c r="Y90"/>
      <c r="Z90" s="17">
        <v>1</v>
      </c>
      <c r="AA90" s="87"/>
      <c r="AB90" s="17"/>
      <c r="AC90" s="17"/>
      <c r="AD90" s="17"/>
      <c r="AE90" s="17"/>
      <c r="AF90" s="17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</row>
    <row r="91" spans="1:44" ht="18.5" hidden="1" x14ac:dyDescent="0.35">
      <c r="A91"/>
      <c r="B91" s="14">
        <v>78</v>
      </c>
      <c r="C91" s="14" t="str">
        <f t="shared" si="29"/>
        <v>N°-0078-2024</v>
      </c>
      <c r="D91" s="15">
        <v>775220275</v>
      </c>
      <c r="E91" s="15" t="s">
        <v>15</v>
      </c>
      <c r="F91" s="16" t="s">
        <v>102</v>
      </c>
      <c r="G91" s="15" t="s">
        <v>20</v>
      </c>
      <c r="H91" s="15" t="s">
        <v>159</v>
      </c>
      <c r="I91" s="15" t="s">
        <v>233</v>
      </c>
      <c r="J91" s="46">
        <v>2000</v>
      </c>
      <c r="K91" s="46" t="s">
        <v>274</v>
      </c>
      <c r="L91" s="46">
        <f t="shared" ref="L91:L92" si="32">+SUM($Z91:$AR91)</f>
        <v>-41</v>
      </c>
      <c r="M91" s="46">
        <f t="shared" si="22"/>
        <v>-82000</v>
      </c>
      <c r="N91" s="70">
        <f t="shared" si="23"/>
        <v>0</v>
      </c>
      <c r="O91" s="46"/>
      <c r="P91" s="46">
        <f t="shared" si="21"/>
        <v>-164000</v>
      </c>
      <c r="Q91" s="17" t="s">
        <v>14</v>
      </c>
      <c r="R91" s="18" t="s">
        <v>14</v>
      </c>
      <c r="U91" s="13" t="e">
        <v>#N/A</v>
      </c>
      <c r="V91" s="13" t="e">
        <v>#N/A</v>
      </c>
      <c r="W91" s="13" t="e">
        <v>#N/A</v>
      </c>
      <c r="X91" s="13">
        <v>2000</v>
      </c>
      <c r="Y91" s="13">
        <v>41</v>
      </c>
      <c r="Z91" s="17">
        <v>-41</v>
      </c>
      <c r="AA91" s="87"/>
      <c r="AB91" s="17"/>
      <c r="AC91" s="17"/>
      <c r="AD91" s="17"/>
      <c r="AE91" s="17"/>
      <c r="AF91" s="17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</row>
    <row r="92" spans="1:44" ht="18.5" hidden="1" x14ac:dyDescent="0.35">
      <c r="A92"/>
      <c r="B92" s="14">
        <v>79</v>
      </c>
      <c r="C92" s="14" t="str">
        <f t="shared" si="29"/>
        <v>N°-0079-2024</v>
      </c>
      <c r="D92" s="15">
        <v>778018660</v>
      </c>
      <c r="E92" s="15" t="s">
        <v>11</v>
      </c>
      <c r="F92" s="16" t="s">
        <v>102</v>
      </c>
      <c r="G92" s="15" t="s">
        <v>65</v>
      </c>
      <c r="H92" s="15" t="s">
        <v>243</v>
      </c>
      <c r="I92" s="15" t="s">
        <v>236</v>
      </c>
      <c r="J92" s="46">
        <v>1000</v>
      </c>
      <c r="K92" s="46">
        <v>1000</v>
      </c>
      <c r="L92" s="46">
        <f t="shared" si="32"/>
        <v>-14</v>
      </c>
      <c r="M92" s="46">
        <f t="shared" si="22"/>
        <v>-28000</v>
      </c>
      <c r="N92" s="70">
        <f t="shared" si="23"/>
        <v>0</v>
      </c>
      <c r="O92" s="46"/>
      <c r="P92" s="46">
        <f t="shared" si="21"/>
        <v>-42000</v>
      </c>
      <c r="Q92" s="17" t="s">
        <v>14</v>
      </c>
      <c r="R92" s="18" t="s">
        <v>14</v>
      </c>
      <c r="S92" s="2" t="s">
        <v>298</v>
      </c>
      <c r="U92" s="13" t="e">
        <v>#N/A</v>
      </c>
      <c r="V92" s="13" t="e">
        <v>#N/A</v>
      </c>
      <c r="W92" s="13" t="e">
        <v>#N/A</v>
      </c>
      <c r="X92" s="13">
        <v>1000</v>
      </c>
      <c r="Y92" s="13">
        <v>14</v>
      </c>
      <c r="Z92" s="17">
        <v>-14</v>
      </c>
      <c r="AA92" s="87" t="s">
        <v>303</v>
      </c>
      <c r="AB92" s="17"/>
      <c r="AC92" s="17"/>
      <c r="AD92" s="17"/>
      <c r="AE92" s="17"/>
      <c r="AF92" s="17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</row>
    <row r="93" spans="1:44" ht="18.5" hidden="1" x14ac:dyDescent="0.35">
      <c r="A93"/>
      <c r="B93" s="14">
        <v>80</v>
      </c>
      <c r="C93" s="14" t="str">
        <f t="shared" si="29"/>
        <v>N°-0080-2024</v>
      </c>
      <c r="D93" s="15">
        <v>773809784</v>
      </c>
      <c r="E93" s="15" t="s">
        <v>15</v>
      </c>
      <c r="F93" s="16" t="s">
        <v>102</v>
      </c>
      <c r="G93" s="15" t="s">
        <v>17</v>
      </c>
      <c r="H93" s="15" t="s">
        <v>159</v>
      </c>
      <c r="I93" s="15" t="s">
        <v>240</v>
      </c>
      <c r="J93" s="46">
        <v>2000</v>
      </c>
      <c r="K93" s="46">
        <v>1000</v>
      </c>
      <c r="L93" s="46">
        <v>0</v>
      </c>
      <c r="M93" s="46" t="str">
        <f t="shared" si="22"/>
        <v>A JOUR</v>
      </c>
      <c r="N93" s="70">
        <f t="shared" si="23"/>
        <v>0</v>
      </c>
      <c r="O93" s="70">
        <f t="shared" ref="O93:O104" si="33">+IF(L93&gt;0,L93*J93,0)</f>
        <v>0</v>
      </c>
      <c r="P93" s="46" t="str">
        <f t="shared" si="21"/>
        <v>A JOUR</v>
      </c>
      <c r="Q93" s="17" t="s">
        <v>14</v>
      </c>
      <c r="R93" s="18" t="s">
        <v>14</v>
      </c>
      <c r="U93" s="13" t="e">
        <v>#N/A</v>
      </c>
      <c r="V93" s="13" t="s">
        <v>306</v>
      </c>
      <c r="W93"/>
      <c r="X93"/>
      <c r="Y93"/>
      <c r="Z93" s="17" t="s">
        <v>303</v>
      </c>
      <c r="AA93" s="87"/>
      <c r="AB93" s="17"/>
      <c r="AC93" s="17"/>
      <c r="AD93" s="17"/>
      <c r="AE93" s="17"/>
      <c r="AF93" s="17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</row>
    <row r="94" spans="1:44" ht="18.5" hidden="1" x14ac:dyDescent="0.35">
      <c r="A94"/>
      <c r="B94" s="14">
        <v>81</v>
      </c>
      <c r="C94" s="14" t="str">
        <f t="shared" si="29"/>
        <v>N°-0081-2024</v>
      </c>
      <c r="D94" s="15">
        <v>777551504</v>
      </c>
      <c r="E94" s="15" t="s">
        <v>15</v>
      </c>
      <c r="F94" s="16" t="s">
        <v>104</v>
      </c>
      <c r="G94" s="15" t="s">
        <v>67</v>
      </c>
      <c r="H94" s="15" t="s">
        <v>159</v>
      </c>
      <c r="I94" s="15" t="s">
        <v>228</v>
      </c>
      <c r="J94" s="46">
        <v>2000</v>
      </c>
      <c r="K94" s="46">
        <v>1000</v>
      </c>
      <c r="L94" s="46">
        <f t="shared" ref="L94" si="34">+SUM($Z94:$AR94)</f>
        <v>-37</v>
      </c>
      <c r="M94" s="46">
        <f t="shared" si="22"/>
        <v>-74000</v>
      </c>
      <c r="N94" s="70">
        <f t="shared" si="23"/>
        <v>0</v>
      </c>
      <c r="O94" s="46"/>
      <c r="P94" s="46">
        <f t="shared" si="21"/>
        <v>-148000</v>
      </c>
      <c r="Q94" s="17" t="s">
        <v>14</v>
      </c>
      <c r="R94" s="18" t="s">
        <v>14</v>
      </c>
      <c r="U94" s="13" t="e">
        <v>#N/A</v>
      </c>
      <c r="V94" s="13" t="e">
        <v>#N/A</v>
      </c>
      <c r="W94" s="13" t="e">
        <v>#N/A</v>
      </c>
      <c r="X94" s="13">
        <v>2000</v>
      </c>
      <c r="Y94" s="13">
        <v>35</v>
      </c>
      <c r="Z94" s="17">
        <v>-37</v>
      </c>
      <c r="AA94" s="87"/>
      <c r="AB94" s="17"/>
      <c r="AC94" s="17"/>
      <c r="AD94" s="17"/>
      <c r="AE94" s="17"/>
      <c r="AF94" s="17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</row>
    <row r="95" spans="1:44" ht="18.5" hidden="1" x14ac:dyDescent="0.35">
      <c r="A95"/>
      <c r="B95" s="14">
        <v>82</v>
      </c>
      <c r="C95" s="14" t="str">
        <f t="shared" si="29"/>
        <v>N°-0082-2024</v>
      </c>
      <c r="D95" s="15">
        <v>788380743</v>
      </c>
      <c r="E95" s="38" t="s">
        <v>11</v>
      </c>
      <c r="F95" s="16" t="s">
        <v>269</v>
      </c>
      <c r="G95" s="40" t="s">
        <v>23</v>
      </c>
      <c r="H95" s="40" t="s">
        <v>159</v>
      </c>
      <c r="I95" s="15" t="s">
        <v>286</v>
      </c>
      <c r="J95" s="47">
        <v>1000</v>
      </c>
      <c r="K95" s="47">
        <v>1000</v>
      </c>
      <c r="L95" s="47">
        <v>0</v>
      </c>
      <c r="M95" s="46" t="str">
        <f t="shared" si="22"/>
        <v>A JOUR</v>
      </c>
      <c r="N95" s="70">
        <f t="shared" si="23"/>
        <v>0</v>
      </c>
      <c r="O95" s="70">
        <f t="shared" si="33"/>
        <v>0</v>
      </c>
      <c r="P95" s="46" t="str">
        <f t="shared" si="21"/>
        <v>A JOUR</v>
      </c>
      <c r="Q95" s="17"/>
      <c r="R95" s="18"/>
      <c r="U95" s="13" t="s">
        <v>305</v>
      </c>
      <c r="V95" s="13"/>
      <c r="W95"/>
      <c r="X95"/>
      <c r="Y95"/>
      <c r="Z95" s="17" t="s">
        <v>298</v>
      </c>
      <c r="AA95" s="87"/>
      <c r="AB95" s="17"/>
      <c r="AC95" s="17"/>
      <c r="AD95" s="17"/>
      <c r="AE95" s="17"/>
      <c r="AF95" s="17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</row>
    <row r="96" spans="1:44" ht="18.5" hidden="1" x14ac:dyDescent="0.35">
      <c r="B96" s="14">
        <v>83</v>
      </c>
      <c r="C96" s="14" t="str">
        <f t="shared" si="29"/>
        <v>N°-0083-2024</v>
      </c>
      <c r="D96" s="15">
        <v>781292637</v>
      </c>
      <c r="E96" s="15" t="s">
        <v>15</v>
      </c>
      <c r="F96" s="90" t="s">
        <v>105</v>
      </c>
      <c r="G96" s="15" t="s">
        <v>23</v>
      </c>
      <c r="H96" s="15" t="s">
        <v>175</v>
      </c>
      <c r="I96" s="15" t="s">
        <v>174</v>
      </c>
      <c r="J96" s="46">
        <v>2000</v>
      </c>
      <c r="K96" s="46">
        <v>1000</v>
      </c>
      <c r="L96" s="46">
        <v>11</v>
      </c>
      <c r="M96" s="46" t="str">
        <f t="shared" si="22"/>
        <v>A JOUR</v>
      </c>
      <c r="N96" s="70">
        <f t="shared" si="23"/>
        <v>2000</v>
      </c>
      <c r="O96" s="70">
        <f t="shared" si="33"/>
        <v>22000</v>
      </c>
      <c r="P96" s="46" t="str">
        <f t="shared" si="21"/>
        <v>A JOUR</v>
      </c>
      <c r="Q96" s="17" t="s">
        <v>14</v>
      </c>
      <c r="R96" s="18" t="s">
        <v>14</v>
      </c>
      <c r="U96" s="13" t="s">
        <v>305</v>
      </c>
      <c r="V96" s="13"/>
      <c r="W96"/>
      <c r="X96"/>
      <c r="Y96"/>
      <c r="Z96" s="17">
        <v>1</v>
      </c>
      <c r="AA96" s="87"/>
      <c r="AB96" s="17"/>
      <c r="AC96" s="17"/>
      <c r="AD96" s="17"/>
      <c r="AE96" s="17"/>
      <c r="AF96" s="17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</row>
    <row r="97" spans="2:44" ht="18.5" hidden="1" x14ac:dyDescent="0.35">
      <c r="B97" s="14">
        <v>84</v>
      </c>
      <c r="C97" s="14" t="str">
        <f t="shared" si="29"/>
        <v>N°-0084-2024</v>
      </c>
      <c r="D97" s="15">
        <v>774370979</v>
      </c>
      <c r="E97" s="15" t="s">
        <v>15</v>
      </c>
      <c r="F97" s="19" t="s">
        <v>106</v>
      </c>
      <c r="G97" s="15" t="s">
        <v>13</v>
      </c>
      <c r="H97" s="15" t="s">
        <v>159</v>
      </c>
      <c r="I97" s="15" t="s">
        <v>184</v>
      </c>
      <c r="J97" s="46">
        <v>2000</v>
      </c>
      <c r="K97" s="46">
        <v>1000</v>
      </c>
      <c r="L97" s="46">
        <v>0</v>
      </c>
      <c r="M97" s="46" t="str">
        <f t="shared" si="22"/>
        <v>A JOUR</v>
      </c>
      <c r="N97" s="70">
        <f t="shared" si="23"/>
        <v>0</v>
      </c>
      <c r="O97" s="70">
        <f t="shared" si="33"/>
        <v>0</v>
      </c>
      <c r="P97" s="46" t="str">
        <f t="shared" si="21"/>
        <v>A JOUR</v>
      </c>
      <c r="Q97" s="17" t="s">
        <v>14</v>
      </c>
      <c r="R97" s="18" t="s">
        <v>14</v>
      </c>
      <c r="S97" s="2" t="s">
        <v>298</v>
      </c>
      <c r="U97" s="13" t="e">
        <v>#N/A</v>
      </c>
      <c r="V97" s="13" t="e">
        <v>#N/A</v>
      </c>
      <c r="W97" s="13" t="s">
        <v>298</v>
      </c>
      <c r="Z97" s="17" t="s">
        <v>298</v>
      </c>
      <c r="AA97" s="87"/>
      <c r="AB97" s="17"/>
      <c r="AC97" s="17"/>
      <c r="AD97" s="17"/>
      <c r="AE97" s="17"/>
      <c r="AF97" s="17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</row>
    <row r="98" spans="2:44" ht="18.5" hidden="1" x14ac:dyDescent="0.35">
      <c r="B98" s="14">
        <v>85</v>
      </c>
      <c r="C98" s="14" t="str">
        <f t="shared" si="29"/>
        <v>N°-0085-2024</v>
      </c>
      <c r="D98" s="15">
        <v>774069087</v>
      </c>
      <c r="E98" s="15" t="s">
        <v>11</v>
      </c>
      <c r="F98" s="16" t="s">
        <v>108</v>
      </c>
      <c r="G98" s="15" t="s">
        <v>37</v>
      </c>
      <c r="H98" s="15" t="s">
        <v>159</v>
      </c>
      <c r="I98" s="15" t="s">
        <v>210</v>
      </c>
      <c r="J98" s="46">
        <v>2000</v>
      </c>
      <c r="K98" s="46">
        <v>1000</v>
      </c>
      <c r="L98" s="46">
        <v>0</v>
      </c>
      <c r="M98" s="46" t="str">
        <f t="shared" si="22"/>
        <v>A JOUR</v>
      </c>
      <c r="N98" s="70">
        <f t="shared" si="23"/>
        <v>0</v>
      </c>
      <c r="O98" s="70">
        <f t="shared" si="33"/>
        <v>0</v>
      </c>
      <c r="P98" s="46" t="str">
        <f t="shared" si="21"/>
        <v>A JOUR</v>
      </c>
      <c r="Q98" s="17" t="s">
        <v>14</v>
      </c>
      <c r="R98" s="18" t="s">
        <v>14</v>
      </c>
      <c r="U98" s="13" t="e">
        <v>#N/A</v>
      </c>
      <c r="V98" s="13" t="e">
        <v>#N/A</v>
      </c>
      <c r="W98" s="13" t="s">
        <v>298</v>
      </c>
      <c r="Z98" s="17" t="s">
        <v>298</v>
      </c>
      <c r="AA98" s="87"/>
      <c r="AB98" s="17"/>
      <c r="AC98" s="17"/>
      <c r="AD98" s="17"/>
      <c r="AE98" s="17"/>
      <c r="AF98" s="17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</row>
    <row r="99" spans="2:44" ht="18.5" hidden="1" x14ac:dyDescent="0.35">
      <c r="B99" s="14">
        <v>86</v>
      </c>
      <c r="C99" s="14" t="str">
        <f t="shared" si="29"/>
        <v>N°-0086-2024</v>
      </c>
      <c r="D99" s="15">
        <v>750190226</v>
      </c>
      <c r="E99" s="15" t="s">
        <v>15</v>
      </c>
      <c r="F99" s="19" t="s">
        <v>109</v>
      </c>
      <c r="G99" s="15" t="s">
        <v>13</v>
      </c>
      <c r="H99" s="15" t="s">
        <v>159</v>
      </c>
      <c r="I99" s="15" t="s">
        <v>179</v>
      </c>
      <c r="J99" s="46">
        <v>1000</v>
      </c>
      <c r="K99" s="46">
        <v>1000</v>
      </c>
      <c r="L99" s="46">
        <v>0</v>
      </c>
      <c r="M99" s="46" t="str">
        <f t="shared" si="22"/>
        <v>A JOUR</v>
      </c>
      <c r="N99" s="70">
        <f t="shared" si="23"/>
        <v>0</v>
      </c>
      <c r="O99" s="70">
        <f t="shared" si="33"/>
        <v>0</v>
      </c>
      <c r="P99" s="46" t="str">
        <f t="shared" si="21"/>
        <v>A JOUR</v>
      </c>
      <c r="Q99" s="17" t="s">
        <v>14</v>
      </c>
      <c r="R99" s="18" t="s">
        <v>14</v>
      </c>
      <c r="S99" s="2" t="s">
        <v>298</v>
      </c>
      <c r="U99" s="13" t="e">
        <v>#N/A</v>
      </c>
      <c r="V99" s="13" t="e">
        <v>#N/A</v>
      </c>
      <c r="W99" s="13" t="s">
        <v>298</v>
      </c>
      <c r="Z99" s="17" t="s">
        <v>298</v>
      </c>
      <c r="AA99" s="87"/>
      <c r="AB99" s="17"/>
      <c r="AC99" s="17"/>
      <c r="AD99" s="17"/>
      <c r="AE99" s="17"/>
      <c r="AF99" s="17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</row>
    <row r="100" spans="2:44" ht="18.5" hidden="1" x14ac:dyDescent="0.35">
      <c r="B100" s="14">
        <v>87</v>
      </c>
      <c r="C100" s="14" t="str">
        <f t="shared" si="29"/>
        <v>N°-0087-2024</v>
      </c>
      <c r="D100" s="15">
        <v>775379233</v>
      </c>
      <c r="E100" s="15" t="s">
        <v>111</v>
      </c>
      <c r="F100" s="19" t="s">
        <v>112</v>
      </c>
      <c r="G100" s="15" t="s">
        <v>20</v>
      </c>
      <c r="H100" s="15" t="s">
        <v>159</v>
      </c>
      <c r="I100" s="15" t="s">
        <v>163</v>
      </c>
      <c r="J100" s="46">
        <v>5000</v>
      </c>
      <c r="K100" s="15" t="s">
        <v>274</v>
      </c>
      <c r="L100" s="15">
        <v>0</v>
      </c>
      <c r="M100" s="46" t="str">
        <f t="shared" si="22"/>
        <v>A JOUR</v>
      </c>
      <c r="N100" s="70">
        <f t="shared" si="23"/>
        <v>0</v>
      </c>
      <c r="O100" s="70">
        <f t="shared" si="33"/>
        <v>0</v>
      </c>
      <c r="P100" s="46" t="str">
        <f t="shared" si="21"/>
        <v>A JOUR</v>
      </c>
      <c r="Q100" s="17"/>
      <c r="R100" s="18" t="s">
        <v>14</v>
      </c>
      <c r="U100" s="13" t="s">
        <v>305</v>
      </c>
      <c r="V100"/>
      <c r="W100"/>
      <c r="X100"/>
      <c r="Y100"/>
      <c r="Z100" s="17">
        <v>1</v>
      </c>
      <c r="AA100" s="87"/>
      <c r="AB100" s="17"/>
      <c r="AC100" s="17"/>
      <c r="AD100" s="17"/>
      <c r="AE100" s="17"/>
      <c r="AF100" s="17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</row>
    <row r="101" spans="2:44" ht="18.5" hidden="1" x14ac:dyDescent="0.35">
      <c r="B101" s="14">
        <v>88</v>
      </c>
      <c r="C101" s="14" t="str">
        <f t="shared" si="29"/>
        <v>N°-0088-2024</v>
      </c>
      <c r="D101" s="15">
        <v>777814802</v>
      </c>
      <c r="E101" s="15" t="s">
        <v>15</v>
      </c>
      <c r="F101" s="19" t="s">
        <v>113</v>
      </c>
      <c r="G101" s="15" t="s">
        <v>59</v>
      </c>
      <c r="H101" s="15" t="s">
        <v>159</v>
      </c>
      <c r="I101" s="15" t="s">
        <v>177</v>
      </c>
      <c r="J101" s="46">
        <v>1500</v>
      </c>
      <c r="K101" s="46" t="s">
        <v>274</v>
      </c>
      <c r="L101" s="46">
        <v>0</v>
      </c>
      <c r="M101" s="46" t="str">
        <f t="shared" si="22"/>
        <v>A JOUR</v>
      </c>
      <c r="N101" s="70">
        <f t="shared" si="23"/>
        <v>0</v>
      </c>
      <c r="O101" s="70">
        <f t="shared" si="33"/>
        <v>0</v>
      </c>
      <c r="P101" s="46" t="str">
        <f t="shared" si="21"/>
        <v>A JOUR</v>
      </c>
      <c r="Q101" s="17"/>
      <c r="R101" s="18" t="s">
        <v>14</v>
      </c>
      <c r="U101" s="13" t="s">
        <v>305</v>
      </c>
      <c r="V101"/>
      <c r="W101"/>
      <c r="X101"/>
      <c r="Y101"/>
      <c r="Z101" s="17" t="s">
        <v>303</v>
      </c>
      <c r="AA101" s="87"/>
      <c r="AB101" s="17"/>
      <c r="AC101" s="17"/>
      <c r="AD101" s="17"/>
      <c r="AE101" s="17"/>
      <c r="AF101" s="17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</row>
    <row r="102" spans="2:44" ht="18.5" hidden="1" x14ac:dyDescent="0.35">
      <c r="B102" s="14">
        <v>89</v>
      </c>
      <c r="C102" s="14" t="str">
        <f t="shared" si="29"/>
        <v>N°-0089-2024</v>
      </c>
      <c r="D102" s="15">
        <v>771740329</v>
      </c>
      <c r="E102" s="15" t="s">
        <v>15</v>
      </c>
      <c r="F102" s="19" t="s">
        <v>114</v>
      </c>
      <c r="G102" s="15" t="s">
        <v>34</v>
      </c>
      <c r="H102" s="15" t="s">
        <v>159</v>
      </c>
      <c r="I102" s="15" t="s">
        <v>185</v>
      </c>
      <c r="J102" s="46">
        <v>1500</v>
      </c>
      <c r="K102" s="46" t="s">
        <v>274</v>
      </c>
      <c r="L102" s="46">
        <v>0</v>
      </c>
      <c r="M102" s="46" t="str">
        <f t="shared" si="22"/>
        <v>A JOUR</v>
      </c>
      <c r="N102" s="70">
        <f t="shared" si="23"/>
        <v>0</v>
      </c>
      <c r="O102" s="70">
        <f t="shared" si="33"/>
        <v>0</v>
      </c>
      <c r="P102" s="46" t="str">
        <f t="shared" si="21"/>
        <v>A JOUR</v>
      </c>
      <c r="Q102" s="17"/>
      <c r="R102" s="18" t="s">
        <v>14</v>
      </c>
      <c r="U102" s="13" t="s">
        <v>305</v>
      </c>
      <c r="V102"/>
      <c r="W102"/>
      <c r="X102"/>
      <c r="Y102"/>
      <c r="Z102" s="17">
        <v>1</v>
      </c>
      <c r="AA102" s="87"/>
      <c r="AB102" s="17"/>
      <c r="AC102" s="17"/>
      <c r="AD102" s="17"/>
      <c r="AE102" s="17"/>
      <c r="AF102" s="17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</row>
    <row r="103" spans="2:44" ht="18.5" hidden="1" x14ac:dyDescent="0.35">
      <c r="B103" s="14">
        <v>90</v>
      </c>
      <c r="C103" s="14" t="str">
        <f t="shared" si="29"/>
        <v>N°-0090-2024</v>
      </c>
      <c r="D103" s="15">
        <v>781344236</v>
      </c>
      <c r="E103" s="15" t="s">
        <v>15</v>
      </c>
      <c r="F103" s="16" t="s">
        <v>114</v>
      </c>
      <c r="G103" s="15" t="s">
        <v>13</v>
      </c>
      <c r="H103" s="15" t="s">
        <v>159</v>
      </c>
      <c r="I103" s="15" t="s">
        <v>199</v>
      </c>
      <c r="J103" s="46">
        <v>2000</v>
      </c>
      <c r="K103" s="46">
        <v>1000</v>
      </c>
      <c r="L103" s="46">
        <v>0</v>
      </c>
      <c r="M103" s="46" t="str">
        <f t="shared" si="22"/>
        <v>A JOUR</v>
      </c>
      <c r="N103" s="70">
        <f t="shared" si="23"/>
        <v>0</v>
      </c>
      <c r="O103" s="70">
        <f t="shared" si="33"/>
        <v>0</v>
      </c>
      <c r="P103" s="46" t="str">
        <f t="shared" si="21"/>
        <v>A JOUR</v>
      </c>
      <c r="Q103" s="17" t="s">
        <v>14</v>
      </c>
      <c r="R103" s="18" t="s">
        <v>14</v>
      </c>
      <c r="S103" s="2" t="s">
        <v>298</v>
      </c>
      <c r="U103" s="13" t="e">
        <v>#N/A</v>
      </c>
      <c r="V103" s="13" t="e">
        <v>#N/A</v>
      </c>
      <c r="W103" s="13" t="s">
        <v>298</v>
      </c>
      <c r="Z103" s="17" t="s">
        <v>298</v>
      </c>
      <c r="AA103" s="87"/>
      <c r="AB103" s="17"/>
      <c r="AC103" s="17"/>
      <c r="AD103" s="17"/>
      <c r="AE103" s="17"/>
      <c r="AF103" s="17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</row>
    <row r="104" spans="2:44" ht="18.5" hidden="1" x14ac:dyDescent="0.35">
      <c r="B104" s="14">
        <v>91</v>
      </c>
      <c r="C104" s="14" t="str">
        <f t="shared" si="29"/>
        <v>N°-0091-2024</v>
      </c>
      <c r="D104" s="15">
        <v>778870311</v>
      </c>
      <c r="E104" s="15" t="s">
        <v>15</v>
      </c>
      <c r="F104" s="16" t="s">
        <v>116</v>
      </c>
      <c r="G104" s="15" t="s">
        <v>37</v>
      </c>
      <c r="H104" s="15" t="s">
        <v>159</v>
      </c>
      <c r="I104" s="15" t="s">
        <v>215</v>
      </c>
      <c r="J104" s="46">
        <v>1000</v>
      </c>
      <c r="K104" s="46">
        <v>1000</v>
      </c>
      <c r="L104" s="46">
        <f>2-2</f>
        <v>0</v>
      </c>
      <c r="M104" s="46" t="str">
        <f t="shared" si="22"/>
        <v>A JOUR</v>
      </c>
      <c r="N104" s="70">
        <f t="shared" si="23"/>
        <v>0</v>
      </c>
      <c r="O104" s="70">
        <f t="shared" si="33"/>
        <v>0</v>
      </c>
      <c r="P104" s="46" t="str">
        <f t="shared" si="21"/>
        <v>A JOUR</v>
      </c>
      <c r="Q104" s="17" t="s">
        <v>14</v>
      </c>
      <c r="R104" s="18" t="s">
        <v>14</v>
      </c>
      <c r="U104" s="13" t="s">
        <v>305</v>
      </c>
      <c r="V104"/>
      <c r="W104"/>
      <c r="X104"/>
      <c r="Y104"/>
      <c r="Z104" s="17">
        <v>1</v>
      </c>
      <c r="AA104" s="87"/>
      <c r="AB104" s="17"/>
      <c r="AC104" s="17"/>
      <c r="AD104" s="17"/>
      <c r="AE104" s="17"/>
      <c r="AF104" s="17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</row>
    <row r="105" spans="2:44" ht="18.5" hidden="1" x14ac:dyDescent="0.35">
      <c r="B105" s="14">
        <v>92</v>
      </c>
      <c r="C105" s="14" t="str">
        <f t="shared" si="29"/>
        <v>N°-0092-2024</v>
      </c>
      <c r="D105" s="53" t="s">
        <v>314</v>
      </c>
      <c r="E105" s="15" t="s">
        <v>35</v>
      </c>
      <c r="F105" s="16" t="s">
        <v>118</v>
      </c>
      <c r="G105" s="15" t="s">
        <v>13</v>
      </c>
      <c r="H105" s="15" t="s">
        <v>266</v>
      </c>
      <c r="I105" s="53" t="s">
        <v>310</v>
      </c>
      <c r="J105" s="46">
        <v>5000</v>
      </c>
      <c r="K105" s="46" t="s">
        <v>274</v>
      </c>
      <c r="L105" s="46"/>
      <c r="M105" s="46" t="str">
        <f t="shared" si="22"/>
        <v>A JOUR</v>
      </c>
      <c r="N105" s="70">
        <f t="shared" si="23"/>
        <v>0</v>
      </c>
      <c r="O105" s="46"/>
      <c r="P105" s="46" t="str">
        <f t="shared" si="21"/>
        <v>A JOUR</v>
      </c>
      <c r="Q105" s="17"/>
      <c r="R105" s="18" t="s">
        <v>14</v>
      </c>
      <c r="U105" s="13" t="e">
        <v>#N/A</v>
      </c>
      <c r="V105" s="13" t="e">
        <v>#N/A</v>
      </c>
      <c r="W105" s="13" t="e">
        <v>#N/A</v>
      </c>
      <c r="X105" s="13" t="e">
        <v>#N/A</v>
      </c>
      <c r="Y105" s="13" t="e">
        <v>#N/A</v>
      </c>
      <c r="Z105" s="17"/>
      <c r="AA105" s="87"/>
      <c r="AB105" s="17"/>
      <c r="AC105" s="17"/>
      <c r="AD105" s="17"/>
      <c r="AE105" s="17"/>
      <c r="AF105" s="17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</row>
    <row r="106" spans="2:44" ht="18.5" hidden="1" x14ac:dyDescent="0.35">
      <c r="B106" s="14">
        <v>93</v>
      </c>
      <c r="C106" s="14" t="str">
        <f t="shared" si="29"/>
        <v>N°-0093-2024</v>
      </c>
      <c r="D106" s="15">
        <v>775957597</v>
      </c>
      <c r="E106" s="15" t="s">
        <v>11</v>
      </c>
      <c r="F106" s="16" t="s">
        <v>117</v>
      </c>
      <c r="G106" s="15" t="s">
        <v>37</v>
      </c>
      <c r="H106" s="15" t="s">
        <v>159</v>
      </c>
      <c r="I106" s="15" t="s">
        <v>252</v>
      </c>
      <c r="J106" s="46">
        <v>1000</v>
      </c>
      <c r="K106" s="46">
        <v>1000</v>
      </c>
      <c r="L106" s="46">
        <f t="shared" ref="L106" si="35">+SUM($Z106:$AR106)</f>
        <v>-18</v>
      </c>
      <c r="M106" s="46">
        <f t="shared" si="22"/>
        <v>-36000</v>
      </c>
      <c r="N106" s="70">
        <f t="shared" si="23"/>
        <v>0</v>
      </c>
      <c r="O106" s="46"/>
      <c r="P106" s="46">
        <f t="shared" si="21"/>
        <v>-54000</v>
      </c>
      <c r="Q106" s="17" t="s">
        <v>14</v>
      </c>
      <c r="R106" s="18"/>
      <c r="U106" s="13" t="e">
        <v>#N/A</v>
      </c>
      <c r="V106" s="13" t="e">
        <v>#N/A</v>
      </c>
      <c r="W106" s="13" t="e">
        <v>#N/A</v>
      </c>
      <c r="X106" s="13">
        <v>1000</v>
      </c>
      <c r="Y106" s="13">
        <v>17</v>
      </c>
      <c r="Z106" s="17">
        <v>-18</v>
      </c>
      <c r="AA106" s="87" t="s">
        <v>303</v>
      </c>
      <c r="AB106" s="17"/>
      <c r="AC106" s="17"/>
      <c r="AD106" s="17"/>
      <c r="AE106" s="17"/>
      <c r="AF106" s="17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</row>
    <row r="107" spans="2:44" ht="18.5" hidden="1" x14ac:dyDescent="0.35">
      <c r="B107" s="14">
        <v>94</v>
      </c>
      <c r="C107" s="14" t="str">
        <f t="shared" si="29"/>
        <v>N°-0094-2024</v>
      </c>
      <c r="D107" s="15">
        <v>781313280</v>
      </c>
      <c r="E107" s="15" t="s">
        <v>15</v>
      </c>
      <c r="F107" s="16" t="s">
        <v>119</v>
      </c>
      <c r="G107" s="15" t="s">
        <v>27</v>
      </c>
      <c r="H107" s="15" t="s">
        <v>159</v>
      </c>
      <c r="I107" s="15" t="s">
        <v>239</v>
      </c>
      <c r="J107" s="46">
        <v>2000</v>
      </c>
      <c r="K107" s="46" t="s">
        <v>274</v>
      </c>
      <c r="L107" s="46">
        <v>0</v>
      </c>
      <c r="M107" s="46" t="str">
        <f t="shared" si="22"/>
        <v>A JOUR</v>
      </c>
      <c r="N107" s="70">
        <f t="shared" si="23"/>
        <v>0</v>
      </c>
      <c r="O107" s="70">
        <f t="shared" ref="O107:O108" si="36">+IF(L107&gt;0,L107*J107,0)</f>
        <v>0</v>
      </c>
      <c r="P107" s="46" t="str">
        <f t="shared" si="21"/>
        <v>A JOUR</v>
      </c>
      <c r="Q107" s="17"/>
      <c r="R107" s="18" t="s">
        <v>14</v>
      </c>
      <c r="U107" s="13" t="s">
        <v>305</v>
      </c>
      <c r="V107"/>
      <c r="W107"/>
      <c r="X107"/>
      <c r="Y107"/>
      <c r="Z107" s="17">
        <v>1</v>
      </c>
      <c r="AA107" s="87"/>
      <c r="AB107" s="17"/>
      <c r="AC107" s="17"/>
      <c r="AD107" s="17"/>
      <c r="AE107" s="17"/>
      <c r="AF107" s="17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</row>
    <row r="108" spans="2:44" ht="18.5" hidden="1" x14ac:dyDescent="0.35">
      <c r="B108" s="14">
        <v>95</v>
      </c>
      <c r="C108" s="14" t="str">
        <f t="shared" si="29"/>
        <v>N°-0095-2024</v>
      </c>
      <c r="D108" s="15">
        <v>773138810</v>
      </c>
      <c r="E108" s="15" t="s">
        <v>11</v>
      </c>
      <c r="F108" s="16" t="s">
        <v>120</v>
      </c>
      <c r="G108" s="15" t="s">
        <v>13</v>
      </c>
      <c r="H108" s="15" t="s">
        <v>159</v>
      </c>
      <c r="I108" s="15" t="s">
        <v>251</v>
      </c>
      <c r="J108" s="46">
        <v>1000</v>
      </c>
      <c r="K108" s="46">
        <v>1000</v>
      </c>
      <c r="L108" s="46">
        <f>-34+9+25</f>
        <v>0</v>
      </c>
      <c r="M108" s="46" t="str">
        <f t="shared" si="22"/>
        <v>A JOUR</v>
      </c>
      <c r="N108" s="70">
        <f t="shared" si="23"/>
        <v>0</v>
      </c>
      <c r="O108" s="70">
        <f t="shared" si="36"/>
        <v>0</v>
      </c>
      <c r="P108" s="46" t="str">
        <f t="shared" si="21"/>
        <v>A JOUR</v>
      </c>
      <c r="Q108" s="17"/>
      <c r="R108" s="18" t="s">
        <v>14</v>
      </c>
      <c r="U108" s="13" t="s">
        <v>305</v>
      </c>
      <c r="V108"/>
      <c r="W108"/>
      <c r="X108"/>
      <c r="Y108"/>
      <c r="Z108" s="17"/>
      <c r="AA108" s="87"/>
      <c r="AB108" s="17"/>
      <c r="AC108" s="17"/>
      <c r="AD108" s="17"/>
      <c r="AE108" s="17"/>
      <c r="AF108" s="17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</row>
    <row r="109" spans="2:44" ht="18.5" hidden="1" x14ac:dyDescent="0.35">
      <c r="B109" s="14">
        <v>96</v>
      </c>
      <c r="C109" s="14" t="str">
        <f t="shared" si="29"/>
        <v>N°-0096-2024</v>
      </c>
      <c r="D109" s="15">
        <v>772097607</v>
      </c>
      <c r="E109" s="15" t="s">
        <v>11</v>
      </c>
      <c r="F109" s="83" t="s">
        <v>121</v>
      </c>
      <c r="G109" s="15" t="s">
        <v>37</v>
      </c>
      <c r="H109" s="15" t="s">
        <v>159</v>
      </c>
      <c r="I109" s="15" t="s">
        <v>218</v>
      </c>
      <c r="J109" s="46">
        <v>1000</v>
      </c>
      <c r="K109" s="46">
        <v>1000</v>
      </c>
      <c r="L109" s="46">
        <f t="shared" ref="L109:L110" si="37">+SUM($Z109:$AR109)</f>
        <v>-32</v>
      </c>
      <c r="M109" s="46">
        <f t="shared" si="22"/>
        <v>-64000</v>
      </c>
      <c r="N109" s="70">
        <f t="shared" si="23"/>
        <v>0</v>
      </c>
      <c r="O109" s="70">
        <v>23000</v>
      </c>
      <c r="P109" s="46">
        <f t="shared" si="21"/>
        <v>-73000</v>
      </c>
      <c r="Q109" s="17" t="s">
        <v>14</v>
      </c>
      <c r="R109" s="18" t="s">
        <v>14</v>
      </c>
      <c r="U109" s="13" t="e">
        <v>#N/A</v>
      </c>
      <c r="V109" s="13" t="e">
        <v>#N/A</v>
      </c>
      <c r="W109" s="13" t="e">
        <v>#N/A</v>
      </c>
      <c r="X109" s="13">
        <v>1000</v>
      </c>
      <c r="Y109" s="13">
        <v>30</v>
      </c>
      <c r="Z109" s="17">
        <v>-32</v>
      </c>
      <c r="AA109" s="87"/>
      <c r="AB109" s="17"/>
      <c r="AC109" s="17"/>
      <c r="AD109" s="17"/>
      <c r="AE109" s="17"/>
      <c r="AF109" s="17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</row>
    <row r="110" spans="2:44" ht="18.5" hidden="1" x14ac:dyDescent="0.35">
      <c r="B110" s="14">
        <v>97</v>
      </c>
      <c r="C110" s="14" t="str">
        <f t="shared" si="29"/>
        <v>N°-0097-2024</v>
      </c>
      <c r="D110" s="48" t="s">
        <v>235</v>
      </c>
      <c r="E110" s="15" t="s">
        <v>11</v>
      </c>
      <c r="F110" s="16" t="s">
        <v>122</v>
      </c>
      <c r="G110" s="15" t="s">
        <v>27</v>
      </c>
      <c r="H110" s="15" t="s">
        <v>190</v>
      </c>
      <c r="I110" s="48" t="s">
        <v>235</v>
      </c>
      <c r="J110" s="46">
        <v>1000</v>
      </c>
      <c r="K110" s="46" t="s">
        <v>274</v>
      </c>
      <c r="L110" s="46">
        <f t="shared" si="37"/>
        <v>0</v>
      </c>
      <c r="M110" s="46" t="str">
        <f t="shared" si="22"/>
        <v>A JOUR</v>
      </c>
      <c r="N110" s="70">
        <f t="shared" si="23"/>
        <v>0</v>
      </c>
      <c r="O110" s="70">
        <f t="shared" ref="O110:O111" si="38">+IF(L110&gt;0,L110*J110,0)</f>
        <v>0</v>
      </c>
      <c r="P110" s="46" t="str">
        <f t="shared" si="21"/>
        <v>A JOUR</v>
      </c>
      <c r="Q110" s="17"/>
      <c r="R110" s="18" t="s">
        <v>14</v>
      </c>
      <c r="U110" s="13" t="e">
        <v>#N/A</v>
      </c>
      <c r="V110" s="13" t="e">
        <v>#N/A</v>
      </c>
      <c r="W110" s="13" t="e">
        <v>#N/A</v>
      </c>
      <c r="X110" s="13" t="e">
        <v>#N/A</v>
      </c>
      <c r="Y110" s="13" t="e">
        <v>#N/A</v>
      </c>
      <c r="Z110" s="17"/>
      <c r="AA110" s="87"/>
      <c r="AB110" s="17"/>
      <c r="AC110" s="17"/>
      <c r="AD110" s="17"/>
      <c r="AE110" s="17"/>
      <c r="AF110" s="17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</row>
    <row r="111" spans="2:44" ht="18.5" hidden="1" x14ac:dyDescent="0.35">
      <c r="B111" s="14">
        <v>98</v>
      </c>
      <c r="C111" s="14" t="str">
        <f t="shared" si="29"/>
        <v>N°-0098-2024</v>
      </c>
      <c r="D111" s="15">
        <v>766883758</v>
      </c>
      <c r="E111" s="15" t="s">
        <v>11</v>
      </c>
      <c r="F111" s="16" t="s">
        <v>123</v>
      </c>
      <c r="G111" s="15" t="s">
        <v>20</v>
      </c>
      <c r="H111" s="15" t="s">
        <v>159</v>
      </c>
      <c r="I111" s="15" t="s">
        <v>244</v>
      </c>
      <c r="J111" s="46">
        <v>1000</v>
      </c>
      <c r="K111" s="46">
        <v>1000</v>
      </c>
      <c r="L111" s="46">
        <v>0</v>
      </c>
      <c r="M111" s="46" t="str">
        <f t="shared" si="22"/>
        <v>A JOUR</v>
      </c>
      <c r="N111" s="70">
        <f t="shared" si="23"/>
        <v>0</v>
      </c>
      <c r="O111" s="70">
        <f t="shared" si="38"/>
        <v>0</v>
      </c>
      <c r="P111" s="46" t="str">
        <f t="shared" si="21"/>
        <v>A JOUR</v>
      </c>
      <c r="Q111" s="17"/>
      <c r="R111" s="18" t="s">
        <v>14</v>
      </c>
      <c r="U111" s="13" t="s">
        <v>305</v>
      </c>
      <c r="V111"/>
      <c r="W111"/>
      <c r="X111"/>
      <c r="Y111"/>
      <c r="Z111" s="17" t="s">
        <v>303</v>
      </c>
      <c r="AA111" s="87"/>
      <c r="AB111" s="17"/>
      <c r="AC111" s="17"/>
      <c r="AD111" s="17"/>
      <c r="AE111" s="17"/>
      <c r="AF111" s="17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</row>
    <row r="112" spans="2:44" ht="18.5" hidden="1" x14ac:dyDescent="0.35">
      <c r="B112" s="14">
        <v>99</v>
      </c>
      <c r="C112" s="14" t="str">
        <f t="shared" si="29"/>
        <v>N°-0099-2024</v>
      </c>
      <c r="D112" s="48" t="s">
        <v>235</v>
      </c>
      <c r="E112" s="15" t="s">
        <v>11</v>
      </c>
      <c r="F112" s="16" t="s">
        <v>124</v>
      </c>
      <c r="G112" s="15" t="s">
        <v>20</v>
      </c>
      <c r="H112" s="15" t="s">
        <v>262</v>
      </c>
      <c r="I112" s="48" t="s">
        <v>235</v>
      </c>
      <c r="J112" s="46">
        <v>5000</v>
      </c>
      <c r="K112" s="46" t="s">
        <v>274</v>
      </c>
      <c r="L112" s="46"/>
      <c r="M112" s="46" t="str">
        <f t="shared" si="22"/>
        <v>A JOUR</v>
      </c>
      <c r="N112" s="70">
        <f t="shared" si="23"/>
        <v>0</v>
      </c>
      <c r="O112" s="46"/>
      <c r="P112" s="46" t="str">
        <f t="shared" si="21"/>
        <v>A JOUR</v>
      </c>
      <c r="Q112" s="17"/>
      <c r="R112" s="18" t="s">
        <v>14</v>
      </c>
      <c r="U112" s="13" t="e">
        <v>#N/A</v>
      </c>
      <c r="V112" s="13" t="e">
        <v>#N/A</v>
      </c>
      <c r="W112" s="13" t="e">
        <v>#N/A</v>
      </c>
      <c r="X112" s="13" t="e">
        <v>#N/A</v>
      </c>
      <c r="Y112" s="13" t="e">
        <v>#N/A</v>
      </c>
      <c r="Z112" s="17"/>
      <c r="AA112" s="87"/>
      <c r="AB112" s="17"/>
      <c r="AC112" s="17"/>
      <c r="AD112" s="17"/>
      <c r="AE112" s="17"/>
      <c r="AF112" s="17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</row>
    <row r="113" spans="2:44" ht="18.5" hidden="1" x14ac:dyDescent="0.35">
      <c r="B113" s="14">
        <v>100</v>
      </c>
      <c r="C113" s="14" t="str">
        <f t="shared" ref="C113:C146" si="39">CONCATENATE("N°-","0",B113,"-2024")</f>
        <v>N°-0100-2024</v>
      </c>
      <c r="D113" s="15">
        <v>776294040</v>
      </c>
      <c r="E113" s="15" t="s">
        <v>11</v>
      </c>
      <c r="F113" s="16" t="s">
        <v>125</v>
      </c>
      <c r="G113" s="15" t="s">
        <v>13</v>
      </c>
      <c r="H113" s="15" t="s">
        <v>159</v>
      </c>
      <c r="I113" s="15" t="s">
        <v>178</v>
      </c>
      <c r="J113" s="46">
        <v>2500</v>
      </c>
      <c r="K113" s="46">
        <v>1000</v>
      </c>
      <c r="L113" s="46">
        <v>0</v>
      </c>
      <c r="M113" s="46" t="str">
        <f t="shared" si="22"/>
        <v>A JOUR</v>
      </c>
      <c r="N113" s="70">
        <f t="shared" si="23"/>
        <v>0</v>
      </c>
      <c r="O113" s="70">
        <f t="shared" ref="O113:O114" si="40">+IF(L113&gt;0,L113*J113,0)</f>
        <v>0</v>
      </c>
      <c r="P113" s="46" t="str">
        <f t="shared" si="21"/>
        <v>A JOUR</v>
      </c>
      <c r="Q113" s="17" t="s">
        <v>14</v>
      </c>
      <c r="R113" s="18" t="s">
        <v>14</v>
      </c>
      <c r="U113" s="13" t="s">
        <v>305</v>
      </c>
      <c r="V113"/>
      <c r="W113"/>
      <c r="X113"/>
      <c r="Y113"/>
      <c r="Z113" s="17">
        <v>1</v>
      </c>
      <c r="AA113" s="87"/>
      <c r="AB113" s="17"/>
      <c r="AC113" s="17"/>
      <c r="AD113" s="17"/>
      <c r="AE113" s="17"/>
      <c r="AF113" s="17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</row>
    <row r="114" spans="2:44" ht="18.5" hidden="1" x14ac:dyDescent="0.35">
      <c r="B114" s="14">
        <v>101</v>
      </c>
      <c r="C114" s="14" t="str">
        <f t="shared" si="39"/>
        <v>N°-0101-2024</v>
      </c>
      <c r="D114" s="15">
        <v>785271042</v>
      </c>
      <c r="E114" s="15" t="s">
        <v>11</v>
      </c>
      <c r="F114" s="16" t="s">
        <v>126</v>
      </c>
      <c r="G114" s="15" t="s">
        <v>27</v>
      </c>
      <c r="H114" s="15" t="s">
        <v>159</v>
      </c>
      <c r="I114" s="15" t="s">
        <v>181</v>
      </c>
      <c r="J114" s="46">
        <v>1000</v>
      </c>
      <c r="K114" s="46">
        <v>1000</v>
      </c>
      <c r="L114" s="46">
        <v>0</v>
      </c>
      <c r="M114" s="46" t="str">
        <f t="shared" si="22"/>
        <v>A JOUR</v>
      </c>
      <c r="N114" s="70">
        <f t="shared" si="23"/>
        <v>0</v>
      </c>
      <c r="O114" s="70">
        <f t="shared" si="40"/>
        <v>0</v>
      </c>
      <c r="P114" s="46" t="str">
        <f t="shared" si="21"/>
        <v>A JOUR</v>
      </c>
      <c r="Q114" s="17" t="s">
        <v>14</v>
      </c>
      <c r="R114" s="18" t="s">
        <v>14</v>
      </c>
      <c r="U114" s="13" t="s">
        <v>305</v>
      </c>
      <c r="V114"/>
      <c r="W114"/>
      <c r="X114"/>
      <c r="Y114"/>
      <c r="Z114" s="17">
        <v>1</v>
      </c>
      <c r="AA114" s="87"/>
      <c r="AB114" s="17"/>
      <c r="AC114" s="17"/>
      <c r="AD114" s="17"/>
      <c r="AE114" s="17"/>
      <c r="AF114" s="17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</row>
    <row r="115" spans="2:44" ht="18.5" hidden="1" x14ac:dyDescent="0.35">
      <c r="B115" s="14">
        <v>102</v>
      </c>
      <c r="C115" s="14" t="str">
        <f t="shared" si="39"/>
        <v>N°-0102-2024</v>
      </c>
      <c r="D115" s="15">
        <v>776790254</v>
      </c>
      <c r="E115" s="15" t="s">
        <v>15</v>
      </c>
      <c r="F115" s="16" t="s">
        <v>127</v>
      </c>
      <c r="G115" s="15" t="s">
        <v>37</v>
      </c>
      <c r="H115" s="15" t="s">
        <v>159</v>
      </c>
      <c r="I115" s="15" t="s">
        <v>211</v>
      </c>
      <c r="J115" s="46">
        <v>2000</v>
      </c>
      <c r="K115" s="46">
        <v>1000</v>
      </c>
      <c r="L115" s="46">
        <f t="shared" ref="L115" si="41">+SUM($Z115:$AR115)</f>
        <v>-3</v>
      </c>
      <c r="M115" s="46">
        <f t="shared" si="22"/>
        <v>-6000</v>
      </c>
      <c r="N115" s="70">
        <f t="shared" si="23"/>
        <v>0</v>
      </c>
      <c r="O115" s="46"/>
      <c r="P115" s="46">
        <f t="shared" si="21"/>
        <v>-12000</v>
      </c>
      <c r="Q115" s="17" t="s">
        <v>14</v>
      </c>
      <c r="R115" s="18" t="s">
        <v>14</v>
      </c>
      <c r="U115" s="13" t="e">
        <v>#N/A</v>
      </c>
      <c r="V115" s="13" t="e">
        <v>#N/A</v>
      </c>
      <c r="W115" s="13" t="e">
        <v>#N/A</v>
      </c>
      <c r="X115" s="13">
        <v>2000</v>
      </c>
      <c r="Y115" s="13">
        <v>2</v>
      </c>
      <c r="Z115" s="17">
        <v>-3</v>
      </c>
      <c r="AA115" s="87"/>
      <c r="AB115" s="17"/>
      <c r="AC115" s="17"/>
      <c r="AD115" s="17"/>
      <c r="AE115" s="17"/>
      <c r="AF115" s="17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</row>
    <row r="116" spans="2:44" ht="18.5" hidden="1" x14ac:dyDescent="0.35">
      <c r="B116" s="14">
        <v>103</v>
      </c>
      <c r="C116" s="14" t="str">
        <f t="shared" si="39"/>
        <v>N°-0103-2024</v>
      </c>
      <c r="D116" s="15"/>
      <c r="E116" s="15" t="s">
        <v>15</v>
      </c>
      <c r="F116" s="16" t="s">
        <v>126</v>
      </c>
      <c r="G116" s="15" t="s">
        <v>20</v>
      </c>
      <c r="H116" s="15" t="s">
        <v>243</v>
      </c>
      <c r="I116" s="15"/>
      <c r="J116" s="46" t="s">
        <v>274</v>
      </c>
      <c r="K116" s="46" t="s">
        <v>274</v>
      </c>
      <c r="L116" s="46" t="s">
        <v>303</v>
      </c>
      <c r="M116" s="46" t="str">
        <f t="shared" si="22"/>
        <v>A JOUR</v>
      </c>
      <c r="N116" s="70" t="e">
        <f t="shared" si="23"/>
        <v>#VALUE!</v>
      </c>
      <c r="O116" s="46"/>
      <c r="P116" s="46" t="str">
        <f t="shared" si="21"/>
        <v>A JOUR</v>
      </c>
      <c r="Q116" s="17" t="s">
        <v>14</v>
      </c>
      <c r="R116" s="18"/>
      <c r="S116" s="2" t="s">
        <v>303</v>
      </c>
      <c r="U116" s="13" t="e">
        <v>#N/A</v>
      </c>
      <c r="V116" s="13" t="e">
        <v>#N/A</v>
      </c>
      <c r="W116" s="13" t="e">
        <v>#N/A</v>
      </c>
      <c r="X116" s="13" t="e">
        <v>#N/A</v>
      </c>
      <c r="Y116" s="13" t="e">
        <v>#N/A</v>
      </c>
      <c r="Z116" s="17" t="s">
        <v>303</v>
      </c>
      <c r="AA116" s="87"/>
      <c r="AB116" s="17"/>
      <c r="AC116" s="17"/>
      <c r="AD116" s="17"/>
      <c r="AE116" s="17"/>
      <c r="AF116" s="17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</row>
    <row r="117" spans="2:44" ht="18.5" hidden="1" x14ac:dyDescent="0.35">
      <c r="B117" s="14">
        <v>104</v>
      </c>
      <c r="C117" s="14" t="str">
        <f t="shared" si="39"/>
        <v>N°-0104-2024</v>
      </c>
      <c r="D117" s="15">
        <v>773092460</v>
      </c>
      <c r="E117" s="15" t="s">
        <v>15</v>
      </c>
      <c r="F117" s="16" t="s">
        <v>126</v>
      </c>
      <c r="G117" s="15" t="s">
        <v>17</v>
      </c>
      <c r="H117" s="15" t="s">
        <v>159</v>
      </c>
      <c r="I117" s="15" t="s">
        <v>248</v>
      </c>
      <c r="J117" s="50" t="s">
        <v>284</v>
      </c>
      <c r="K117" s="46">
        <v>1000</v>
      </c>
      <c r="L117" s="46">
        <v>0</v>
      </c>
      <c r="M117" s="46" t="str">
        <f t="shared" si="22"/>
        <v>A JOUR</v>
      </c>
      <c r="N117" s="70">
        <f t="shared" si="23"/>
        <v>0</v>
      </c>
      <c r="O117" s="70">
        <f>+IF(L117&gt;0,L117*J117,0)</f>
        <v>0</v>
      </c>
      <c r="P117" s="46" t="str">
        <f t="shared" si="21"/>
        <v>A JOUR</v>
      </c>
      <c r="Q117" s="17"/>
      <c r="R117" s="18" t="s">
        <v>14</v>
      </c>
      <c r="U117" s="13" t="e">
        <v>#N/A</v>
      </c>
      <c r="V117" s="13" t="s">
        <v>306</v>
      </c>
      <c r="W117"/>
      <c r="X117"/>
      <c r="Y117"/>
      <c r="Z117" s="17">
        <v>1</v>
      </c>
      <c r="AA117" s="87"/>
      <c r="AB117" s="17"/>
      <c r="AC117" s="17"/>
      <c r="AD117" s="17"/>
      <c r="AE117" s="17"/>
      <c r="AF117" s="17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</row>
    <row r="118" spans="2:44" ht="18.5" hidden="1" x14ac:dyDescent="0.35">
      <c r="B118" s="14">
        <v>105</v>
      </c>
      <c r="C118" s="14" t="str">
        <f t="shared" si="39"/>
        <v>N°-0105-2024</v>
      </c>
      <c r="D118" s="15">
        <v>774402019</v>
      </c>
      <c r="E118" s="15" t="s">
        <v>11</v>
      </c>
      <c r="F118" s="16" t="s">
        <v>127</v>
      </c>
      <c r="G118" s="15" t="s">
        <v>128</v>
      </c>
      <c r="H118" s="15" t="s">
        <v>159</v>
      </c>
      <c r="I118" s="15" t="s">
        <v>253</v>
      </c>
      <c r="J118" s="46">
        <v>1000</v>
      </c>
      <c r="K118" s="46" t="s">
        <v>274</v>
      </c>
      <c r="L118" s="46"/>
      <c r="M118" s="46" t="str">
        <f t="shared" si="22"/>
        <v>A JOUR</v>
      </c>
      <c r="N118" s="70">
        <f t="shared" si="23"/>
        <v>0</v>
      </c>
      <c r="O118" s="46"/>
      <c r="P118" s="46" t="str">
        <f t="shared" si="21"/>
        <v>A JOUR</v>
      </c>
      <c r="Q118" s="17"/>
      <c r="R118" s="18" t="s">
        <v>14</v>
      </c>
      <c r="U118" s="13" t="e">
        <v>#N/A</v>
      </c>
      <c r="V118" s="13" t="e">
        <v>#N/A</v>
      </c>
      <c r="W118" s="13" t="e">
        <v>#N/A</v>
      </c>
      <c r="X118" s="13" t="e">
        <v>#N/A</v>
      </c>
      <c r="Y118" s="13" t="e">
        <v>#N/A</v>
      </c>
      <c r="Z118" s="17"/>
      <c r="AA118" s="87"/>
      <c r="AB118" s="17"/>
      <c r="AC118" s="17"/>
      <c r="AD118" s="17"/>
      <c r="AE118" s="17"/>
      <c r="AF118" s="17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</row>
    <row r="119" spans="2:44" ht="18.5" hidden="1" x14ac:dyDescent="0.35">
      <c r="B119" s="14">
        <v>106</v>
      </c>
      <c r="C119" s="14" t="str">
        <f t="shared" si="39"/>
        <v>N°-0106-2024</v>
      </c>
      <c r="D119" s="15">
        <v>781245566</v>
      </c>
      <c r="E119" s="15" t="s">
        <v>21</v>
      </c>
      <c r="F119" s="19" t="s">
        <v>188</v>
      </c>
      <c r="G119" s="15" t="s">
        <v>23</v>
      </c>
      <c r="H119" s="15" t="s">
        <v>159</v>
      </c>
      <c r="I119" s="15" t="s">
        <v>187</v>
      </c>
      <c r="J119" s="46">
        <v>2000</v>
      </c>
      <c r="K119" s="46">
        <v>1000</v>
      </c>
      <c r="L119" s="46">
        <v>0</v>
      </c>
      <c r="M119" s="46" t="str">
        <f t="shared" si="22"/>
        <v>A JOUR</v>
      </c>
      <c r="N119" s="70">
        <f t="shared" si="23"/>
        <v>0</v>
      </c>
      <c r="O119" s="70">
        <f>+IF(L119&gt;0,L119*J119,0)</f>
        <v>0</v>
      </c>
      <c r="P119" s="46" t="str">
        <f t="shared" si="21"/>
        <v>A JOUR</v>
      </c>
      <c r="Q119" s="17" t="s">
        <v>14</v>
      </c>
      <c r="R119" s="18" t="s">
        <v>14</v>
      </c>
      <c r="U119" s="13" t="s">
        <v>305</v>
      </c>
      <c r="V119"/>
      <c r="W119"/>
      <c r="X119"/>
      <c r="Y119"/>
      <c r="Z119" s="17" t="s">
        <v>303</v>
      </c>
      <c r="AA119" s="87"/>
      <c r="AB119" s="17"/>
      <c r="AC119" s="17"/>
      <c r="AD119" s="17"/>
      <c r="AE119" s="17"/>
      <c r="AF119" s="17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</row>
    <row r="120" spans="2:44" ht="18.5" hidden="1" x14ac:dyDescent="0.35">
      <c r="B120" s="14">
        <v>107</v>
      </c>
      <c r="C120" s="14" t="str">
        <f t="shared" si="39"/>
        <v>N°-0107-2024</v>
      </c>
      <c r="D120" s="48" t="s">
        <v>235</v>
      </c>
      <c r="E120" s="15" t="s">
        <v>11</v>
      </c>
      <c r="F120" s="16" t="s">
        <v>129</v>
      </c>
      <c r="G120" s="15" t="s">
        <v>20</v>
      </c>
      <c r="H120" s="15" t="s">
        <v>190</v>
      </c>
      <c r="I120" s="48" t="s">
        <v>235</v>
      </c>
      <c r="J120" s="46">
        <v>2000</v>
      </c>
      <c r="K120" s="46" t="s">
        <v>274</v>
      </c>
      <c r="L120" s="46"/>
      <c r="M120" s="46" t="str">
        <f t="shared" si="22"/>
        <v>A JOUR</v>
      </c>
      <c r="N120" s="70">
        <f t="shared" si="23"/>
        <v>0</v>
      </c>
      <c r="O120" s="46"/>
      <c r="P120" s="46" t="str">
        <f t="shared" si="21"/>
        <v>A JOUR</v>
      </c>
      <c r="Q120" s="17" t="s">
        <v>14</v>
      </c>
      <c r="R120" s="18" t="s">
        <v>14</v>
      </c>
      <c r="U120" s="13" t="e">
        <v>#N/A</v>
      </c>
      <c r="V120" s="13" t="e">
        <v>#N/A</v>
      </c>
      <c r="W120" s="13" t="e">
        <v>#N/A</v>
      </c>
      <c r="X120" s="13" t="e">
        <v>#N/A</v>
      </c>
      <c r="Y120" s="13" t="e">
        <v>#N/A</v>
      </c>
      <c r="Z120" s="17"/>
      <c r="AA120" s="87"/>
      <c r="AB120" s="17"/>
      <c r="AC120" s="17"/>
      <c r="AD120" s="17"/>
      <c r="AE120" s="17"/>
      <c r="AF120" s="17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</row>
    <row r="121" spans="2:44" ht="18.5" hidden="1" x14ac:dyDescent="0.35">
      <c r="B121" s="14">
        <v>108</v>
      </c>
      <c r="C121" s="14" t="str">
        <f t="shared" si="39"/>
        <v>N°-0108-2024</v>
      </c>
      <c r="D121" s="15">
        <v>771581515</v>
      </c>
      <c r="E121" s="15" t="s">
        <v>11</v>
      </c>
      <c r="F121" s="16" t="s">
        <v>129</v>
      </c>
      <c r="G121" s="15" t="s">
        <v>27</v>
      </c>
      <c r="H121" s="15" t="s">
        <v>159</v>
      </c>
      <c r="I121" s="15" t="s">
        <v>255</v>
      </c>
      <c r="J121" s="46">
        <v>2000</v>
      </c>
      <c r="K121" s="46">
        <v>1000</v>
      </c>
      <c r="L121" s="46">
        <v>0</v>
      </c>
      <c r="M121" s="46" t="str">
        <f t="shared" si="22"/>
        <v>A JOUR</v>
      </c>
      <c r="N121" s="70">
        <f t="shared" si="23"/>
        <v>0</v>
      </c>
      <c r="O121" s="70">
        <f>+IF(L121&gt;0,L121*J121,0)</f>
        <v>0</v>
      </c>
      <c r="P121" s="46" t="str">
        <f t="shared" si="21"/>
        <v>A JOUR</v>
      </c>
      <c r="Q121" s="17" t="s">
        <v>14</v>
      </c>
      <c r="R121" s="18" t="s">
        <v>14</v>
      </c>
      <c r="U121" s="13" t="s">
        <v>305</v>
      </c>
      <c r="V121"/>
      <c r="W121"/>
      <c r="X121"/>
      <c r="Y121"/>
      <c r="Z121" s="17"/>
      <c r="AA121" s="87"/>
      <c r="AB121" s="17"/>
      <c r="AC121" s="17"/>
      <c r="AD121" s="17"/>
      <c r="AE121" s="17"/>
      <c r="AF121" s="17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</row>
    <row r="122" spans="2:44" ht="18.5" hidden="1" x14ac:dyDescent="0.35">
      <c r="B122" s="14">
        <v>109</v>
      </c>
      <c r="C122" s="14" t="str">
        <f t="shared" si="39"/>
        <v>N°-0109-2024</v>
      </c>
      <c r="D122" s="48" t="s">
        <v>235</v>
      </c>
      <c r="E122" s="15" t="s">
        <v>15</v>
      </c>
      <c r="F122" s="16" t="s">
        <v>130</v>
      </c>
      <c r="G122" s="15" t="s">
        <v>13</v>
      </c>
      <c r="H122" s="15" t="s">
        <v>256</v>
      </c>
      <c r="I122" s="48" t="s">
        <v>235</v>
      </c>
      <c r="J122" s="46">
        <v>5000</v>
      </c>
      <c r="K122" s="46" t="s">
        <v>274</v>
      </c>
      <c r="L122" s="46"/>
      <c r="M122" s="46" t="str">
        <f t="shared" si="22"/>
        <v>A JOUR</v>
      </c>
      <c r="N122" s="70">
        <f t="shared" si="23"/>
        <v>0</v>
      </c>
      <c r="O122" s="46"/>
      <c r="P122" s="46" t="str">
        <f t="shared" si="21"/>
        <v>A JOUR</v>
      </c>
      <c r="Q122" s="17"/>
      <c r="R122" s="18" t="s">
        <v>14</v>
      </c>
      <c r="U122" s="13" t="e">
        <v>#N/A</v>
      </c>
      <c r="V122" s="13" t="e">
        <v>#N/A</v>
      </c>
      <c r="W122" s="13" t="e">
        <v>#N/A</v>
      </c>
      <c r="X122" s="13" t="e">
        <v>#N/A</v>
      </c>
      <c r="Y122" s="13" t="e">
        <v>#N/A</v>
      </c>
      <c r="Z122" s="17"/>
      <c r="AA122" s="87"/>
      <c r="AB122" s="17"/>
      <c r="AC122" s="17"/>
      <c r="AD122" s="17"/>
      <c r="AE122" s="17"/>
      <c r="AF122" s="17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</row>
    <row r="123" spans="2:44" ht="18.5" hidden="1" x14ac:dyDescent="0.35">
      <c r="B123" s="14">
        <v>110</v>
      </c>
      <c r="C123" s="14" t="str">
        <f t="shared" si="39"/>
        <v>N°-0110-2024</v>
      </c>
      <c r="D123" s="48" t="s">
        <v>235</v>
      </c>
      <c r="E123" s="15" t="s">
        <v>15</v>
      </c>
      <c r="F123" s="16" t="s">
        <v>131</v>
      </c>
      <c r="G123" s="15" t="s">
        <v>13</v>
      </c>
      <c r="H123" s="15" t="s">
        <v>266</v>
      </c>
      <c r="I123" s="48" t="s">
        <v>235</v>
      </c>
      <c r="J123" s="46">
        <v>5000</v>
      </c>
      <c r="K123" s="46" t="s">
        <v>274</v>
      </c>
      <c r="L123" s="46">
        <f t="shared" ref="L123" si="42">+SUM($Z123:$AR123)</f>
        <v>-29</v>
      </c>
      <c r="M123" s="46">
        <f>IF(L123&gt;=0,"A JOUR",($L123*($M$12)))</f>
        <v>-58000</v>
      </c>
      <c r="N123" s="70">
        <f t="shared" si="23"/>
        <v>0</v>
      </c>
      <c r="O123" s="70">
        <v>75000</v>
      </c>
      <c r="P123" s="46">
        <f t="shared" si="21"/>
        <v>-128000</v>
      </c>
      <c r="Q123" s="17"/>
      <c r="R123" s="18" t="s">
        <v>14</v>
      </c>
      <c r="U123" s="13" t="e">
        <v>#N/A</v>
      </c>
      <c r="V123" s="13" t="e">
        <v>#N/A</v>
      </c>
      <c r="W123" s="13" t="e">
        <v>#N/A</v>
      </c>
      <c r="X123" s="13" t="e">
        <v>#N/A</v>
      </c>
      <c r="Y123" s="13" t="e">
        <v>#N/A</v>
      </c>
      <c r="Z123" s="17">
        <v>-29</v>
      </c>
      <c r="AA123" s="87"/>
      <c r="AB123" s="17"/>
      <c r="AC123" s="17"/>
      <c r="AD123" s="17"/>
      <c r="AE123" s="17"/>
      <c r="AF123" s="17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</row>
    <row r="124" spans="2:44" ht="18.5" hidden="1" x14ac:dyDescent="0.35">
      <c r="B124" s="14">
        <v>111</v>
      </c>
      <c r="C124" s="14" t="str">
        <f t="shared" si="39"/>
        <v>N°-0111-2024</v>
      </c>
      <c r="D124" s="15">
        <v>778903424</v>
      </c>
      <c r="E124" s="15" t="s">
        <v>15</v>
      </c>
      <c r="F124" s="83" t="s">
        <v>132</v>
      </c>
      <c r="G124" s="15" t="s">
        <v>39</v>
      </c>
      <c r="H124" s="15" t="s">
        <v>159</v>
      </c>
      <c r="I124" s="15" t="s">
        <v>167</v>
      </c>
      <c r="J124" s="46">
        <v>2000</v>
      </c>
      <c r="K124" s="46">
        <v>1000</v>
      </c>
      <c r="L124" s="46">
        <v>3</v>
      </c>
      <c r="M124" s="46" t="str">
        <f t="shared" si="22"/>
        <v>A JOUR</v>
      </c>
      <c r="N124" s="70">
        <f t="shared" si="23"/>
        <v>2000</v>
      </c>
      <c r="O124" s="70">
        <f t="shared" ref="O124:O125" si="43">+IF(L124&gt;0,L124*J124,0)</f>
        <v>6000</v>
      </c>
      <c r="P124" s="46" t="str">
        <f t="shared" si="21"/>
        <v>A JOUR</v>
      </c>
      <c r="Q124" s="17"/>
      <c r="R124" s="18" t="s">
        <v>14</v>
      </c>
      <c r="U124" s="13" t="s">
        <v>305</v>
      </c>
      <c r="V124"/>
      <c r="W124"/>
      <c r="X124"/>
      <c r="Y124"/>
      <c r="Z124" s="17">
        <v>1</v>
      </c>
      <c r="AA124" s="87"/>
      <c r="AB124" s="17"/>
      <c r="AC124" s="17"/>
      <c r="AD124" s="17"/>
      <c r="AE124" s="17"/>
      <c r="AF124" s="17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</row>
    <row r="125" spans="2:44" ht="18.5" hidden="1" x14ac:dyDescent="0.35">
      <c r="B125" s="14">
        <v>112</v>
      </c>
      <c r="C125" s="14" t="str">
        <f t="shared" si="39"/>
        <v>N°-0112-2024</v>
      </c>
      <c r="D125" s="15">
        <v>776186896</v>
      </c>
      <c r="E125" s="15" t="s">
        <v>57</v>
      </c>
      <c r="F125" s="16" t="s">
        <v>132</v>
      </c>
      <c r="G125" s="15" t="s">
        <v>27</v>
      </c>
      <c r="H125" s="15" t="s">
        <v>243</v>
      </c>
      <c r="I125" s="15" t="s">
        <v>183</v>
      </c>
      <c r="J125" s="46">
        <v>2000</v>
      </c>
      <c r="K125" s="46">
        <v>1000</v>
      </c>
      <c r="L125" s="46">
        <v>0</v>
      </c>
      <c r="M125" s="46" t="str">
        <f t="shared" si="22"/>
        <v>A JOUR</v>
      </c>
      <c r="N125" s="70">
        <f t="shared" si="23"/>
        <v>0</v>
      </c>
      <c r="O125" s="70">
        <f t="shared" si="43"/>
        <v>0</v>
      </c>
      <c r="P125" s="46" t="str">
        <f t="shared" si="21"/>
        <v>A JOUR</v>
      </c>
      <c r="Q125" s="17"/>
      <c r="R125" s="18" t="s">
        <v>14</v>
      </c>
      <c r="S125" s="2" t="s">
        <v>298</v>
      </c>
      <c r="U125" s="13" t="e">
        <v>#N/A</v>
      </c>
      <c r="V125" s="13" t="s">
        <v>306</v>
      </c>
      <c r="W125"/>
      <c r="X125"/>
      <c r="Y125"/>
      <c r="Z125" s="17" t="s">
        <v>303</v>
      </c>
      <c r="AA125" s="87"/>
      <c r="AB125" s="17"/>
      <c r="AC125" s="17"/>
      <c r="AD125" s="17"/>
      <c r="AE125" s="17"/>
      <c r="AF125" s="17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</row>
    <row r="126" spans="2:44" ht="18.5" hidden="1" x14ac:dyDescent="0.35">
      <c r="B126" s="14">
        <v>113</v>
      </c>
      <c r="C126" s="14" t="str">
        <f t="shared" si="39"/>
        <v>N°-0113-2024</v>
      </c>
      <c r="D126" s="15">
        <v>776541531</v>
      </c>
      <c r="E126" s="15" t="s">
        <v>35</v>
      </c>
      <c r="F126" s="83" t="s">
        <v>134</v>
      </c>
      <c r="G126" s="15" t="s">
        <v>20</v>
      </c>
      <c r="H126" s="15" t="s">
        <v>159</v>
      </c>
      <c r="I126" s="15" t="s">
        <v>247</v>
      </c>
      <c r="J126" s="46">
        <v>2000</v>
      </c>
      <c r="K126" s="46">
        <v>1000</v>
      </c>
      <c r="L126" s="46">
        <f t="shared" ref="L126" si="44">+SUM($Z126:$AR126)</f>
        <v>-28</v>
      </c>
      <c r="M126" s="46">
        <f t="shared" si="22"/>
        <v>-56000</v>
      </c>
      <c r="N126" s="70">
        <f t="shared" si="23"/>
        <v>0</v>
      </c>
      <c r="O126" s="70">
        <v>40000</v>
      </c>
      <c r="P126" s="46">
        <f t="shared" si="21"/>
        <v>-72000</v>
      </c>
      <c r="Q126" s="17" t="s">
        <v>14</v>
      </c>
      <c r="R126" s="18" t="s">
        <v>14</v>
      </c>
      <c r="U126" s="13" t="e">
        <v>#N/A</v>
      </c>
      <c r="V126" s="13" t="e">
        <v>#N/A</v>
      </c>
      <c r="W126" s="13" t="e">
        <v>#N/A</v>
      </c>
      <c r="X126" s="13">
        <v>2000</v>
      </c>
      <c r="Y126" s="13">
        <v>26</v>
      </c>
      <c r="Z126" s="17">
        <v>-28</v>
      </c>
      <c r="AA126" s="87"/>
      <c r="AB126" s="17"/>
      <c r="AC126" s="17"/>
      <c r="AD126" s="17"/>
      <c r="AE126" s="17"/>
      <c r="AF126" s="17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</row>
    <row r="127" spans="2:44" ht="18.5" hidden="1" x14ac:dyDescent="0.35">
      <c r="B127" s="14">
        <v>114</v>
      </c>
      <c r="C127" s="14" t="str">
        <f t="shared" si="39"/>
        <v>N°-0114-2024</v>
      </c>
      <c r="D127" s="15">
        <v>775359986</v>
      </c>
      <c r="E127" s="15" t="s">
        <v>50</v>
      </c>
      <c r="F127" s="83" t="s">
        <v>135</v>
      </c>
      <c r="G127" s="15" t="s">
        <v>13</v>
      </c>
      <c r="H127" s="15" t="s">
        <v>159</v>
      </c>
      <c r="I127" s="15" t="s">
        <v>168</v>
      </c>
      <c r="J127" s="46">
        <v>2000</v>
      </c>
      <c r="K127" s="46">
        <v>1000</v>
      </c>
      <c r="L127" s="46">
        <v>1</v>
      </c>
      <c r="M127" s="46" t="str">
        <f t="shared" si="22"/>
        <v>A JOUR</v>
      </c>
      <c r="N127" s="70">
        <f t="shared" si="23"/>
        <v>2000</v>
      </c>
      <c r="O127" s="70">
        <f>+IF(L127&gt;0,L127*J127,0)</f>
        <v>2000</v>
      </c>
      <c r="P127" s="46" t="str">
        <f t="shared" si="21"/>
        <v>A JOUR</v>
      </c>
      <c r="Q127" s="17" t="s">
        <v>14</v>
      </c>
      <c r="R127" s="18" t="s">
        <v>14</v>
      </c>
      <c r="U127" s="13" t="s">
        <v>305</v>
      </c>
      <c r="V127"/>
      <c r="W127"/>
      <c r="X127"/>
      <c r="Y127"/>
      <c r="Z127" s="17">
        <v>1</v>
      </c>
      <c r="AA127" s="87"/>
      <c r="AB127" s="17"/>
      <c r="AC127" s="17"/>
      <c r="AD127" s="17"/>
      <c r="AE127" s="17"/>
      <c r="AF127" s="17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</row>
    <row r="128" spans="2:44" ht="18.5" hidden="1" x14ac:dyDescent="0.35">
      <c r="B128" s="14">
        <v>115</v>
      </c>
      <c r="C128" s="14" t="str">
        <f t="shared" si="39"/>
        <v>N°-0115-2024</v>
      </c>
      <c r="D128" s="52" t="s">
        <v>235</v>
      </c>
      <c r="E128" s="38" t="s">
        <v>15</v>
      </c>
      <c r="F128" s="39" t="s">
        <v>260</v>
      </c>
      <c r="G128" s="40" t="s">
        <v>23</v>
      </c>
      <c r="H128" s="40" t="s">
        <v>261</v>
      </c>
      <c r="I128" s="52" t="s">
        <v>235</v>
      </c>
      <c r="J128" s="47">
        <v>5000</v>
      </c>
      <c r="K128" s="46" t="s">
        <v>274</v>
      </c>
      <c r="L128" s="47"/>
      <c r="M128" s="46" t="str">
        <f t="shared" si="22"/>
        <v>A JOUR</v>
      </c>
      <c r="N128" s="70">
        <f t="shared" si="23"/>
        <v>0</v>
      </c>
      <c r="O128" s="46"/>
      <c r="P128" s="46" t="str">
        <f t="shared" si="21"/>
        <v>A JOUR</v>
      </c>
      <c r="Q128" s="17"/>
      <c r="R128" s="18"/>
      <c r="U128" s="13" t="e">
        <v>#N/A</v>
      </c>
      <c r="V128" s="13" t="e">
        <v>#N/A</v>
      </c>
      <c r="W128" s="13" t="e">
        <v>#N/A</v>
      </c>
      <c r="X128" s="13" t="e">
        <v>#N/A</v>
      </c>
      <c r="Y128" s="13" t="e">
        <v>#N/A</v>
      </c>
      <c r="Z128" s="17"/>
      <c r="AA128" s="87"/>
      <c r="AB128" s="17"/>
      <c r="AC128" s="17"/>
      <c r="AD128" s="17"/>
      <c r="AE128" s="17"/>
      <c r="AF128" s="17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</row>
    <row r="129" spans="2:44" ht="18.5" hidden="1" x14ac:dyDescent="0.35">
      <c r="B129" s="14">
        <v>116</v>
      </c>
      <c r="C129" s="14" t="str">
        <f t="shared" si="39"/>
        <v>N°-0116-2024</v>
      </c>
      <c r="D129" s="15">
        <v>769651320</v>
      </c>
      <c r="E129" s="15" t="s">
        <v>11</v>
      </c>
      <c r="F129" s="16" t="s">
        <v>136</v>
      </c>
      <c r="G129" s="15" t="s">
        <v>67</v>
      </c>
      <c r="H129" s="15" t="s">
        <v>243</v>
      </c>
      <c r="I129" s="15" t="s">
        <v>291</v>
      </c>
      <c r="J129" s="46">
        <v>1000</v>
      </c>
      <c r="K129" s="46">
        <v>1000</v>
      </c>
      <c r="L129" s="46">
        <f t="shared" ref="L129:L147" si="45">+SUM($Z129:$AR129)</f>
        <v>-15</v>
      </c>
      <c r="M129" s="46">
        <f t="shared" si="22"/>
        <v>-30000</v>
      </c>
      <c r="N129" s="70">
        <f t="shared" si="23"/>
        <v>0</v>
      </c>
      <c r="O129" s="46"/>
      <c r="P129" s="46">
        <f t="shared" si="21"/>
        <v>-45000</v>
      </c>
      <c r="Q129" s="17" t="s">
        <v>14</v>
      </c>
      <c r="R129" s="18" t="s">
        <v>14</v>
      </c>
      <c r="S129" s="2" t="s">
        <v>298</v>
      </c>
      <c r="U129" s="13" t="e">
        <v>#N/A</v>
      </c>
      <c r="V129" s="13" t="e">
        <v>#N/A</v>
      </c>
      <c r="W129" s="13" t="e">
        <v>#N/A</v>
      </c>
      <c r="X129" s="13">
        <v>1000</v>
      </c>
      <c r="Y129" s="13">
        <v>15</v>
      </c>
      <c r="Z129" s="17">
        <v>-15</v>
      </c>
      <c r="AA129" s="87" t="s">
        <v>303</v>
      </c>
      <c r="AB129" s="17"/>
      <c r="AC129" s="17"/>
      <c r="AD129" s="17"/>
      <c r="AE129" s="17"/>
      <c r="AF129" s="17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</row>
    <row r="130" spans="2:44" ht="18.5" hidden="1" x14ac:dyDescent="0.35">
      <c r="B130" s="14">
        <v>117</v>
      </c>
      <c r="C130" s="14" t="str">
        <f t="shared" si="39"/>
        <v>N°-0117-2024</v>
      </c>
      <c r="D130" s="15">
        <v>772475505</v>
      </c>
      <c r="E130" s="15" t="s">
        <v>11</v>
      </c>
      <c r="F130" s="16" t="s">
        <v>137</v>
      </c>
      <c r="G130" s="15" t="s">
        <v>13</v>
      </c>
      <c r="H130" s="15" t="s">
        <v>175</v>
      </c>
      <c r="I130" s="15" t="s">
        <v>282</v>
      </c>
      <c r="J130" s="46">
        <v>2000</v>
      </c>
      <c r="K130" s="46" t="s">
        <v>274</v>
      </c>
      <c r="L130" s="46">
        <v>0</v>
      </c>
      <c r="M130" s="46" t="str">
        <f t="shared" si="22"/>
        <v>A JOUR</v>
      </c>
      <c r="N130" s="70">
        <f t="shared" si="23"/>
        <v>0</v>
      </c>
      <c r="O130" s="70">
        <f t="shared" ref="O130:O133" si="46">+IF(L130&gt;0,L130*J130,0)</f>
        <v>0</v>
      </c>
      <c r="P130" s="46" t="str">
        <f t="shared" si="21"/>
        <v>A JOUR</v>
      </c>
      <c r="Q130" s="17"/>
      <c r="R130" s="18" t="s">
        <v>14</v>
      </c>
      <c r="U130" s="13" t="s">
        <v>305</v>
      </c>
      <c r="V130"/>
      <c r="W130"/>
      <c r="X130"/>
      <c r="Y130"/>
      <c r="Z130" s="17">
        <v>1</v>
      </c>
      <c r="AA130" s="87"/>
      <c r="AB130" s="17"/>
      <c r="AC130" s="17"/>
      <c r="AD130" s="17"/>
      <c r="AE130" s="17"/>
      <c r="AF130" s="17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</row>
    <row r="131" spans="2:44" ht="18.5" hidden="1" x14ac:dyDescent="0.35">
      <c r="B131" s="14">
        <v>118</v>
      </c>
      <c r="C131" s="14" t="str">
        <f t="shared" si="39"/>
        <v>N°-0118-2024</v>
      </c>
      <c r="D131" s="15">
        <v>708734775</v>
      </c>
      <c r="E131" s="15" t="s">
        <v>15</v>
      </c>
      <c r="F131" s="16" t="s">
        <v>139</v>
      </c>
      <c r="G131" s="15" t="s">
        <v>128</v>
      </c>
      <c r="H131" s="15" t="s">
        <v>159</v>
      </c>
      <c r="I131" s="15" t="s">
        <v>234</v>
      </c>
      <c r="J131" s="46">
        <v>2000</v>
      </c>
      <c r="K131" s="46">
        <v>1000</v>
      </c>
      <c r="L131" s="46">
        <v>0</v>
      </c>
      <c r="M131" s="46" t="str">
        <f t="shared" si="22"/>
        <v>A JOUR</v>
      </c>
      <c r="N131" s="70">
        <f t="shared" si="23"/>
        <v>0</v>
      </c>
      <c r="O131" s="70">
        <f t="shared" si="46"/>
        <v>0</v>
      </c>
      <c r="P131" s="46" t="str">
        <f t="shared" si="21"/>
        <v>A JOUR</v>
      </c>
      <c r="Q131" s="17" t="s">
        <v>14</v>
      </c>
      <c r="R131" s="18" t="s">
        <v>14</v>
      </c>
      <c r="S131" s="2" t="s">
        <v>298</v>
      </c>
      <c r="U131" s="13" t="e">
        <v>#N/A</v>
      </c>
      <c r="V131" s="13" t="e">
        <v>#N/A</v>
      </c>
      <c r="W131" s="13" t="s">
        <v>298</v>
      </c>
      <c r="Z131" s="17">
        <v>1</v>
      </c>
      <c r="AA131" s="87"/>
      <c r="AB131" s="17"/>
      <c r="AC131" s="17"/>
      <c r="AD131" s="17"/>
      <c r="AE131" s="17"/>
      <c r="AF131" s="17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</row>
    <row r="132" spans="2:44" ht="18.5" hidden="1" x14ac:dyDescent="0.35">
      <c r="B132" s="14">
        <v>119</v>
      </c>
      <c r="C132" s="14" t="str">
        <f t="shared" si="39"/>
        <v>N°-0119-2024</v>
      </c>
      <c r="D132" s="53" t="s">
        <v>315</v>
      </c>
      <c r="E132" s="38" t="s">
        <v>11</v>
      </c>
      <c r="F132" s="16" t="s">
        <v>268</v>
      </c>
      <c r="G132" s="40" t="s">
        <v>13</v>
      </c>
      <c r="H132" s="40" t="s">
        <v>266</v>
      </c>
      <c r="I132" s="53" t="s">
        <v>309</v>
      </c>
      <c r="J132" s="47">
        <v>5000</v>
      </c>
      <c r="K132" s="46" t="s">
        <v>274</v>
      </c>
      <c r="L132" s="46">
        <f t="shared" si="45"/>
        <v>0</v>
      </c>
      <c r="M132" s="46" t="str">
        <f t="shared" si="22"/>
        <v>A JOUR</v>
      </c>
      <c r="N132" s="70">
        <f t="shared" si="23"/>
        <v>0</v>
      </c>
      <c r="O132" s="70">
        <f t="shared" si="46"/>
        <v>0</v>
      </c>
      <c r="P132" s="46" t="str">
        <f t="shared" si="21"/>
        <v>A JOUR</v>
      </c>
      <c r="Q132" s="17"/>
      <c r="R132" s="18"/>
      <c r="U132" s="13" t="e">
        <v>#N/A</v>
      </c>
      <c r="V132" s="13" t="e">
        <v>#N/A</v>
      </c>
      <c r="W132" s="13" t="e">
        <v>#N/A</v>
      </c>
      <c r="X132" s="13" t="e">
        <v>#N/A</v>
      </c>
      <c r="Y132" s="13" t="e">
        <v>#N/A</v>
      </c>
      <c r="Z132" s="17"/>
      <c r="AA132" s="87"/>
      <c r="AB132" s="17"/>
      <c r="AC132" s="17"/>
      <c r="AD132" s="17"/>
      <c r="AE132" s="17"/>
      <c r="AF132" s="17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</row>
    <row r="133" spans="2:44" ht="18.5" hidden="1" x14ac:dyDescent="0.35">
      <c r="B133" s="14">
        <v>120</v>
      </c>
      <c r="C133" s="14" t="str">
        <f t="shared" si="39"/>
        <v>N°-0120-2024</v>
      </c>
      <c r="D133" s="15">
        <v>777934580</v>
      </c>
      <c r="E133" s="15" t="s">
        <v>70</v>
      </c>
      <c r="F133" s="16" t="s">
        <v>140</v>
      </c>
      <c r="G133" s="15" t="s">
        <v>27</v>
      </c>
      <c r="H133" s="15" t="s">
        <v>243</v>
      </c>
      <c r="I133" s="15" t="s">
        <v>200</v>
      </c>
      <c r="J133" s="46">
        <v>2000</v>
      </c>
      <c r="K133" s="46">
        <v>1000</v>
      </c>
      <c r="L133" s="46">
        <f t="shared" si="45"/>
        <v>0</v>
      </c>
      <c r="M133" s="46" t="str">
        <f t="shared" si="22"/>
        <v>A JOUR</v>
      </c>
      <c r="N133" s="70">
        <f t="shared" si="23"/>
        <v>0</v>
      </c>
      <c r="O133" s="70">
        <f t="shared" si="46"/>
        <v>0</v>
      </c>
      <c r="P133" s="46" t="str">
        <f t="shared" si="21"/>
        <v>A JOUR</v>
      </c>
      <c r="Q133" s="17"/>
      <c r="R133" s="18" t="s">
        <v>14</v>
      </c>
      <c r="S133" s="2" t="s">
        <v>298</v>
      </c>
      <c r="U133" s="13" t="e">
        <v>#N/A</v>
      </c>
      <c r="V133" s="13" t="s">
        <v>306</v>
      </c>
      <c r="W133"/>
      <c r="X133"/>
      <c r="Y133"/>
      <c r="Z133" s="17" t="s">
        <v>303</v>
      </c>
      <c r="AA133" s="87"/>
      <c r="AB133" s="17"/>
      <c r="AC133" s="17"/>
      <c r="AD133" s="17"/>
      <c r="AE133" s="17"/>
      <c r="AF133" s="17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</row>
    <row r="134" spans="2:44" ht="18.5" hidden="1" x14ac:dyDescent="0.35">
      <c r="B134" s="14">
        <v>121</v>
      </c>
      <c r="C134" s="14" t="str">
        <f t="shared" si="39"/>
        <v>N°-0121-2024</v>
      </c>
      <c r="D134" s="15">
        <v>773154627</v>
      </c>
      <c r="E134" s="15" t="s">
        <v>11</v>
      </c>
      <c r="F134" s="83" t="s">
        <v>141</v>
      </c>
      <c r="G134" s="15" t="s">
        <v>13</v>
      </c>
      <c r="H134" s="15" t="s">
        <v>159</v>
      </c>
      <c r="I134" s="15" t="s">
        <v>220</v>
      </c>
      <c r="J134" s="46">
        <v>1000</v>
      </c>
      <c r="K134" s="46">
        <v>1000</v>
      </c>
      <c r="L134" s="46">
        <f t="shared" si="45"/>
        <v>-33</v>
      </c>
      <c r="M134" s="46">
        <f t="shared" si="22"/>
        <v>-66000</v>
      </c>
      <c r="N134" s="70">
        <f t="shared" si="23"/>
        <v>0</v>
      </c>
      <c r="O134" s="70">
        <v>44000</v>
      </c>
      <c r="P134" s="46">
        <f t="shared" si="21"/>
        <v>-55000</v>
      </c>
      <c r="Q134" s="17"/>
      <c r="R134" s="18" t="s">
        <v>14</v>
      </c>
      <c r="U134" s="13" t="e">
        <v>#N/A</v>
      </c>
      <c r="V134" s="13" t="e">
        <v>#N/A</v>
      </c>
      <c r="W134" s="13" t="e">
        <v>#N/A</v>
      </c>
      <c r="X134" s="13">
        <v>1000</v>
      </c>
      <c r="Y134" s="13">
        <v>32</v>
      </c>
      <c r="Z134" s="17">
        <v>-33</v>
      </c>
      <c r="AA134" s="87"/>
      <c r="AB134" s="17"/>
      <c r="AC134" s="17"/>
      <c r="AD134" s="17"/>
      <c r="AE134" s="17"/>
      <c r="AF134" s="17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</row>
    <row r="135" spans="2:44" ht="18.5" hidden="1" x14ac:dyDescent="0.35">
      <c r="B135" s="14">
        <v>122</v>
      </c>
      <c r="C135" s="14" t="str">
        <f t="shared" si="39"/>
        <v>N°-0122-2024</v>
      </c>
      <c r="D135" s="15">
        <v>775044149</v>
      </c>
      <c r="E135" s="15" t="s">
        <v>11</v>
      </c>
      <c r="F135" s="16" t="s">
        <v>295</v>
      </c>
      <c r="G135" s="15" t="s">
        <v>13</v>
      </c>
      <c r="H135" s="15" t="s">
        <v>243</v>
      </c>
      <c r="I135" s="15" t="s">
        <v>160</v>
      </c>
      <c r="J135" s="15">
        <v>1000</v>
      </c>
      <c r="K135" s="15">
        <v>1000</v>
      </c>
      <c r="L135" s="46">
        <v>0</v>
      </c>
      <c r="M135" s="46" t="str">
        <f t="shared" si="22"/>
        <v>A JOUR</v>
      </c>
      <c r="N135" s="70">
        <f t="shared" si="23"/>
        <v>0</v>
      </c>
      <c r="O135" s="70">
        <f>+IF(L135&gt;0,L135*J135,0)</f>
        <v>0</v>
      </c>
      <c r="P135" s="46" t="str">
        <f t="shared" si="21"/>
        <v>A JOUR</v>
      </c>
      <c r="Q135" s="17" t="s">
        <v>14</v>
      </c>
      <c r="R135" s="18" t="s">
        <v>14</v>
      </c>
      <c r="S135" s="2" t="s">
        <v>298</v>
      </c>
      <c r="U135" s="13" t="e">
        <v>#N/A</v>
      </c>
      <c r="V135" s="13" t="e">
        <v>#N/A</v>
      </c>
      <c r="W135" s="13" t="s">
        <v>298</v>
      </c>
      <c r="Z135" s="17">
        <v>1</v>
      </c>
      <c r="AA135" s="87"/>
      <c r="AB135" s="17"/>
      <c r="AC135" s="17"/>
      <c r="AD135" s="17"/>
      <c r="AE135" s="17"/>
      <c r="AF135" s="17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</row>
    <row r="136" spans="2:44" ht="18.5" hidden="1" x14ac:dyDescent="0.35">
      <c r="B136" s="14">
        <v>123</v>
      </c>
      <c r="C136" s="14" t="str">
        <f t="shared" si="39"/>
        <v>N°-0123-2024</v>
      </c>
      <c r="D136" s="15">
        <v>779821894</v>
      </c>
      <c r="E136" s="15" t="s">
        <v>11</v>
      </c>
      <c r="F136" s="16" t="s">
        <v>143</v>
      </c>
      <c r="G136" s="15" t="s">
        <v>23</v>
      </c>
      <c r="H136" s="15" t="s">
        <v>159</v>
      </c>
      <c r="I136" s="15" t="s">
        <v>292</v>
      </c>
      <c r="J136" s="46">
        <v>1000</v>
      </c>
      <c r="K136" s="46">
        <v>1000</v>
      </c>
      <c r="L136" s="46">
        <f t="shared" si="45"/>
        <v>-17</v>
      </c>
      <c r="M136" s="46">
        <f t="shared" si="22"/>
        <v>-34000</v>
      </c>
      <c r="N136" s="70">
        <f t="shared" si="23"/>
        <v>0</v>
      </c>
      <c r="O136" s="46"/>
      <c r="P136" s="46">
        <f t="shared" si="21"/>
        <v>-51000</v>
      </c>
      <c r="Q136" s="17" t="s">
        <v>14</v>
      </c>
      <c r="R136" s="18" t="s">
        <v>14</v>
      </c>
      <c r="U136" s="13" t="e">
        <v>#N/A</v>
      </c>
      <c r="V136" s="13" t="e">
        <v>#N/A</v>
      </c>
      <c r="W136" s="13" t="e">
        <v>#N/A</v>
      </c>
      <c r="X136" s="13">
        <v>1000</v>
      </c>
      <c r="Y136" s="13">
        <v>15</v>
      </c>
      <c r="Z136" s="17">
        <v>-17</v>
      </c>
      <c r="AA136" s="87"/>
      <c r="AB136" s="17"/>
      <c r="AC136" s="17"/>
      <c r="AD136" s="17"/>
      <c r="AE136" s="17"/>
      <c r="AF136" s="17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</row>
    <row r="137" spans="2:44" ht="18.5" hidden="1" x14ac:dyDescent="0.35">
      <c r="B137" s="14">
        <v>124</v>
      </c>
      <c r="C137" s="14" t="str">
        <f t="shared" si="39"/>
        <v>N°-0124-2024</v>
      </c>
      <c r="D137" s="15">
        <v>777289658</v>
      </c>
      <c r="E137" s="15" t="s">
        <v>11</v>
      </c>
      <c r="F137" s="16" t="s">
        <v>144</v>
      </c>
      <c r="G137" s="15" t="s">
        <v>13</v>
      </c>
      <c r="H137" s="15" t="s">
        <v>159</v>
      </c>
      <c r="I137" s="15" t="s">
        <v>263</v>
      </c>
      <c r="J137" s="46">
        <v>2500</v>
      </c>
      <c r="K137" s="46">
        <v>1000</v>
      </c>
      <c r="L137" s="46">
        <v>0</v>
      </c>
      <c r="M137" s="46" t="str">
        <f t="shared" si="22"/>
        <v>A JOUR</v>
      </c>
      <c r="N137" s="70">
        <f t="shared" si="23"/>
        <v>0</v>
      </c>
      <c r="O137" s="70">
        <f t="shared" ref="O137:O138" si="47">+IF(L137&gt;0,L137*J137,0)</f>
        <v>0</v>
      </c>
      <c r="P137" s="46" t="str">
        <f t="shared" si="21"/>
        <v>A JOUR</v>
      </c>
      <c r="Q137" s="17" t="s">
        <v>14</v>
      </c>
      <c r="R137" s="17" t="s">
        <v>14</v>
      </c>
      <c r="U137" s="13" t="e">
        <v>#N/A</v>
      </c>
      <c r="V137" s="13" t="e">
        <v>#N/A</v>
      </c>
      <c r="W137" s="13" t="e">
        <v>#N/A</v>
      </c>
      <c r="X137" s="13" t="e">
        <v>#N/A</v>
      </c>
      <c r="Y137" s="13" t="e">
        <v>#N/A</v>
      </c>
      <c r="Z137" s="17">
        <v>1</v>
      </c>
      <c r="AA137" s="87"/>
      <c r="AB137" s="17"/>
      <c r="AC137" s="17"/>
      <c r="AD137" s="17"/>
      <c r="AE137" s="17"/>
      <c r="AF137" s="17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</row>
    <row r="138" spans="2:44" ht="18.5" hidden="1" x14ac:dyDescent="0.35">
      <c r="B138" s="14">
        <v>125</v>
      </c>
      <c r="C138" s="14" t="str">
        <f t="shared" si="39"/>
        <v>N°-0125-2024</v>
      </c>
      <c r="D138" s="15">
        <v>772244914</v>
      </c>
      <c r="E138" s="15" t="s">
        <v>11</v>
      </c>
      <c r="F138" s="16" t="s">
        <v>296</v>
      </c>
      <c r="G138" s="15" t="s">
        <v>20</v>
      </c>
      <c r="H138" s="15" t="s">
        <v>159</v>
      </c>
      <c r="I138" s="15" t="s">
        <v>164</v>
      </c>
      <c r="J138" s="15">
        <v>1000</v>
      </c>
      <c r="K138" s="15">
        <v>1000</v>
      </c>
      <c r="L138" s="46">
        <v>0</v>
      </c>
      <c r="M138" s="46" t="str">
        <f t="shared" si="22"/>
        <v>A JOUR</v>
      </c>
      <c r="N138" s="70">
        <f t="shared" si="23"/>
        <v>0</v>
      </c>
      <c r="O138" s="70">
        <f t="shared" si="47"/>
        <v>0</v>
      </c>
      <c r="P138" s="46" t="str">
        <f t="shared" si="21"/>
        <v>A JOUR</v>
      </c>
      <c r="Q138" s="17" t="s">
        <v>14</v>
      </c>
      <c r="R138" s="17" t="s">
        <v>14</v>
      </c>
      <c r="U138" s="13" t="e">
        <v>#N/A</v>
      </c>
      <c r="V138" s="13" t="s">
        <v>306</v>
      </c>
      <c r="W138"/>
      <c r="X138"/>
      <c r="Y138"/>
      <c r="Z138" s="17">
        <v>1</v>
      </c>
      <c r="AA138" s="87"/>
      <c r="AB138" s="17"/>
      <c r="AC138" s="17"/>
      <c r="AD138" s="17"/>
      <c r="AE138" s="17"/>
      <c r="AF138" s="17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</row>
    <row r="139" spans="2:44" ht="18.5" hidden="1" x14ac:dyDescent="0.35">
      <c r="B139" s="14">
        <v>126</v>
      </c>
      <c r="C139" s="14" t="str">
        <f t="shared" si="39"/>
        <v>N°-0126-2024</v>
      </c>
      <c r="D139" s="15"/>
      <c r="E139" s="15" t="s">
        <v>11</v>
      </c>
      <c r="F139" s="16" t="s">
        <v>146</v>
      </c>
      <c r="G139" s="15" t="s">
        <v>20</v>
      </c>
      <c r="H139" s="15" t="s">
        <v>243</v>
      </c>
      <c r="I139" s="15"/>
      <c r="J139" s="46">
        <v>1000</v>
      </c>
      <c r="K139" s="46">
        <v>1000</v>
      </c>
      <c r="L139" s="46" t="s">
        <v>303</v>
      </c>
      <c r="M139" s="46" t="str">
        <f t="shared" si="22"/>
        <v>A JOUR</v>
      </c>
      <c r="N139" s="70">
        <f t="shared" si="23"/>
        <v>0</v>
      </c>
      <c r="O139" s="46"/>
      <c r="P139" s="46" t="str">
        <f t="shared" si="21"/>
        <v>A JOUR</v>
      </c>
      <c r="Q139" s="17" t="s">
        <v>14</v>
      </c>
      <c r="R139" s="17"/>
      <c r="S139" s="2" t="s">
        <v>303</v>
      </c>
      <c r="U139" s="13" t="e">
        <v>#N/A</v>
      </c>
      <c r="V139" s="13" t="e">
        <v>#N/A</v>
      </c>
      <c r="W139" s="13" t="e">
        <v>#N/A</v>
      </c>
      <c r="X139" s="13" t="e">
        <v>#N/A</v>
      </c>
      <c r="Y139" s="13" t="e">
        <v>#N/A</v>
      </c>
      <c r="Z139" s="17" t="s">
        <v>303</v>
      </c>
      <c r="AA139" s="87"/>
      <c r="AB139" s="17"/>
      <c r="AC139" s="17"/>
      <c r="AD139" s="17"/>
      <c r="AE139" s="17"/>
      <c r="AF139" s="17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</row>
    <row r="140" spans="2:44" ht="18.5" hidden="1" x14ac:dyDescent="0.35">
      <c r="B140" s="14">
        <v>127</v>
      </c>
      <c r="C140" s="14" t="str">
        <f t="shared" si="39"/>
        <v>N°-0127-2024</v>
      </c>
      <c r="D140" s="15">
        <v>775754156</v>
      </c>
      <c r="E140" s="15" t="s">
        <v>11</v>
      </c>
      <c r="F140" s="16" t="s">
        <v>147</v>
      </c>
      <c r="G140" s="15" t="s">
        <v>23</v>
      </c>
      <c r="H140" s="15" t="s">
        <v>159</v>
      </c>
      <c r="I140" s="15" t="s">
        <v>214</v>
      </c>
      <c r="J140" s="46">
        <v>1000</v>
      </c>
      <c r="K140" s="46">
        <v>1000</v>
      </c>
      <c r="L140" s="46">
        <v>0</v>
      </c>
      <c r="M140" s="46" t="str">
        <f t="shared" si="22"/>
        <v>A JOUR</v>
      </c>
      <c r="N140" s="70">
        <f t="shared" si="23"/>
        <v>0</v>
      </c>
      <c r="O140" s="70">
        <f t="shared" ref="O140:O141" si="48">+IF(L140&gt;0,L140*J140,0)</f>
        <v>0</v>
      </c>
      <c r="P140" s="46" t="str">
        <f t="shared" si="21"/>
        <v>A JOUR</v>
      </c>
      <c r="Q140" s="17" t="s">
        <v>14</v>
      </c>
      <c r="R140" s="17" t="s">
        <v>14</v>
      </c>
      <c r="U140" s="13" t="e">
        <v>#N/A</v>
      </c>
      <c r="V140" s="13" t="e">
        <v>#N/A</v>
      </c>
      <c r="W140" s="13" t="e">
        <v>#N/A</v>
      </c>
      <c r="X140" s="13" t="e">
        <v>#N/A</v>
      </c>
      <c r="Y140" s="13" t="e">
        <v>#N/A</v>
      </c>
      <c r="Z140" s="17">
        <v>1</v>
      </c>
      <c r="AA140" s="87"/>
      <c r="AB140" s="17"/>
      <c r="AC140" s="17"/>
      <c r="AD140" s="17"/>
      <c r="AE140" s="17"/>
      <c r="AF140" s="17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</row>
    <row r="141" spans="2:44" ht="18.5" hidden="1" x14ac:dyDescent="0.35">
      <c r="B141" s="14">
        <v>128</v>
      </c>
      <c r="C141" s="14" t="str">
        <f t="shared" si="39"/>
        <v>N°-0128-2024</v>
      </c>
      <c r="D141" s="48" t="s">
        <v>235</v>
      </c>
      <c r="E141" s="15" t="s">
        <v>11</v>
      </c>
      <c r="F141" s="16" t="s">
        <v>0</v>
      </c>
      <c r="G141" s="15" t="s">
        <v>37</v>
      </c>
      <c r="H141" s="15" t="s">
        <v>262</v>
      </c>
      <c r="I141" s="48" t="s">
        <v>235</v>
      </c>
      <c r="J141" s="46">
        <v>5000</v>
      </c>
      <c r="K141" s="46" t="s">
        <v>274</v>
      </c>
      <c r="L141" s="46">
        <f t="shared" si="45"/>
        <v>0</v>
      </c>
      <c r="M141" s="46" t="str">
        <f t="shared" si="22"/>
        <v>A JOUR</v>
      </c>
      <c r="N141" s="70">
        <f t="shared" si="23"/>
        <v>0</v>
      </c>
      <c r="O141" s="70">
        <f t="shared" si="48"/>
        <v>0</v>
      </c>
      <c r="P141" s="46" t="str">
        <f t="shared" si="21"/>
        <v>A JOUR</v>
      </c>
      <c r="Q141" s="17" t="s">
        <v>14</v>
      </c>
      <c r="R141" s="17" t="s">
        <v>14</v>
      </c>
      <c r="U141" s="13" t="e">
        <v>#N/A</v>
      </c>
      <c r="V141" s="13" t="e">
        <v>#N/A</v>
      </c>
      <c r="W141" s="13" t="e">
        <v>#N/A</v>
      </c>
      <c r="X141" s="13" t="e">
        <v>#N/A</v>
      </c>
      <c r="Y141" s="13" t="e">
        <v>#N/A</v>
      </c>
      <c r="Z141" s="17"/>
      <c r="AA141" s="87"/>
      <c r="AB141" s="17"/>
      <c r="AC141" s="17"/>
      <c r="AD141" s="17"/>
      <c r="AE141" s="17"/>
      <c r="AF141" s="17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</row>
    <row r="142" spans="2:44" ht="18.5" hidden="1" x14ac:dyDescent="0.35">
      <c r="B142" s="14">
        <v>129</v>
      </c>
      <c r="C142" s="14" t="str">
        <f t="shared" si="39"/>
        <v>N°-0129-2024</v>
      </c>
      <c r="D142" s="15">
        <v>784083809</v>
      </c>
      <c r="E142" s="15" t="s">
        <v>11</v>
      </c>
      <c r="F142" s="16" t="s">
        <v>148</v>
      </c>
      <c r="G142" s="15" t="s">
        <v>20</v>
      </c>
      <c r="H142" s="15" t="s">
        <v>159</v>
      </c>
      <c r="I142" s="15" t="s">
        <v>213</v>
      </c>
      <c r="J142" s="46">
        <v>1000</v>
      </c>
      <c r="K142" s="46">
        <v>1000</v>
      </c>
      <c r="L142" s="46">
        <f t="shared" si="45"/>
        <v>-8</v>
      </c>
      <c r="M142" s="46">
        <f t="shared" si="22"/>
        <v>-16000</v>
      </c>
      <c r="N142" s="70">
        <f t="shared" si="23"/>
        <v>0</v>
      </c>
      <c r="O142" s="46"/>
      <c r="P142" s="46">
        <f t="shared" ref="P142:P146" si="49">IF(L142&gt;=0,"A JOUR",($L142*($M$12+J142)+O142))</f>
        <v>-24000</v>
      </c>
      <c r="Q142" s="17" t="s">
        <v>14</v>
      </c>
      <c r="R142" s="17" t="s">
        <v>14</v>
      </c>
      <c r="U142" s="13" t="e">
        <v>#N/A</v>
      </c>
      <c r="V142" s="13" t="e">
        <v>#N/A</v>
      </c>
      <c r="W142" s="13" t="e">
        <v>#N/A</v>
      </c>
      <c r="X142" s="13">
        <v>1000</v>
      </c>
      <c r="Y142" s="13">
        <v>6</v>
      </c>
      <c r="Z142" s="17">
        <v>-8</v>
      </c>
      <c r="AA142" s="87"/>
      <c r="AB142" s="17"/>
      <c r="AC142" s="17"/>
      <c r="AD142" s="17"/>
      <c r="AE142" s="17"/>
      <c r="AF142" s="17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</row>
    <row r="143" spans="2:44" ht="18.5" hidden="1" x14ac:dyDescent="0.35">
      <c r="B143" s="14">
        <v>130</v>
      </c>
      <c r="C143" s="14" t="str">
        <f t="shared" si="39"/>
        <v>N°-0130-2024</v>
      </c>
      <c r="D143" s="15">
        <v>776154531</v>
      </c>
      <c r="E143" s="15" t="s">
        <v>11</v>
      </c>
      <c r="F143" s="83" t="s">
        <v>149</v>
      </c>
      <c r="G143" s="15" t="s">
        <v>37</v>
      </c>
      <c r="H143" s="15" t="s">
        <v>159</v>
      </c>
      <c r="I143" s="15" t="s">
        <v>229</v>
      </c>
      <c r="J143" s="46">
        <v>1000</v>
      </c>
      <c r="K143" s="46">
        <v>1000</v>
      </c>
      <c r="L143" s="46">
        <f t="shared" si="45"/>
        <v>-15</v>
      </c>
      <c r="M143" s="46">
        <f t="shared" ref="M143:M146" si="50">IF(L143&gt;=0,"A JOUR",($L143*($M$12)))</f>
        <v>-30000</v>
      </c>
      <c r="N143" s="70">
        <f t="shared" ref="N143:N147" si="51">IF(L143&gt;0,SUM($Z143:$AR143)*$J143,0)</f>
        <v>0</v>
      </c>
      <c r="O143" s="70">
        <v>26000</v>
      </c>
      <c r="P143" s="46">
        <f t="shared" si="49"/>
        <v>-19000</v>
      </c>
      <c r="Q143" s="17" t="s">
        <v>14</v>
      </c>
      <c r="R143" s="17" t="s">
        <v>14</v>
      </c>
      <c r="U143" s="13" t="e">
        <v>#N/A</v>
      </c>
      <c r="V143" s="13" t="e">
        <v>#N/A</v>
      </c>
      <c r="W143" s="13" t="e">
        <v>#N/A</v>
      </c>
      <c r="X143" s="13">
        <v>1000</v>
      </c>
      <c r="Y143" s="13">
        <v>15</v>
      </c>
      <c r="Z143" s="17">
        <v>-15</v>
      </c>
      <c r="AA143" s="87" t="s">
        <v>303</v>
      </c>
      <c r="AB143" s="17"/>
      <c r="AC143" s="17"/>
      <c r="AD143" s="17"/>
      <c r="AE143" s="17"/>
      <c r="AF143" s="17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</row>
    <row r="144" spans="2:44" ht="18.5" hidden="1" x14ac:dyDescent="0.35">
      <c r="B144" s="14">
        <v>131</v>
      </c>
      <c r="C144" s="14" t="str">
        <f t="shared" si="39"/>
        <v>N°-0131-2024</v>
      </c>
      <c r="D144" s="15" t="s">
        <v>235</v>
      </c>
      <c r="E144" s="15" t="s">
        <v>11</v>
      </c>
      <c r="F144" s="16" t="s">
        <v>297</v>
      </c>
      <c r="G144" s="15" t="s">
        <v>23</v>
      </c>
      <c r="H144" s="15" t="s">
        <v>265</v>
      </c>
      <c r="I144" s="15" t="s">
        <v>235</v>
      </c>
      <c r="J144" s="46">
        <v>1000</v>
      </c>
      <c r="K144" s="15">
        <v>1000</v>
      </c>
      <c r="L144" s="46">
        <f t="shared" si="45"/>
        <v>0</v>
      </c>
      <c r="M144" s="46" t="str">
        <f t="shared" si="50"/>
        <v>A JOUR</v>
      </c>
      <c r="N144" s="70">
        <f t="shared" si="51"/>
        <v>0</v>
      </c>
      <c r="O144" s="70">
        <f>+IF(L144&gt;0,L144*J144,0)</f>
        <v>0</v>
      </c>
      <c r="P144" s="46" t="str">
        <f t="shared" si="49"/>
        <v>A JOUR</v>
      </c>
      <c r="Q144" s="17" t="s">
        <v>14</v>
      </c>
      <c r="R144" s="17" t="s">
        <v>14</v>
      </c>
      <c r="S144" s="2" t="s">
        <v>303</v>
      </c>
      <c r="U144" s="13" t="e">
        <v>#N/A</v>
      </c>
      <c r="V144" s="13" t="e">
        <v>#N/A</v>
      </c>
      <c r="W144" s="13" t="e">
        <v>#N/A</v>
      </c>
      <c r="X144" s="13" t="e">
        <v>#N/A</v>
      </c>
      <c r="Y144" s="13" t="e">
        <v>#N/A</v>
      </c>
      <c r="Z144" s="17" t="s">
        <v>303</v>
      </c>
      <c r="AA144" s="87"/>
      <c r="AB144" s="17"/>
      <c r="AC144" s="17"/>
      <c r="AD144" s="17"/>
      <c r="AE144" s="17"/>
      <c r="AF144" s="17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</row>
    <row r="145" spans="2:44" ht="18.5" hidden="1" x14ac:dyDescent="0.35">
      <c r="B145" s="14">
        <v>132</v>
      </c>
      <c r="C145" s="14" t="str">
        <f t="shared" si="39"/>
        <v>N°-0132-2024</v>
      </c>
      <c r="D145" s="15">
        <v>785016280</v>
      </c>
      <c r="E145" s="15" t="s">
        <v>11</v>
      </c>
      <c r="F145" s="16" t="s">
        <v>293</v>
      </c>
      <c r="G145" s="15" t="s">
        <v>67</v>
      </c>
      <c r="H145" s="15" t="s">
        <v>159</v>
      </c>
      <c r="I145" s="15" t="s">
        <v>294</v>
      </c>
      <c r="J145" s="46">
        <v>1000</v>
      </c>
      <c r="K145" s="46" t="s">
        <v>274</v>
      </c>
      <c r="L145" s="46">
        <f t="shared" si="45"/>
        <v>-39</v>
      </c>
      <c r="M145" s="46">
        <f t="shared" si="50"/>
        <v>-78000</v>
      </c>
      <c r="N145" s="70">
        <f t="shared" si="51"/>
        <v>0</v>
      </c>
      <c r="O145" s="46"/>
      <c r="P145" s="46">
        <f t="shared" si="49"/>
        <v>-117000</v>
      </c>
      <c r="Q145" s="17"/>
      <c r="R145" s="17"/>
      <c r="U145" s="13" t="e">
        <v>#N/A</v>
      </c>
      <c r="V145" s="13" t="e">
        <v>#N/A</v>
      </c>
      <c r="W145" s="13" t="e">
        <v>#N/A</v>
      </c>
      <c r="X145" s="13">
        <v>1000</v>
      </c>
      <c r="Y145" s="13">
        <v>37</v>
      </c>
      <c r="Z145" s="17">
        <v>-39</v>
      </c>
      <c r="AA145" s="87"/>
      <c r="AB145" s="17"/>
      <c r="AC145" s="17"/>
      <c r="AD145" s="17"/>
      <c r="AE145" s="17"/>
      <c r="AF145" s="17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</row>
    <row r="146" spans="2:44" ht="18.5" hidden="1" x14ac:dyDescent="0.35">
      <c r="B146" s="14">
        <v>133</v>
      </c>
      <c r="C146" s="14" t="str">
        <f t="shared" si="39"/>
        <v>N°-0133-2024</v>
      </c>
      <c r="D146" s="48" t="s">
        <v>235</v>
      </c>
      <c r="E146" s="15" t="s">
        <v>15</v>
      </c>
      <c r="F146" s="16" t="s">
        <v>150</v>
      </c>
      <c r="G146" s="15" t="s">
        <v>23</v>
      </c>
      <c r="H146" s="15" t="s">
        <v>243</v>
      </c>
      <c r="I146" s="48" t="s">
        <v>235</v>
      </c>
      <c r="J146" s="46" t="s">
        <v>274</v>
      </c>
      <c r="K146" s="46" t="s">
        <v>274</v>
      </c>
      <c r="L146" s="46">
        <f t="shared" si="45"/>
        <v>0</v>
      </c>
      <c r="M146" s="46" t="str">
        <f t="shared" si="50"/>
        <v>A JOUR</v>
      </c>
      <c r="N146" s="70">
        <f t="shared" si="51"/>
        <v>0</v>
      </c>
      <c r="O146" s="70">
        <f>+IF(L146&gt;0,L146*J146,0)</f>
        <v>0</v>
      </c>
      <c r="P146" s="46" t="str">
        <f t="shared" si="49"/>
        <v>A JOUR</v>
      </c>
      <c r="Q146" s="17"/>
      <c r="R146" s="17" t="s">
        <v>14</v>
      </c>
      <c r="S146" s="2" t="s">
        <v>298</v>
      </c>
      <c r="U146" s="13" t="e">
        <v>#N/A</v>
      </c>
      <c r="V146" s="13" t="e">
        <v>#N/A</v>
      </c>
      <c r="W146" s="13" t="e">
        <v>#N/A</v>
      </c>
      <c r="X146" s="13" t="e">
        <v>#N/A</v>
      </c>
      <c r="Y146" s="13" t="e">
        <v>#N/A</v>
      </c>
      <c r="Z146" s="17"/>
      <c r="AA146" s="87"/>
      <c r="AB146" s="17"/>
      <c r="AC146" s="17"/>
      <c r="AD146" s="17"/>
      <c r="AE146" s="17"/>
      <c r="AF146" s="17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</row>
    <row r="147" spans="2:44" ht="18.5" hidden="1" x14ac:dyDescent="0.35">
      <c r="B147" s="14">
        <v>134</v>
      </c>
      <c r="C147" s="14" t="str">
        <f t="shared" ref="C147" si="52">CONCATENATE("N°-","0",B147,"-2024")</f>
        <v>N°-0134-2024</v>
      </c>
      <c r="D147" s="40">
        <v>789270386</v>
      </c>
      <c r="E147" s="38" t="s">
        <v>11</v>
      </c>
      <c r="F147" s="39" t="s">
        <v>458</v>
      </c>
      <c r="G147" s="15"/>
      <c r="H147" s="15" t="s">
        <v>159</v>
      </c>
      <c r="I147" s="48" t="s">
        <v>235</v>
      </c>
      <c r="J147" s="46">
        <v>1000</v>
      </c>
      <c r="K147" s="46" t="s">
        <v>274</v>
      </c>
      <c r="L147" s="46">
        <f t="shared" si="45"/>
        <v>-3</v>
      </c>
      <c r="M147" s="46">
        <f t="shared" ref="M147" si="53">IF(L147&gt;=0,"A JOUR",($L147*($M$12)))</f>
        <v>-6000</v>
      </c>
      <c r="N147" s="70">
        <f t="shared" si="51"/>
        <v>0</v>
      </c>
      <c r="O147" s="70">
        <f>+IF(L147&gt;0,L147*J147,0)</f>
        <v>0</v>
      </c>
      <c r="P147" s="46">
        <f t="shared" ref="P147" si="54">IF(L147&gt;=0,"A JOUR",($L147*($M$12+J147)+O147))</f>
        <v>-9000</v>
      </c>
      <c r="Q147" s="17"/>
      <c r="R147" s="17" t="s">
        <v>14</v>
      </c>
      <c r="S147" s="2" t="s">
        <v>298</v>
      </c>
      <c r="U147" s="13" t="e">
        <v>#N/A</v>
      </c>
      <c r="V147" s="13" t="e">
        <v>#N/A</v>
      </c>
      <c r="W147" s="13" t="e">
        <v>#N/A</v>
      </c>
      <c r="X147" s="13" t="e">
        <v>#N/A</v>
      </c>
      <c r="Y147" s="13" t="e">
        <v>#N/A</v>
      </c>
      <c r="Z147" s="17">
        <v>-3</v>
      </c>
      <c r="AA147" s="87"/>
      <c r="AB147" s="17"/>
      <c r="AC147" s="17"/>
      <c r="AD147" s="17"/>
      <c r="AE147" s="17"/>
      <c r="AF147" s="17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</row>
    <row r="148" spans="2:44" ht="18.5" x14ac:dyDescent="0.35">
      <c r="B148" s="14"/>
      <c r="C148" s="14"/>
      <c r="D148" s="40"/>
      <c r="E148" s="38"/>
      <c r="F148" s="39"/>
      <c r="G148" s="40"/>
      <c r="H148" s="40"/>
      <c r="I148" s="40"/>
      <c r="J148" s="47"/>
      <c r="K148" s="47"/>
      <c r="L148" s="47"/>
      <c r="M148" s="47"/>
      <c r="N148" s="47"/>
      <c r="O148" s="47"/>
      <c r="P148" s="47"/>
      <c r="Q148" s="17"/>
      <c r="R148" s="17"/>
      <c r="U148"/>
      <c r="V148"/>
      <c r="W148"/>
      <c r="X148"/>
      <c r="Y148"/>
    </row>
    <row r="149" spans="2:44" ht="18.5" x14ac:dyDescent="0.35">
      <c r="B149" s="14"/>
      <c r="C149" s="14"/>
      <c r="D149" s="40"/>
      <c r="E149" s="38"/>
      <c r="F149" s="39"/>
      <c r="G149" s="40"/>
      <c r="H149" s="40"/>
      <c r="I149" s="40"/>
      <c r="J149" s="47"/>
      <c r="K149" s="47"/>
      <c r="L149" s="47"/>
      <c r="M149" s="47"/>
      <c r="N149" s="47"/>
      <c r="O149" s="47"/>
      <c r="P149" s="47"/>
      <c r="Q149" s="17"/>
      <c r="R149" s="17"/>
      <c r="U149"/>
      <c r="V149"/>
      <c r="W149"/>
      <c r="X149"/>
      <c r="Y149"/>
    </row>
    <row r="150" spans="2:44" ht="16" x14ac:dyDescent="0.35">
      <c r="O150" s="45">
        <f>+SUMPRODUCT(Z14:Z147,J14:J147)</f>
        <v>-979500</v>
      </c>
    </row>
  </sheetData>
  <autoFilter ref="D13:Y147" xr:uid="{FE6FDADE-5151-48BC-B7DC-CB152D92B6BF}">
    <filterColumn colId="2">
      <filters>
        <filter val="Bourhane"/>
      </filters>
    </filterColumn>
  </autoFilter>
  <mergeCells count="4">
    <mergeCell ref="B6:R6"/>
    <mergeCell ref="G8:Q8"/>
    <mergeCell ref="B10:R11"/>
    <mergeCell ref="X12:Y12"/>
  </mergeCells>
  <conditionalFormatting sqref="M14:P147 M148:O149">
    <cfRule type="cellIs" dxfId="6" priority="3" operator="equal">
      <formula>"A JOUR"</formula>
    </cfRule>
  </conditionalFormatting>
  <conditionalFormatting sqref="M14:P147">
    <cfRule type="cellIs" dxfId="5" priority="2" operator="lessThan">
      <formula>0</formula>
    </cfRule>
  </conditionalFormatting>
  <conditionalFormatting sqref="O14:O149">
    <cfRule type="cellIs" dxfId="4" priority="1" operator="greaterThan">
      <formula>1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5" orientation="landscape" r:id="rId1"/>
  <headerFooter>
    <oddFooter>&amp;LElection du Président UJDS - 2024/2026&amp;R&amp;P / &amp;N</oddFooter>
  </headerFooter>
  <drawing r:id="rId2"/>
  <legacyDrawing r:id="rId3"/>
  <picture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B568-FD47-4D29-A8BF-3A912763960D}">
  <sheetPr>
    <tabColor rgb="FF00B050"/>
    <pageSetUpPr fitToPage="1"/>
  </sheetPr>
  <dimension ref="A1:AR151"/>
  <sheetViews>
    <sheetView tabSelected="1" view="pageBreakPreview" topLeftCell="A10" zoomScaleNormal="100" zoomScaleSheetLayoutView="100" workbookViewId="0">
      <pane ySplit="4" topLeftCell="A103" activePane="bottomLeft" state="frozen"/>
      <selection activeCell="A10" sqref="A10"/>
      <selection pane="bottomLeft" activeCell="Y26" sqref="Y26"/>
    </sheetView>
  </sheetViews>
  <sheetFormatPr baseColWidth="10" defaultRowHeight="15.5" outlineLevelCol="1" x14ac:dyDescent="0.35"/>
  <cols>
    <col min="1" max="1" width="5.6328125" style="1" customWidth="1"/>
    <col min="2" max="2" width="5.26953125" style="2" customWidth="1"/>
    <col min="3" max="3" width="17.81640625" style="2" customWidth="1"/>
    <col min="4" max="4" width="19.1796875" style="5" customWidth="1"/>
    <col min="5" max="5" width="7.36328125" style="3" bestFit="1" customWidth="1"/>
    <col min="6" max="6" width="43.36328125" style="4" bestFit="1" customWidth="1"/>
    <col min="7" max="7" width="17.7265625" style="5" customWidth="1"/>
    <col min="8" max="8" width="16.26953125" style="5" hidden="1" customWidth="1" outlineLevel="1"/>
    <col min="9" max="9" width="19.1796875" style="5" hidden="1" customWidth="1" outlineLevel="1"/>
    <col min="10" max="10" width="16.26953125" style="45" customWidth="1" collapsed="1"/>
    <col min="11" max="11" width="16.26953125" style="45" hidden="1" customWidth="1" outlineLevel="1"/>
    <col min="12" max="12" width="16.1796875" style="45" customWidth="1" collapsed="1"/>
    <col min="13" max="13" width="15.26953125" style="45" bestFit="1" customWidth="1"/>
    <col min="14" max="15" width="14.26953125" style="45" bestFit="1" customWidth="1"/>
    <col min="16" max="17" width="14.26953125" style="45" customWidth="1"/>
    <col min="18" max="18" width="16.26953125" style="45" customWidth="1"/>
    <col min="19" max="19" width="10.90625" style="2" hidden="1" customWidth="1"/>
    <col min="20" max="20" width="17.08984375" style="2" bestFit="1" customWidth="1"/>
    <col min="21" max="21" width="10.36328125" style="2" customWidth="1"/>
    <col min="22" max="22" width="6.90625" style="2" bestFit="1" customWidth="1"/>
    <col min="23" max="23" width="7.6328125" style="85" bestFit="1" customWidth="1"/>
    <col min="24" max="24" width="6" style="2" bestFit="1" customWidth="1"/>
    <col min="25" max="25" width="6.6328125" style="2" bestFit="1" customWidth="1"/>
    <col min="26" max="26" width="6.7265625" style="2" bestFit="1" customWidth="1"/>
    <col min="27" max="27" width="6.1796875" style="2" bestFit="1" customWidth="1"/>
    <col min="28" max="28" width="7.1796875" style="2" bestFit="1" customWidth="1"/>
    <col min="29" max="29" width="7.08984375" style="2" bestFit="1" customWidth="1"/>
    <col min="30" max="30" width="6.08984375" style="2" bestFit="1" customWidth="1"/>
    <col min="31" max="31" width="6.453125" style="2" bestFit="1" customWidth="1"/>
    <col min="32" max="32" width="6.54296875" style="2" bestFit="1" customWidth="1"/>
    <col min="33" max="33" width="6.54296875" style="2" customWidth="1"/>
    <col min="34" max="43" width="8.6328125" bestFit="1" customWidth="1"/>
  </cols>
  <sheetData>
    <row r="1" spans="1:43" ht="20" customHeight="1" x14ac:dyDescent="0.35"/>
    <row r="6" spans="1:43" ht="18.5" x14ac:dyDescent="0.35">
      <c r="B6" s="111" t="s">
        <v>1</v>
      </c>
      <c r="C6" s="111"/>
      <c r="D6" s="111"/>
      <c r="E6" s="111"/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2"/>
      <c r="S6" s="111"/>
      <c r="T6" s="111"/>
    </row>
    <row r="8" spans="1:43" ht="16" x14ac:dyDescent="0.35">
      <c r="D8" s="2"/>
      <c r="G8" s="113">
        <f ca="1">+TODAY()</f>
        <v>46001</v>
      </c>
      <c r="H8" s="113"/>
      <c r="I8" s="113"/>
      <c r="J8" s="114"/>
      <c r="K8" s="114"/>
      <c r="L8" s="114"/>
      <c r="M8" s="114"/>
      <c r="N8" s="114"/>
      <c r="O8" s="114"/>
      <c r="P8" s="114"/>
      <c r="Q8" s="114"/>
      <c r="R8" s="114"/>
      <c r="S8" s="113"/>
      <c r="T8" s="6"/>
    </row>
    <row r="10" spans="1:43" ht="16" customHeight="1" x14ac:dyDescent="0.35">
      <c r="B10" s="115" t="s">
        <v>270</v>
      </c>
      <c r="C10" s="115"/>
      <c r="D10" s="115"/>
      <c r="E10" s="115"/>
      <c r="F10" s="115"/>
      <c r="G10" s="115"/>
      <c r="H10" s="115"/>
      <c r="I10" s="115"/>
      <c r="J10" s="116"/>
      <c r="K10" s="116"/>
      <c r="L10" s="116"/>
      <c r="M10" s="116"/>
      <c r="N10" s="116"/>
      <c r="O10" s="116"/>
      <c r="P10" s="116"/>
      <c r="Q10" s="116"/>
      <c r="R10" s="116"/>
      <c r="S10" s="115"/>
      <c r="T10" s="115"/>
    </row>
    <row r="11" spans="1:43" ht="16" customHeight="1" x14ac:dyDescent="0.35">
      <c r="B11" s="115"/>
      <c r="C11" s="115"/>
      <c r="D11" s="115"/>
      <c r="E11" s="115"/>
      <c r="F11" s="115"/>
      <c r="G11" s="115"/>
      <c r="H11" s="115"/>
      <c r="I11" s="115"/>
      <c r="J11" s="116"/>
      <c r="K11" s="116"/>
      <c r="L11" s="116"/>
      <c r="M11" s="116"/>
      <c r="N11" s="116"/>
      <c r="O11" s="116"/>
      <c r="P11" s="116"/>
      <c r="Q11" s="116"/>
      <c r="R11" s="116"/>
      <c r="S11" s="115"/>
      <c r="T11" s="115"/>
      <c r="U11" s="76" t="s">
        <v>465</v>
      </c>
    </row>
    <row r="12" spans="1:43" ht="16" x14ac:dyDescent="0.35">
      <c r="M12" s="45">
        <v>2000</v>
      </c>
      <c r="N12" s="94"/>
      <c r="O12" s="94"/>
      <c r="P12" s="94"/>
      <c r="U12" s="60"/>
    </row>
    <row r="13" spans="1:43" s="13" customFormat="1" ht="31" x14ac:dyDescent="0.35">
      <c r="A13" s="8"/>
      <c r="B13" s="9" t="s">
        <v>3</v>
      </c>
      <c r="C13" s="9" t="s">
        <v>271</v>
      </c>
      <c r="D13" s="11" t="s">
        <v>157</v>
      </c>
      <c r="E13" s="10" t="s">
        <v>4</v>
      </c>
      <c r="F13" s="11" t="s">
        <v>5</v>
      </c>
      <c r="G13" s="11" t="s">
        <v>6</v>
      </c>
      <c r="H13" s="11" t="s">
        <v>158</v>
      </c>
      <c r="I13" s="11" t="s">
        <v>157</v>
      </c>
      <c r="J13" s="51" t="s">
        <v>272</v>
      </c>
      <c r="K13" s="51" t="s">
        <v>273</v>
      </c>
      <c r="L13" s="51" t="s">
        <v>257</v>
      </c>
      <c r="M13" s="51" t="s">
        <v>258</v>
      </c>
      <c r="N13" s="51" t="s">
        <v>469</v>
      </c>
      <c r="O13" s="51" t="s">
        <v>450</v>
      </c>
      <c r="P13" s="51" t="s">
        <v>467</v>
      </c>
      <c r="Q13" s="51" t="s">
        <v>466</v>
      </c>
      <c r="R13" s="51" t="s">
        <v>470</v>
      </c>
      <c r="S13" s="9" t="s">
        <v>7</v>
      </c>
      <c r="T13" s="12" t="s">
        <v>8</v>
      </c>
      <c r="U13" s="12" t="s">
        <v>299</v>
      </c>
      <c r="V13" s="67">
        <v>45689</v>
      </c>
      <c r="W13" s="86">
        <v>45717</v>
      </c>
      <c r="X13" s="67">
        <v>45748</v>
      </c>
      <c r="Y13" s="67">
        <v>45778</v>
      </c>
      <c r="Z13" s="67">
        <v>45809</v>
      </c>
      <c r="AA13" s="67">
        <v>45839</v>
      </c>
      <c r="AB13" s="67">
        <v>45870</v>
      </c>
      <c r="AC13" s="67">
        <v>45901</v>
      </c>
      <c r="AD13" s="67">
        <v>45931</v>
      </c>
      <c r="AE13" s="67">
        <v>45962</v>
      </c>
      <c r="AF13" s="67">
        <v>45992</v>
      </c>
      <c r="AG13" s="67"/>
      <c r="AH13" s="86">
        <v>45717</v>
      </c>
      <c r="AI13" s="67">
        <v>45748</v>
      </c>
      <c r="AJ13" s="67">
        <v>45778</v>
      </c>
      <c r="AK13" s="67">
        <v>45809</v>
      </c>
      <c r="AL13" s="67">
        <v>45839</v>
      </c>
      <c r="AM13" s="67">
        <v>45870</v>
      </c>
      <c r="AN13" s="67">
        <v>45901</v>
      </c>
      <c r="AO13" s="67">
        <v>45931</v>
      </c>
      <c r="AP13" s="67">
        <v>45962</v>
      </c>
      <c r="AQ13" s="67">
        <v>45992</v>
      </c>
    </row>
    <row r="14" spans="1:43" ht="18.5" x14ac:dyDescent="0.35">
      <c r="A14"/>
      <c r="B14" s="14">
        <v>1</v>
      </c>
      <c r="C14" s="14" t="str">
        <f t="shared" ref="C14:C22" si="0">CONCATENATE("N°-","000",B14,"-2024")</f>
        <v>N°-0001-2024</v>
      </c>
      <c r="D14" s="15">
        <v>778779867</v>
      </c>
      <c r="E14" s="15" t="s">
        <v>11</v>
      </c>
      <c r="F14" s="16" t="s">
        <v>12</v>
      </c>
      <c r="G14" s="15" t="s">
        <v>13</v>
      </c>
      <c r="H14" s="15" t="s">
        <v>159</v>
      </c>
      <c r="I14" s="15" t="s">
        <v>216</v>
      </c>
      <c r="J14" s="46">
        <v>1000</v>
      </c>
      <c r="K14" s="46" t="s">
        <v>274</v>
      </c>
      <c r="L14" s="46">
        <f>+IF(SUM($V14:$AO14)&gt;0,0,SUM($V14:$AO14))</f>
        <v>-67</v>
      </c>
      <c r="M14" s="46">
        <f>IF(L14&gt;=0,"A JOUR",(SUM($V14:$Y14)*($M$12)))</f>
        <v>-120000</v>
      </c>
      <c r="N14" s="70"/>
      <c r="O14" s="70">
        <f>+IF(L14&gt;0,L14*J14,0)</f>
        <v>0</v>
      </c>
      <c r="P14" s="70"/>
      <c r="Q14" s="70">
        <f t="shared" ref="Q14:Q77" si="1">SUBTOTAL(9,$AH14:$AQ14)</f>
        <v>0</v>
      </c>
      <c r="R14" s="46">
        <f t="shared" ref="R14:R77" si="2">IF(L14&gt;=0,"A JOUR",($L14*($J14)+N14+O14+$M14))</f>
        <v>-187000</v>
      </c>
      <c r="S14" s="17"/>
      <c r="T14" s="18" t="s">
        <v>14</v>
      </c>
      <c r="U14" s="2">
        <v>228000</v>
      </c>
      <c r="V14" s="17">
        <v>-57</v>
      </c>
      <c r="W14" s="87">
        <v>-1</v>
      </c>
      <c r="X14" s="87">
        <v>-1</v>
      </c>
      <c r="Y14" s="87">
        <v>-1</v>
      </c>
      <c r="Z14" s="87">
        <v>-1</v>
      </c>
      <c r="AA14" s="87">
        <v>-1</v>
      </c>
      <c r="AB14" s="87">
        <v>-1</v>
      </c>
      <c r="AC14" s="87">
        <v>-1</v>
      </c>
      <c r="AD14" s="87">
        <v>-1</v>
      </c>
      <c r="AE14" s="87">
        <v>-1</v>
      </c>
      <c r="AF14" s="87">
        <v>-1</v>
      </c>
      <c r="AG14" s="87"/>
      <c r="AH14" s="96">
        <f t="shared" ref="AH14" si="3">+IFERROR(IF(W14*$J14&lt;0,0,W14*$J14),0)</f>
        <v>0</v>
      </c>
      <c r="AI14" s="96">
        <f t="shared" ref="AI14" si="4">+IFERROR(IF(X14*$J14&lt;0,0,X14*$J14),0)</f>
        <v>0</v>
      </c>
      <c r="AJ14" s="96">
        <f t="shared" ref="AJ14" si="5">+IFERROR(IF(Y14*$J14&lt;0,0,Y14*$J14),0)</f>
        <v>0</v>
      </c>
      <c r="AK14" s="96">
        <f t="shared" ref="AK14" si="6">+IFERROR(IF(Z14*$J14&lt;0,0,Z14*$J14),0)</f>
        <v>0</v>
      </c>
      <c r="AL14" s="96">
        <f t="shared" ref="AL14" si="7">+IFERROR(IF(AA14*$J14&lt;0,0,AA14*$J14),0)</f>
        <v>0</v>
      </c>
      <c r="AM14" s="96">
        <f t="shared" ref="AM14" si="8">+IFERROR(IF(AB14*$J14&lt;0,0,AB14*$J14),0)</f>
        <v>0</v>
      </c>
      <c r="AN14" s="96">
        <f t="shared" ref="AN14" si="9">+IFERROR(IF(AC14*$J14&lt;0,0,AC14*$J14),0)</f>
        <v>0</v>
      </c>
      <c r="AO14" s="96">
        <f t="shared" ref="AO14" si="10">+IFERROR(IF(AD14*$J14&lt;0,0,AD14*$J14),0)</f>
        <v>0</v>
      </c>
      <c r="AP14" s="96">
        <f t="shared" ref="AP14" si="11">+IFERROR(IF(AE14*$J14&lt;0,0,AE14*$J14),0)</f>
        <v>0</v>
      </c>
      <c r="AQ14" s="96">
        <f t="shared" ref="AQ14" si="12">+IFERROR(IF(AF14*$J14&lt;0,0,AF14*$J14),0)</f>
        <v>0</v>
      </c>
    </row>
    <row r="15" spans="1:43" ht="18.5" x14ac:dyDescent="0.35">
      <c r="A15"/>
      <c r="B15" s="14">
        <v>2</v>
      </c>
      <c r="C15" s="14" t="str">
        <f t="shared" si="0"/>
        <v>N°-0002-2024</v>
      </c>
      <c r="D15" s="15">
        <v>772175292</v>
      </c>
      <c r="E15" s="15" t="s">
        <v>15</v>
      </c>
      <c r="F15" s="19" t="s">
        <v>16</v>
      </c>
      <c r="G15" s="15" t="s">
        <v>17</v>
      </c>
      <c r="H15" s="15" t="s">
        <v>159</v>
      </c>
      <c r="I15" s="15" t="s">
        <v>165</v>
      </c>
      <c r="J15" s="46">
        <v>2000</v>
      </c>
      <c r="K15" s="46">
        <v>1000</v>
      </c>
      <c r="L15" s="46">
        <v>0</v>
      </c>
      <c r="M15" s="46" t="str">
        <f t="shared" ref="M15:M78" si="13">IF(L15&gt;=0,"A JOUR",(SUM($V15:$Y15)*($M$12)))</f>
        <v>A JOUR</v>
      </c>
      <c r="N15" s="70"/>
      <c r="O15" s="70">
        <f>+IF(L15&gt;0,L15*J15,0)</f>
        <v>0</v>
      </c>
      <c r="P15" s="70"/>
      <c r="Q15" s="70">
        <f t="shared" si="1"/>
        <v>20000</v>
      </c>
      <c r="R15" s="46" t="str">
        <f t="shared" si="2"/>
        <v>A JOUR</v>
      </c>
      <c r="S15" s="17" t="s">
        <v>14</v>
      </c>
      <c r="T15" s="18" t="s">
        <v>14</v>
      </c>
      <c r="V15" s="17">
        <v>1</v>
      </c>
      <c r="W15" s="87">
        <v>1</v>
      </c>
      <c r="X15" s="17">
        <v>1</v>
      </c>
      <c r="Y15" s="17">
        <v>1</v>
      </c>
      <c r="Z15" s="17">
        <v>1</v>
      </c>
      <c r="AA15" s="17">
        <v>1</v>
      </c>
      <c r="AB15" s="17">
        <v>1</v>
      </c>
      <c r="AC15" s="17">
        <v>1</v>
      </c>
      <c r="AD15" s="17">
        <v>1</v>
      </c>
      <c r="AE15" s="17">
        <v>1</v>
      </c>
      <c r="AF15" s="17">
        <v>1</v>
      </c>
      <c r="AG15" s="17"/>
      <c r="AH15" s="96">
        <f t="shared" ref="AH15" si="14">+IFERROR(IF(W15*$J15&lt;0,0,W15*$J15),0)</f>
        <v>2000</v>
      </c>
      <c r="AI15" s="96">
        <f t="shared" ref="AI15" si="15">+IFERROR(IF(X15*$J15&lt;0,0,X15*$J15),0)</f>
        <v>2000</v>
      </c>
      <c r="AJ15" s="96">
        <f t="shared" ref="AJ15" si="16">+IFERROR(IF(Y15*$J15&lt;0,0,Y15*$J15),0)</f>
        <v>2000</v>
      </c>
      <c r="AK15" s="96">
        <f t="shared" ref="AK15" si="17">+IFERROR(IF(Z15*$J15&lt;0,0,Z15*$J15),0)</f>
        <v>2000</v>
      </c>
      <c r="AL15" s="96">
        <f t="shared" ref="AL15" si="18">+IFERROR(IF(AA15*$J15&lt;0,0,AA15*$J15),0)</f>
        <v>2000</v>
      </c>
      <c r="AM15" s="96">
        <f t="shared" ref="AM15" si="19">+IFERROR(IF(AB15*$J15&lt;0,0,AB15*$J15),0)</f>
        <v>2000</v>
      </c>
      <c r="AN15" s="96">
        <f t="shared" ref="AN15" si="20">+IFERROR(IF(AC15*$J15&lt;0,0,AC15*$J15),0)</f>
        <v>2000</v>
      </c>
      <c r="AO15" s="96">
        <f t="shared" ref="AO15" si="21">+IFERROR(IF(AD15*$J15&lt;0,0,AD15*$J15),0)</f>
        <v>2000</v>
      </c>
      <c r="AP15" s="96">
        <f t="shared" ref="AP15" si="22">+IFERROR(IF(AE15*$J15&lt;0,0,AE15*$J15),0)</f>
        <v>2000</v>
      </c>
      <c r="AQ15" s="96">
        <f t="shared" ref="AQ15" si="23">+IFERROR(IF(AF15*$J15&lt;0,0,AF15*$J15),0)</f>
        <v>2000</v>
      </c>
    </row>
    <row r="16" spans="1:43" ht="18.5" x14ac:dyDescent="0.35">
      <c r="A16"/>
      <c r="B16" s="14">
        <v>3</v>
      </c>
      <c r="C16" s="14" t="str">
        <f t="shared" si="0"/>
        <v>N°-0003-2024</v>
      </c>
      <c r="D16" s="48" t="s">
        <v>235</v>
      </c>
      <c r="E16" s="15" t="s">
        <v>11</v>
      </c>
      <c r="F16" s="19" t="s">
        <v>19</v>
      </c>
      <c r="G16" s="15" t="s">
        <v>20</v>
      </c>
      <c r="H16" s="15" t="s">
        <v>243</v>
      </c>
      <c r="I16" s="48" t="s">
        <v>235</v>
      </c>
      <c r="J16" s="46"/>
      <c r="K16" s="46">
        <v>1000</v>
      </c>
      <c r="L16" s="46" t="s">
        <v>303</v>
      </c>
      <c r="M16" s="46" t="str">
        <f t="shared" si="13"/>
        <v>A JOUR</v>
      </c>
      <c r="N16" s="70"/>
      <c r="O16" s="70"/>
      <c r="P16" s="70"/>
      <c r="Q16" s="70">
        <f t="shared" si="1"/>
        <v>0</v>
      </c>
      <c r="R16" s="46" t="str">
        <f t="shared" si="2"/>
        <v>A JOUR</v>
      </c>
      <c r="S16" s="17" t="s">
        <v>14</v>
      </c>
      <c r="T16" s="18"/>
      <c r="V16" s="17" t="s">
        <v>303</v>
      </c>
      <c r="W16" s="8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96"/>
      <c r="AI16" s="96"/>
      <c r="AJ16" s="96"/>
      <c r="AK16" s="96"/>
      <c r="AL16" s="96"/>
      <c r="AM16" s="96"/>
      <c r="AN16" s="96"/>
      <c r="AO16" s="96"/>
      <c r="AP16" s="96"/>
      <c r="AQ16" s="96"/>
    </row>
    <row r="17" spans="1:43" ht="18.5" x14ac:dyDescent="0.35">
      <c r="A17"/>
      <c r="B17" s="14">
        <v>4</v>
      </c>
      <c r="C17" s="14" t="str">
        <f t="shared" si="0"/>
        <v>N°-0004-2024</v>
      </c>
      <c r="D17" s="15">
        <v>773528333</v>
      </c>
      <c r="E17" s="15" t="s">
        <v>21</v>
      </c>
      <c r="F17" s="19" t="s">
        <v>22</v>
      </c>
      <c r="G17" s="15" t="s">
        <v>23</v>
      </c>
      <c r="H17" s="15" t="s">
        <v>159</v>
      </c>
      <c r="I17" s="15" t="s">
        <v>237</v>
      </c>
      <c r="J17" s="46">
        <v>2000</v>
      </c>
      <c r="K17" s="46" t="s">
        <v>274</v>
      </c>
      <c r="L17" s="46">
        <f>-27-5</f>
        <v>-32</v>
      </c>
      <c r="M17" s="46">
        <f t="shared" si="13"/>
        <v>-48000</v>
      </c>
      <c r="N17" s="70"/>
      <c r="O17" s="107">
        <v>75000</v>
      </c>
      <c r="P17" s="70"/>
      <c r="Q17" s="70">
        <f t="shared" si="1"/>
        <v>20000</v>
      </c>
      <c r="R17" s="46">
        <f>IF(L17&gt;=0,"A JOUR",($L17*($J17)+N17+O17+$M17))</f>
        <v>-37000</v>
      </c>
      <c r="S17" s="17"/>
      <c r="T17" s="18" t="s">
        <v>14</v>
      </c>
      <c r="U17" s="89"/>
      <c r="V17" s="17">
        <v>-27</v>
      </c>
      <c r="W17" s="87">
        <v>1</v>
      </c>
      <c r="X17" s="17">
        <v>1</v>
      </c>
      <c r="Y17" s="17">
        <v>1</v>
      </c>
      <c r="Z17" s="17">
        <v>1</v>
      </c>
      <c r="AA17" s="17">
        <v>1</v>
      </c>
      <c r="AB17" s="17">
        <v>1</v>
      </c>
      <c r="AC17" s="17">
        <v>1</v>
      </c>
      <c r="AD17" s="17">
        <v>1</v>
      </c>
      <c r="AE17" s="17">
        <v>1</v>
      </c>
      <c r="AF17" s="17">
        <v>1</v>
      </c>
      <c r="AG17" s="17"/>
      <c r="AH17" s="96">
        <f t="shared" ref="AH17" si="24">+IFERROR(IF(W17*$J17&lt;0,0,W17*$J17),0)</f>
        <v>2000</v>
      </c>
      <c r="AI17" s="96">
        <f t="shared" ref="AI17" si="25">+IFERROR(IF(X17*$J17&lt;0,0,X17*$J17),0)</f>
        <v>2000</v>
      </c>
      <c r="AJ17" s="96">
        <f t="shared" ref="AJ17" si="26">+IFERROR(IF(Y17*$J17&lt;0,0,Y17*$J17),0)</f>
        <v>2000</v>
      </c>
      <c r="AK17" s="96">
        <f t="shared" ref="AK17" si="27">+IFERROR(IF(Z17*$J17&lt;0,0,Z17*$J17),0)</f>
        <v>2000</v>
      </c>
      <c r="AL17" s="96">
        <f t="shared" ref="AL17" si="28">+IFERROR(IF(AA17*$J17&lt;0,0,AA17*$J17),0)</f>
        <v>2000</v>
      </c>
      <c r="AM17" s="96">
        <f t="shared" ref="AM17" si="29">+IFERROR(IF(AB17*$J17&lt;0,0,AB17*$J17),0)</f>
        <v>2000</v>
      </c>
      <c r="AN17" s="96">
        <f t="shared" ref="AN17" si="30">+IFERROR(IF(AC17*$J17&lt;0,0,AC17*$J17),0)</f>
        <v>2000</v>
      </c>
      <c r="AO17" s="96">
        <f t="shared" ref="AO17" si="31">+IFERROR(IF(AD17*$J17&lt;0,0,AD17*$J17),0)</f>
        <v>2000</v>
      </c>
      <c r="AP17" s="96">
        <f t="shared" ref="AP17" si="32">+IFERROR(IF(AE17*$J17&lt;0,0,AE17*$J17),0)</f>
        <v>2000</v>
      </c>
      <c r="AQ17" s="96">
        <f t="shared" ref="AQ17" si="33">+IFERROR(IF(AF17*$J17&lt;0,0,AF17*$J17),0)</f>
        <v>2000</v>
      </c>
    </row>
    <row r="18" spans="1:43" ht="18.5" x14ac:dyDescent="0.35">
      <c r="A18"/>
      <c r="B18" s="14">
        <v>5</v>
      </c>
      <c r="C18" s="14" t="str">
        <f t="shared" si="0"/>
        <v>N°-0005-2024</v>
      </c>
      <c r="D18" s="48" t="s">
        <v>235</v>
      </c>
      <c r="E18" s="15" t="s">
        <v>15</v>
      </c>
      <c r="F18" s="19" t="s">
        <v>24</v>
      </c>
      <c r="G18" s="15" t="s">
        <v>25</v>
      </c>
      <c r="H18" s="15" t="s">
        <v>265</v>
      </c>
      <c r="I18" s="48" t="s">
        <v>235</v>
      </c>
      <c r="J18" s="46">
        <v>2000</v>
      </c>
      <c r="K18" s="46">
        <v>1000</v>
      </c>
      <c r="L18" s="46"/>
      <c r="M18" s="46" t="str">
        <f t="shared" si="13"/>
        <v>A JOUR</v>
      </c>
      <c r="N18" s="70"/>
      <c r="O18" s="70">
        <f>+IF(L18&gt;0,L18*J18,0)</f>
        <v>0</v>
      </c>
      <c r="P18" s="70"/>
      <c r="Q18" s="70">
        <f t="shared" si="1"/>
        <v>0</v>
      </c>
      <c r="R18" s="46" t="str">
        <f t="shared" si="2"/>
        <v>A JOUR</v>
      </c>
      <c r="S18" s="17"/>
      <c r="T18" s="18" t="s">
        <v>14</v>
      </c>
      <c r="V18" s="17"/>
      <c r="W18" s="8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96"/>
      <c r="AI18" s="96"/>
      <c r="AJ18" s="96"/>
      <c r="AK18" s="96"/>
      <c r="AL18" s="96"/>
      <c r="AM18" s="96"/>
      <c r="AN18" s="96"/>
      <c r="AO18" s="96"/>
      <c r="AP18" s="96"/>
      <c r="AQ18" s="96"/>
    </row>
    <row r="19" spans="1:43" ht="18.5" x14ac:dyDescent="0.35">
      <c r="A19"/>
      <c r="B19" s="14">
        <v>6</v>
      </c>
      <c r="C19" s="14" t="str">
        <f t="shared" si="0"/>
        <v>N°-0006-2024</v>
      </c>
      <c r="D19" s="15">
        <v>774789094</v>
      </c>
      <c r="E19" s="15" t="s">
        <v>11</v>
      </c>
      <c r="F19" s="19" t="s">
        <v>276</v>
      </c>
      <c r="G19" s="15" t="s">
        <v>13</v>
      </c>
      <c r="H19" s="15" t="s">
        <v>159</v>
      </c>
      <c r="I19" s="15" t="s">
        <v>191</v>
      </c>
      <c r="J19" s="46">
        <v>2000</v>
      </c>
      <c r="K19" s="46">
        <v>1000</v>
      </c>
      <c r="L19" s="46">
        <v>0</v>
      </c>
      <c r="M19" s="46" t="str">
        <f t="shared" si="13"/>
        <v>A JOUR</v>
      </c>
      <c r="N19" s="70"/>
      <c r="O19" s="70">
        <f>+IF(L19&gt;0,L19*J19,0)</f>
        <v>0</v>
      </c>
      <c r="P19" s="70"/>
      <c r="Q19" s="70">
        <f t="shared" si="1"/>
        <v>0</v>
      </c>
      <c r="R19" s="46" t="str">
        <f t="shared" si="2"/>
        <v>A JOUR</v>
      </c>
      <c r="S19" s="17" t="s">
        <v>14</v>
      </c>
      <c r="T19" s="18" t="s">
        <v>14</v>
      </c>
      <c r="V19" s="17"/>
      <c r="W19" s="8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96"/>
      <c r="AI19" s="96"/>
      <c r="AJ19" s="96"/>
      <c r="AK19" s="96"/>
      <c r="AL19" s="96"/>
      <c r="AM19" s="96"/>
      <c r="AN19" s="96"/>
      <c r="AO19" s="96"/>
      <c r="AP19" s="96"/>
      <c r="AQ19" s="96"/>
    </row>
    <row r="20" spans="1:43" ht="18.5" x14ac:dyDescent="0.35">
      <c r="A20"/>
      <c r="B20" s="14">
        <v>7</v>
      </c>
      <c r="C20" s="14" t="str">
        <f t="shared" si="0"/>
        <v>N°-0007-2024</v>
      </c>
      <c r="D20" s="15">
        <v>781050363</v>
      </c>
      <c r="E20" s="15" t="s">
        <v>15</v>
      </c>
      <c r="F20" s="19" t="s">
        <v>278</v>
      </c>
      <c r="G20" s="15" t="s">
        <v>13</v>
      </c>
      <c r="H20" s="15" t="s">
        <v>159</v>
      </c>
      <c r="I20" s="15" t="s">
        <v>189</v>
      </c>
      <c r="J20" s="46">
        <v>2000</v>
      </c>
      <c r="K20" s="46">
        <v>1000</v>
      </c>
      <c r="L20" s="46">
        <v>0</v>
      </c>
      <c r="M20" s="46" t="str">
        <f t="shared" si="13"/>
        <v>A JOUR</v>
      </c>
      <c r="N20" s="70"/>
      <c r="O20" s="70">
        <f>+IF(L20&gt;0,L20*J20,0)</f>
        <v>0</v>
      </c>
      <c r="P20" s="70"/>
      <c r="Q20" s="70">
        <f t="shared" si="1"/>
        <v>20000</v>
      </c>
      <c r="R20" s="46" t="str">
        <f t="shared" si="2"/>
        <v>A JOUR</v>
      </c>
      <c r="S20" s="17" t="s">
        <v>14</v>
      </c>
      <c r="T20" s="18" t="s">
        <v>14</v>
      </c>
      <c r="V20" s="17">
        <v>1</v>
      </c>
      <c r="W20" s="87">
        <v>1</v>
      </c>
      <c r="X20" s="17">
        <v>1</v>
      </c>
      <c r="Y20" s="17">
        <v>1</v>
      </c>
      <c r="Z20" s="17">
        <v>1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F20" s="17">
        <v>1</v>
      </c>
      <c r="AG20" s="17"/>
      <c r="AH20" s="96">
        <f t="shared" ref="AH20" si="34">+IFERROR(IF(W20*$J20&lt;0,0,W20*$J20),0)</f>
        <v>2000</v>
      </c>
      <c r="AI20" s="96">
        <f t="shared" ref="AI20" si="35">+IFERROR(IF(X20*$J20&lt;0,0,X20*$J20),0)</f>
        <v>2000</v>
      </c>
      <c r="AJ20" s="96">
        <f t="shared" ref="AJ20" si="36">+IFERROR(IF(Y20*$J20&lt;0,0,Y20*$J20),0)</f>
        <v>2000</v>
      </c>
      <c r="AK20" s="96">
        <f t="shared" ref="AK20" si="37">+IFERROR(IF(Z20*$J20&lt;0,0,Z20*$J20),0)</f>
        <v>2000</v>
      </c>
      <c r="AL20" s="96">
        <f t="shared" ref="AL20" si="38">+IFERROR(IF(AA20*$J20&lt;0,0,AA20*$J20),0)</f>
        <v>2000</v>
      </c>
      <c r="AM20" s="96">
        <f t="shared" ref="AM20" si="39">+IFERROR(IF(AB20*$J20&lt;0,0,AB20*$J20),0)</f>
        <v>2000</v>
      </c>
      <c r="AN20" s="96">
        <f t="shared" ref="AN20" si="40">+IFERROR(IF(AC20*$J20&lt;0,0,AC20*$J20),0)</f>
        <v>2000</v>
      </c>
      <c r="AO20" s="96">
        <f t="shared" ref="AO20" si="41">+IFERROR(IF(AD20*$J20&lt;0,0,AD20*$J20),0)</f>
        <v>2000</v>
      </c>
      <c r="AP20" s="96">
        <f t="shared" ref="AP20" si="42">+IFERROR(IF(AE20*$J20&lt;0,0,AE20*$J20),0)</f>
        <v>2000</v>
      </c>
      <c r="AQ20" s="96">
        <f t="shared" ref="AQ20" si="43">+IFERROR(IF(AF20*$J20&lt;0,0,AF20*$J20),0)</f>
        <v>2000</v>
      </c>
    </row>
    <row r="21" spans="1:43" ht="18.5" x14ac:dyDescent="0.35">
      <c r="A21"/>
      <c r="B21" s="14">
        <v>8</v>
      </c>
      <c r="C21" s="14" t="str">
        <f t="shared" si="0"/>
        <v>N°-0008-2024</v>
      </c>
      <c r="D21" s="53" t="s">
        <v>316</v>
      </c>
      <c r="E21" s="15" t="s">
        <v>11</v>
      </c>
      <c r="F21" s="16" t="s">
        <v>30</v>
      </c>
      <c r="G21" s="15" t="s">
        <v>13</v>
      </c>
      <c r="H21" s="15" t="s">
        <v>256</v>
      </c>
      <c r="I21" s="53" t="s">
        <v>307</v>
      </c>
      <c r="J21" s="46">
        <v>5000</v>
      </c>
      <c r="K21" s="46" t="s">
        <v>274</v>
      </c>
      <c r="L21" s="46"/>
      <c r="M21" s="46" t="str">
        <f t="shared" si="13"/>
        <v>A JOUR</v>
      </c>
      <c r="N21" s="46"/>
      <c r="O21" s="46"/>
      <c r="P21" s="46"/>
      <c r="Q21" s="70">
        <f t="shared" si="1"/>
        <v>0</v>
      </c>
      <c r="R21" s="46" t="str">
        <f t="shared" si="2"/>
        <v>A JOUR</v>
      </c>
      <c r="S21" s="17"/>
      <c r="T21" s="18" t="s">
        <v>14</v>
      </c>
      <c r="V21" s="17"/>
      <c r="W21" s="8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96"/>
      <c r="AI21" s="96"/>
      <c r="AJ21" s="96"/>
      <c r="AK21" s="96"/>
      <c r="AL21" s="96"/>
      <c r="AM21" s="96"/>
      <c r="AN21" s="96"/>
      <c r="AO21" s="96"/>
      <c r="AP21" s="96"/>
      <c r="AQ21" s="96"/>
    </row>
    <row r="22" spans="1:43" ht="18.5" x14ac:dyDescent="0.35">
      <c r="A22"/>
      <c r="B22" s="14">
        <v>9</v>
      </c>
      <c r="C22" s="14" t="str">
        <f t="shared" si="0"/>
        <v>N°-0009-2024</v>
      </c>
      <c r="D22" s="40">
        <v>774789094</v>
      </c>
      <c r="E22" s="38" t="s">
        <v>11</v>
      </c>
      <c r="F22" s="39" t="s">
        <v>205</v>
      </c>
      <c r="G22" s="40" t="s">
        <v>13</v>
      </c>
      <c r="H22" s="15" t="s">
        <v>159</v>
      </c>
      <c r="I22" s="40" t="s">
        <v>191</v>
      </c>
      <c r="J22" s="47">
        <v>2000</v>
      </c>
      <c r="K22" s="47">
        <v>1000</v>
      </c>
      <c r="L22" s="47">
        <v>0</v>
      </c>
      <c r="M22" s="46" t="str">
        <f t="shared" si="13"/>
        <v>A JOUR</v>
      </c>
      <c r="N22" s="70"/>
      <c r="O22" s="70">
        <f>+IF(L22&gt;0,L22*J22,0)</f>
        <v>0</v>
      </c>
      <c r="P22" s="70"/>
      <c r="Q22" s="70">
        <f t="shared" si="1"/>
        <v>0</v>
      </c>
      <c r="R22" s="46" t="str">
        <f t="shared" si="2"/>
        <v>A JOUR</v>
      </c>
      <c r="S22" s="17" t="s">
        <v>14</v>
      </c>
      <c r="T22" s="18" t="s">
        <v>14</v>
      </c>
      <c r="V22" s="17" t="s">
        <v>298</v>
      </c>
      <c r="W22" s="17" t="s">
        <v>298</v>
      </c>
      <c r="X22" s="17" t="s">
        <v>298</v>
      </c>
      <c r="Y22" s="17" t="s">
        <v>298</v>
      </c>
      <c r="Z22" s="17" t="s">
        <v>298</v>
      </c>
      <c r="AA22" s="17" t="s">
        <v>298</v>
      </c>
      <c r="AB22" s="17" t="s">
        <v>298</v>
      </c>
      <c r="AC22" s="17" t="s">
        <v>298</v>
      </c>
      <c r="AD22" s="17" t="s">
        <v>298</v>
      </c>
      <c r="AE22" s="17" t="s">
        <v>298</v>
      </c>
      <c r="AF22" s="17" t="s">
        <v>298</v>
      </c>
      <c r="AG22" s="17"/>
      <c r="AH22" s="96">
        <f t="shared" ref="AH22:AH24" si="44">+IFERROR(IF(W22*$J22&lt;0,0,W22*$J22),0)</f>
        <v>0</v>
      </c>
      <c r="AI22" s="96">
        <f t="shared" ref="AI22:AI24" si="45">+IFERROR(IF(X22*$J22&lt;0,0,X22*$J22),0)</f>
        <v>0</v>
      </c>
      <c r="AJ22" s="96">
        <f t="shared" ref="AJ22:AJ24" si="46">+IFERROR(IF(Y22*$J22&lt;0,0,Y22*$J22),0)</f>
        <v>0</v>
      </c>
      <c r="AK22" s="96">
        <f t="shared" ref="AK22:AK24" si="47">+IFERROR(IF(Z22*$J22&lt;0,0,Z22*$J22),0)</f>
        <v>0</v>
      </c>
      <c r="AL22" s="96">
        <f t="shared" ref="AL22:AL24" si="48">+IFERROR(IF(AA22*$J22&lt;0,0,AA22*$J22),0)</f>
        <v>0</v>
      </c>
      <c r="AM22" s="96">
        <f t="shared" ref="AM22:AM24" si="49">+IFERROR(IF(AB22*$J22&lt;0,0,AB22*$J22),0)</f>
        <v>0</v>
      </c>
      <c r="AN22" s="96">
        <f t="shared" ref="AN22:AN24" si="50">+IFERROR(IF(AC22*$J22&lt;0,0,AC22*$J22),0)</f>
        <v>0</v>
      </c>
      <c r="AO22" s="96">
        <f t="shared" ref="AO22:AO24" si="51">+IFERROR(IF(AD22*$J22&lt;0,0,AD22*$J22),0)</f>
        <v>0</v>
      </c>
      <c r="AP22" s="96">
        <f t="shared" ref="AP22:AP24" si="52">+IFERROR(IF(AE22*$J22&lt;0,0,AE22*$J22),0)</f>
        <v>0</v>
      </c>
      <c r="AQ22" s="96">
        <f t="shared" ref="AQ22:AQ24" si="53">+IFERROR(IF(AF22*$J22&lt;0,0,AF22*$J22),0)</f>
        <v>0</v>
      </c>
    </row>
    <row r="23" spans="1:43" ht="18.5" x14ac:dyDescent="0.35">
      <c r="A23"/>
      <c r="B23" s="14">
        <v>10</v>
      </c>
      <c r="C23" s="14" t="str">
        <f t="shared" ref="C23:C86" si="54">CONCATENATE("N°-","00",B23,"-2024")</f>
        <v>N°-0010-2024</v>
      </c>
      <c r="D23" s="15">
        <v>776792624</v>
      </c>
      <c r="E23" s="15" t="s">
        <v>11</v>
      </c>
      <c r="F23" s="19" t="s">
        <v>287</v>
      </c>
      <c r="G23" s="15" t="s">
        <v>27</v>
      </c>
      <c r="H23" s="15" t="s">
        <v>159</v>
      </c>
      <c r="I23" s="15" t="s">
        <v>241</v>
      </c>
      <c r="J23" s="46">
        <v>1000</v>
      </c>
      <c r="K23" s="46">
        <v>1000</v>
      </c>
      <c r="L23" s="46">
        <v>0</v>
      </c>
      <c r="M23" s="46" t="str">
        <f t="shared" si="13"/>
        <v>A JOUR</v>
      </c>
      <c r="N23" s="70"/>
      <c r="O23" s="70">
        <f>+IF(L23&gt;0,L23*J23,0)</f>
        <v>0</v>
      </c>
      <c r="P23" s="70"/>
      <c r="Q23" s="70">
        <f t="shared" si="1"/>
        <v>0</v>
      </c>
      <c r="R23" s="46" t="str">
        <f t="shared" si="2"/>
        <v>A JOUR</v>
      </c>
      <c r="S23" s="17" t="s">
        <v>14</v>
      </c>
      <c r="T23" s="18" t="s">
        <v>14</v>
      </c>
      <c r="V23" s="17" t="s">
        <v>303</v>
      </c>
      <c r="W23" s="17" t="s">
        <v>303</v>
      </c>
      <c r="X23" s="17" t="s">
        <v>303</v>
      </c>
      <c r="Y23" s="17" t="s">
        <v>303</v>
      </c>
      <c r="Z23" s="17" t="s">
        <v>303</v>
      </c>
      <c r="AA23" s="17" t="s">
        <v>303</v>
      </c>
      <c r="AB23" s="17" t="s">
        <v>303</v>
      </c>
      <c r="AC23" s="17" t="s">
        <v>303</v>
      </c>
      <c r="AD23" s="17" t="s">
        <v>303</v>
      </c>
      <c r="AE23" s="17" t="s">
        <v>303</v>
      </c>
      <c r="AF23" s="17" t="s">
        <v>303</v>
      </c>
      <c r="AG23" s="17"/>
      <c r="AH23" s="96">
        <f t="shared" si="44"/>
        <v>0</v>
      </c>
      <c r="AI23" s="96">
        <f t="shared" si="45"/>
        <v>0</v>
      </c>
      <c r="AJ23" s="96">
        <f t="shared" si="46"/>
        <v>0</v>
      </c>
      <c r="AK23" s="96">
        <f t="shared" si="47"/>
        <v>0</v>
      </c>
      <c r="AL23" s="96">
        <f t="shared" si="48"/>
        <v>0</v>
      </c>
      <c r="AM23" s="96">
        <f t="shared" si="49"/>
        <v>0</v>
      </c>
      <c r="AN23" s="96">
        <f t="shared" si="50"/>
        <v>0</v>
      </c>
      <c r="AO23" s="96">
        <f t="shared" si="51"/>
        <v>0</v>
      </c>
      <c r="AP23" s="96">
        <f t="shared" si="52"/>
        <v>0</v>
      </c>
      <c r="AQ23" s="96">
        <f t="shared" si="53"/>
        <v>0</v>
      </c>
    </row>
    <row r="24" spans="1:43" ht="18.5" x14ac:dyDescent="0.35">
      <c r="A24"/>
      <c r="B24" s="14">
        <v>11</v>
      </c>
      <c r="C24" s="14" t="str">
        <f t="shared" si="54"/>
        <v>N°-0011-2024</v>
      </c>
      <c r="D24" s="15">
        <v>775779980</v>
      </c>
      <c r="E24" s="15" t="s">
        <v>11</v>
      </c>
      <c r="F24" s="16" t="s">
        <v>31</v>
      </c>
      <c r="G24" s="15" t="s">
        <v>23</v>
      </c>
      <c r="H24" s="15" t="s">
        <v>159</v>
      </c>
      <c r="I24" s="15" t="s">
        <v>204</v>
      </c>
      <c r="J24" s="46">
        <v>1000</v>
      </c>
      <c r="K24" s="46">
        <v>1000</v>
      </c>
      <c r="L24" s="46">
        <f>+SUM($V24:$AO24)</f>
        <v>-4</v>
      </c>
      <c r="M24" s="46">
        <f t="shared" si="13"/>
        <v>-8000</v>
      </c>
      <c r="N24" s="46"/>
      <c r="O24" s="46"/>
      <c r="P24" s="46"/>
      <c r="Q24" s="70">
        <f t="shared" si="1"/>
        <v>0</v>
      </c>
      <c r="R24" s="46">
        <f t="shared" si="2"/>
        <v>-12000</v>
      </c>
      <c r="S24" s="17" t="s">
        <v>14</v>
      </c>
      <c r="T24" s="18" t="s">
        <v>14</v>
      </c>
      <c r="V24" s="17">
        <v>-4</v>
      </c>
      <c r="W24" s="87" t="s">
        <v>303</v>
      </c>
      <c r="X24" s="17" t="s">
        <v>303</v>
      </c>
      <c r="Y24" s="17" t="s">
        <v>303</v>
      </c>
      <c r="Z24" s="17" t="s">
        <v>303</v>
      </c>
      <c r="AA24" s="17" t="s">
        <v>303</v>
      </c>
      <c r="AB24" s="17" t="s">
        <v>303</v>
      </c>
      <c r="AC24" s="17" t="s">
        <v>303</v>
      </c>
      <c r="AD24" s="17" t="s">
        <v>303</v>
      </c>
      <c r="AE24" s="17" t="s">
        <v>303</v>
      </c>
      <c r="AF24" s="17" t="s">
        <v>303</v>
      </c>
      <c r="AG24" s="17"/>
      <c r="AH24" s="96">
        <f t="shared" si="44"/>
        <v>0</v>
      </c>
      <c r="AI24" s="96">
        <f t="shared" si="45"/>
        <v>0</v>
      </c>
      <c r="AJ24" s="96">
        <f t="shared" si="46"/>
        <v>0</v>
      </c>
      <c r="AK24" s="96">
        <f t="shared" si="47"/>
        <v>0</v>
      </c>
      <c r="AL24" s="96">
        <f t="shared" si="48"/>
        <v>0</v>
      </c>
      <c r="AM24" s="96">
        <f t="shared" si="49"/>
        <v>0</v>
      </c>
      <c r="AN24" s="96">
        <f t="shared" si="50"/>
        <v>0</v>
      </c>
      <c r="AO24" s="96">
        <f t="shared" si="51"/>
        <v>0</v>
      </c>
      <c r="AP24" s="96">
        <f t="shared" si="52"/>
        <v>0</v>
      </c>
      <c r="AQ24" s="96">
        <f t="shared" si="53"/>
        <v>0</v>
      </c>
    </row>
    <row r="25" spans="1:43" ht="18.5" x14ac:dyDescent="0.35">
      <c r="A25"/>
      <c r="B25" s="14">
        <v>12</v>
      </c>
      <c r="C25" s="14" t="str">
        <f t="shared" si="54"/>
        <v>N°-0012-2024</v>
      </c>
      <c r="D25" s="48"/>
      <c r="E25" s="15" t="s">
        <v>11</v>
      </c>
      <c r="F25" s="16" t="s">
        <v>33</v>
      </c>
      <c r="G25" s="15" t="s">
        <v>34</v>
      </c>
      <c r="H25" s="15" t="s">
        <v>243</v>
      </c>
      <c r="I25" s="48"/>
      <c r="J25" s="46"/>
      <c r="K25" s="46">
        <v>1000</v>
      </c>
      <c r="L25" s="46" t="s">
        <v>303</v>
      </c>
      <c r="M25" s="46" t="str">
        <f t="shared" si="13"/>
        <v>A JOUR</v>
      </c>
      <c r="N25" s="46"/>
      <c r="O25" s="46"/>
      <c r="P25" s="46"/>
      <c r="Q25" s="70">
        <f t="shared" si="1"/>
        <v>0</v>
      </c>
      <c r="R25" s="46" t="str">
        <f t="shared" si="2"/>
        <v>A JOUR</v>
      </c>
      <c r="S25" s="32" t="s">
        <v>14</v>
      </c>
      <c r="T25" s="18"/>
      <c r="V25" s="17" t="s">
        <v>303</v>
      </c>
      <c r="W25" s="8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96"/>
      <c r="AI25" s="96"/>
      <c r="AJ25" s="96"/>
      <c r="AK25" s="96"/>
      <c r="AL25" s="96"/>
      <c r="AM25" s="96"/>
      <c r="AN25" s="96"/>
      <c r="AO25" s="96"/>
      <c r="AP25" s="96"/>
      <c r="AQ25" s="96"/>
    </row>
    <row r="26" spans="1:43" ht="18.5" x14ac:dyDescent="0.35">
      <c r="A26"/>
      <c r="B26" s="14">
        <v>13</v>
      </c>
      <c r="C26" s="14" t="str">
        <f t="shared" si="54"/>
        <v>N°-0013-2024</v>
      </c>
      <c r="D26" s="48" t="s">
        <v>235</v>
      </c>
      <c r="E26" s="15" t="s">
        <v>11</v>
      </c>
      <c r="F26" s="16" t="s">
        <v>33</v>
      </c>
      <c r="G26" s="15" t="s">
        <v>20</v>
      </c>
      <c r="H26" s="15" t="s">
        <v>190</v>
      </c>
      <c r="I26" s="48" t="s">
        <v>235</v>
      </c>
      <c r="J26" s="46">
        <v>1000</v>
      </c>
      <c r="K26" s="46" t="s">
        <v>274</v>
      </c>
      <c r="L26" s="46"/>
      <c r="M26" s="46" t="str">
        <f t="shared" si="13"/>
        <v>A JOUR</v>
      </c>
      <c r="N26" s="46"/>
      <c r="O26" s="46"/>
      <c r="P26" s="46"/>
      <c r="Q26" s="70">
        <f t="shared" si="1"/>
        <v>0</v>
      </c>
      <c r="R26" s="46" t="str">
        <f t="shared" si="2"/>
        <v>A JOUR</v>
      </c>
      <c r="S26" s="32" t="s">
        <v>14</v>
      </c>
      <c r="T26" s="18" t="s">
        <v>14</v>
      </c>
      <c r="V26" s="17"/>
      <c r="W26" s="8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96"/>
      <c r="AI26" s="96"/>
      <c r="AJ26" s="96"/>
      <c r="AK26" s="96"/>
      <c r="AL26" s="96"/>
      <c r="AM26" s="96"/>
      <c r="AN26" s="96"/>
      <c r="AO26" s="96"/>
      <c r="AP26" s="96"/>
      <c r="AQ26" s="96"/>
    </row>
    <row r="27" spans="1:43" ht="18.5" x14ac:dyDescent="0.35">
      <c r="B27" s="14">
        <v>14</v>
      </c>
      <c r="C27" s="14" t="str">
        <f t="shared" si="54"/>
        <v>N°-0014-2024</v>
      </c>
      <c r="D27" s="15">
        <v>781413617</v>
      </c>
      <c r="E27" s="15" t="s">
        <v>35</v>
      </c>
      <c r="F27" s="16" t="s">
        <v>36</v>
      </c>
      <c r="G27" s="15" t="s">
        <v>37</v>
      </c>
      <c r="H27" s="15" t="s">
        <v>243</v>
      </c>
      <c r="I27" s="15" t="s">
        <v>208</v>
      </c>
      <c r="J27" s="46">
        <v>1000</v>
      </c>
      <c r="K27" s="46">
        <v>1000</v>
      </c>
      <c r="L27" s="46">
        <v>0</v>
      </c>
      <c r="M27" s="46" t="str">
        <f t="shared" si="13"/>
        <v>A JOUR</v>
      </c>
      <c r="N27" s="70"/>
      <c r="O27" s="70">
        <f>+IF(L27&gt;0,L27*J27,0)</f>
        <v>0</v>
      </c>
      <c r="P27" s="70"/>
      <c r="Q27" s="70">
        <f t="shared" si="1"/>
        <v>0</v>
      </c>
      <c r="R27" s="46" t="str">
        <f t="shared" si="2"/>
        <v>A JOUR</v>
      </c>
      <c r="S27" s="17" t="s">
        <v>14</v>
      </c>
      <c r="T27" s="18" t="s">
        <v>14</v>
      </c>
      <c r="V27" s="17" t="s">
        <v>303</v>
      </c>
      <c r="W27" s="87" t="s">
        <v>303</v>
      </c>
      <c r="X27" s="17" t="s">
        <v>303</v>
      </c>
      <c r="Y27" s="17" t="s">
        <v>303</v>
      </c>
      <c r="Z27" s="17" t="s">
        <v>303</v>
      </c>
      <c r="AA27" s="17" t="s">
        <v>303</v>
      </c>
      <c r="AB27" s="17" t="s">
        <v>303</v>
      </c>
      <c r="AC27" s="17" t="s">
        <v>303</v>
      </c>
      <c r="AD27" s="17" t="s">
        <v>303</v>
      </c>
      <c r="AE27" s="17" t="s">
        <v>303</v>
      </c>
      <c r="AF27" s="17" t="s">
        <v>303</v>
      </c>
      <c r="AG27" s="17"/>
      <c r="AH27" s="96">
        <f t="shared" ref="AH27:AH28" si="55">+IFERROR(IF(W27*$J27&lt;0,0,W27*$J27),0)</f>
        <v>0</v>
      </c>
      <c r="AI27" s="96">
        <f t="shared" ref="AI27:AI28" si="56">+IFERROR(IF(X27*$J27&lt;0,0,X27*$J27),0)</f>
        <v>0</v>
      </c>
      <c r="AJ27" s="96">
        <f t="shared" ref="AJ27:AJ28" si="57">+IFERROR(IF(Y27*$J27&lt;0,0,Y27*$J27),0)</f>
        <v>0</v>
      </c>
      <c r="AK27" s="96">
        <f t="shared" ref="AK27:AK28" si="58">+IFERROR(IF(Z27*$J27&lt;0,0,Z27*$J27),0)</f>
        <v>0</v>
      </c>
      <c r="AL27" s="96">
        <f t="shared" ref="AL27:AL28" si="59">+IFERROR(IF(AA27*$J27&lt;0,0,AA27*$J27),0)</f>
        <v>0</v>
      </c>
      <c r="AM27" s="96">
        <f t="shared" ref="AM27:AM28" si="60">+IFERROR(IF(AB27*$J27&lt;0,0,AB27*$J27),0)</f>
        <v>0</v>
      </c>
      <c r="AN27" s="96">
        <f t="shared" ref="AN27:AN28" si="61">+IFERROR(IF(AC27*$J27&lt;0,0,AC27*$J27),0)</f>
        <v>0</v>
      </c>
      <c r="AO27" s="96">
        <f t="shared" ref="AO27:AO28" si="62">+IFERROR(IF(AD27*$J27&lt;0,0,AD27*$J27),0)</f>
        <v>0</v>
      </c>
      <c r="AP27" s="96">
        <f t="shared" ref="AP27:AP28" si="63">+IFERROR(IF(AE27*$J27&lt;0,0,AE27*$J27),0)</f>
        <v>0</v>
      </c>
      <c r="AQ27" s="96">
        <f t="shared" ref="AQ27:AQ28" si="64">+IFERROR(IF(AF27*$J27&lt;0,0,AF27*$J27),0)</f>
        <v>0</v>
      </c>
    </row>
    <row r="28" spans="1:43" ht="18.5" x14ac:dyDescent="0.35">
      <c r="A28"/>
      <c r="B28" s="14">
        <v>15</v>
      </c>
      <c r="C28" s="14" t="str">
        <f t="shared" si="54"/>
        <v>N°-0015-2024</v>
      </c>
      <c r="D28" s="53" t="s">
        <v>312</v>
      </c>
      <c r="E28" s="15" t="s">
        <v>35</v>
      </c>
      <c r="F28" s="19" t="s">
        <v>289</v>
      </c>
      <c r="G28" s="15" t="s">
        <v>13</v>
      </c>
      <c r="H28" s="15" t="s">
        <v>159</v>
      </c>
      <c r="I28" s="53" t="s">
        <v>311</v>
      </c>
      <c r="J28" s="46">
        <v>2000</v>
      </c>
      <c r="K28" s="46" t="s">
        <v>274</v>
      </c>
      <c r="L28" s="46">
        <f>+SUM($V28:$AO28)</f>
        <v>0</v>
      </c>
      <c r="M28" s="46" t="str">
        <f t="shared" si="13"/>
        <v>A JOUR</v>
      </c>
      <c r="N28" s="70"/>
      <c r="O28" s="70"/>
      <c r="P28" s="46"/>
      <c r="Q28" s="70">
        <f t="shared" si="1"/>
        <v>0</v>
      </c>
      <c r="R28" s="46" t="str">
        <f t="shared" si="2"/>
        <v>A JOUR</v>
      </c>
      <c r="S28" s="17"/>
      <c r="T28" s="18" t="s">
        <v>14</v>
      </c>
      <c r="V28" s="87" t="s">
        <v>298</v>
      </c>
      <c r="W28" s="87" t="s">
        <v>298</v>
      </c>
      <c r="X28" s="17" t="s">
        <v>298</v>
      </c>
      <c r="Y28" s="17" t="s">
        <v>298</v>
      </c>
      <c r="Z28" s="17" t="s">
        <v>298</v>
      </c>
      <c r="AA28" s="17" t="s">
        <v>298</v>
      </c>
      <c r="AB28" s="17" t="s">
        <v>298</v>
      </c>
      <c r="AC28" s="17" t="s">
        <v>298</v>
      </c>
      <c r="AD28" s="17" t="s">
        <v>298</v>
      </c>
      <c r="AE28" s="17" t="s">
        <v>298</v>
      </c>
      <c r="AF28" s="17" t="s">
        <v>298</v>
      </c>
      <c r="AG28" s="17"/>
      <c r="AH28" s="96">
        <f t="shared" si="55"/>
        <v>0</v>
      </c>
      <c r="AI28" s="96">
        <f t="shared" si="56"/>
        <v>0</v>
      </c>
      <c r="AJ28" s="96">
        <f t="shared" si="57"/>
        <v>0</v>
      </c>
      <c r="AK28" s="96">
        <f t="shared" si="58"/>
        <v>0</v>
      </c>
      <c r="AL28" s="96">
        <f t="shared" si="59"/>
        <v>0</v>
      </c>
      <c r="AM28" s="96">
        <f t="shared" si="60"/>
        <v>0</v>
      </c>
      <c r="AN28" s="96">
        <f t="shared" si="61"/>
        <v>0</v>
      </c>
      <c r="AO28" s="96">
        <f t="shared" si="62"/>
        <v>0</v>
      </c>
      <c r="AP28" s="96">
        <f t="shared" si="63"/>
        <v>0</v>
      </c>
      <c r="AQ28" s="96">
        <f t="shared" si="64"/>
        <v>0</v>
      </c>
    </row>
    <row r="29" spans="1:43" ht="18.5" x14ac:dyDescent="0.35">
      <c r="A29"/>
      <c r="B29" s="14">
        <v>16</v>
      </c>
      <c r="C29" s="14" t="str">
        <f t="shared" si="54"/>
        <v>N°-0016-2024</v>
      </c>
      <c r="D29" s="15">
        <v>777255426</v>
      </c>
      <c r="E29" s="15" t="s">
        <v>11</v>
      </c>
      <c r="F29" s="19" t="s">
        <v>40</v>
      </c>
      <c r="G29" s="15" t="s">
        <v>23</v>
      </c>
      <c r="H29" s="15" t="s">
        <v>175</v>
      </c>
      <c r="I29" s="15" t="s">
        <v>176</v>
      </c>
      <c r="J29" s="46">
        <v>1500</v>
      </c>
      <c r="K29" s="46" t="s">
        <v>274</v>
      </c>
      <c r="L29" s="46">
        <v>0</v>
      </c>
      <c r="M29" s="46" t="str">
        <f t="shared" si="13"/>
        <v>A JOUR</v>
      </c>
      <c r="N29" s="70"/>
      <c r="O29" s="70">
        <f>+IF(L29&gt;0,L29*J29,0)</f>
        <v>0</v>
      </c>
      <c r="P29" s="70"/>
      <c r="Q29" s="70">
        <f t="shared" si="1"/>
        <v>0</v>
      </c>
      <c r="R29" s="46" t="str">
        <f t="shared" si="2"/>
        <v>A JOUR</v>
      </c>
      <c r="S29" s="17" t="s">
        <v>14</v>
      </c>
      <c r="T29" s="18" t="s">
        <v>14</v>
      </c>
      <c r="U29" s="2">
        <f>+IF(L29&gt;0,L29*J29,0)</f>
        <v>0</v>
      </c>
      <c r="V29" s="17">
        <v>11</v>
      </c>
      <c r="W29" s="8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96">
        <f t="shared" ref="AH29:AH41" si="65">+IF(W29*$J29&lt;0,0,W29*$J29)</f>
        <v>0</v>
      </c>
      <c r="AI29" s="96">
        <f t="shared" ref="AI29:AI41" si="66">+IF(X29*$J29&lt;0,0,X29*$J29)</f>
        <v>0</v>
      </c>
      <c r="AJ29" s="96">
        <f t="shared" ref="AJ29:AJ41" si="67">+IF(Y29*$J29&lt;0,0,Y29*$J29)</f>
        <v>0</v>
      </c>
      <c r="AK29" s="96">
        <f t="shared" ref="AK29:AK41" si="68">+IF(Z29*$J29&lt;0,0,Z29*$J29)</f>
        <v>0</v>
      </c>
      <c r="AL29" s="96">
        <f t="shared" ref="AL29:AL41" si="69">+IF(AA29*$J29&lt;0,0,AA29*$J29)</f>
        <v>0</v>
      </c>
      <c r="AM29" s="96">
        <f t="shared" ref="AM29:AM41" si="70">+IF(AB29*$J29&lt;0,0,AB29*$J29)</f>
        <v>0</v>
      </c>
      <c r="AN29" s="96">
        <f t="shared" ref="AN29:AN41" si="71">+IF(AC29*$J29&lt;0,0,AC29*$J29)</f>
        <v>0</v>
      </c>
      <c r="AO29" s="96">
        <f t="shared" ref="AO29:AO41" si="72">+IF(AD29*$J29&lt;0,0,AD29*$J29)</f>
        <v>0</v>
      </c>
      <c r="AP29" s="96">
        <f t="shared" ref="AP29:AP41" si="73">+IF(AE29*$J29&lt;0,0,AE29*$J29)</f>
        <v>0</v>
      </c>
      <c r="AQ29" s="96">
        <f t="shared" ref="AQ29:AQ41" si="74">+IF(AF29*$J29&lt;0,0,AF29*$J29)</f>
        <v>0</v>
      </c>
    </row>
    <row r="30" spans="1:43" ht="18.5" x14ac:dyDescent="0.35">
      <c r="A30"/>
      <c r="B30" s="14">
        <v>17</v>
      </c>
      <c r="C30" s="14" t="str">
        <f t="shared" si="54"/>
        <v>N°-0017-2024</v>
      </c>
      <c r="D30" s="40"/>
      <c r="E30" s="38" t="s">
        <v>11</v>
      </c>
      <c r="F30" s="110" t="s">
        <v>153</v>
      </c>
      <c r="G30" s="40" t="s">
        <v>37</v>
      </c>
      <c r="H30" s="40" t="s">
        <v>243</v>
      </c>
      <c r="I30" s="40"/>
      <c r="J30" s="47"/>
      <c r="K30" s="46" t="s">
        <v>274</v>
      </c>
      <c r="L30" s="46" t="s">
        <v>303</v>
      </c>
      <c r="M30" s="46" t="str">
        <f t="shared" si="13"/>
        <v>A JOUR</v>
      </c>
      <c r="N30" s="46"/>
      <c r="O30" s="46"/>
      <c r="P30" s="46"/>
      <c r="Q30" s="70">
        <f t="shared" si="1"/>
        <v>0</v>
      </c>
      <c r="R30" s="46" t="str">
        <f t="shared" si="2"/>
        <v>A JOUR</v>
      </c>
      <c r="S30" s="17"/>
      <c r="T30" s="18"/>
      <c r="V30" s="17" t="s">
        <v>303</v>
      </c>
      <c r="W30" s="8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96"/>
      <c r="AI30" s="96"/>
      <c r="AJ30" s="96"/>
      <c r="AK30" s="96"/>
      <c r="AL30" s="96"/>
      <c r="AM30" s="96"/>
      <c r="AN30" s="96"/>
      <c r="AO30" s="96"/>
      <c r="AP30" s="96"/>
      <c r="AQ30" s="96"/>
    </row>
    <row r="31" spans="1:43" ht="18.5" x14ac:dyDescent="0.35">
      <c r="A31"/>
      <c r="B31" s="14">
        <v>18</v>
      </c>
      <c r="C31" s="14" t="str">
        <f t="shared" si="54"/>
        <v>N°-0018-2024</v>
      </c>
      <c r="D31" s="15">
        <v>774042497</v>
      </c>
      <c r="E31" s="15" t="s">
        <v>11</v>
      </c>
      <c r="F31" s="16" t="s">
        <v>300</v>
      </c>
      <c r="G31" s="15" t="s">
        <v>39</v>
      </c>
      <c r="H31" s="15" t="s">
        <v>159</v>
      </c>
      <c r="I31" s="15" t="s">
        <v>161</v>
      </c>
      <c r="J31" s="15">
        <v>5000</v>
      </c>
      <c r="K31" s="15">
        <v>1000</v>
      </c>
      <c r="L31" s="15">
        <v>0</v>
      </c>
      <c r="M31" s="46" t="str">
        <f t="shared" si="13"/>
        <v>A JOUR</v>
      </c>
      <c r="N31" s="70"/>
      <c r="O31" s="70">
        <f>+IF(L31&gt;0,L31*J31,0)</f>
        <v>0</v>
      </c>
      <c r="P31" s="70"/>
      <c r="Q31" s="70">
        <f t="shared" si="1"/>
        <v>50000</v>
      </c>
      <c r="R31" s="46" t="str">
        <f t="shared" si="2"/>
        <v>A JOUR</v>
      </c>
      <c r="S31" s="17" t="s">
        <v>14</v>
      </c>
      <c r="T31" s="18" t="s">
        <v>14</v>
      </c>
      <c r="V31" s="84">
        <v>1</v>
      </c>
      <c r="W31" s="8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/>
      <c r="AH31" s="96">
        <f t="shared" ref="AH31:AH34" si="75">+IFERROR(IF(W31*$J31&lt;0,0,W31*$J31),0)</f>
        <v>5000</v>
      </c>
      <c r="AI31" s="96">
        <f t="shared" ref="AI31:AI34" si="76">+IFERROR(IF(X31*$J31&lt;0,0,X31*$J31),0)</f>
        <v>5000</v>
      </c>
      <c r="AJ31" s="96">
        <f t="shared" ref="AJ31:AJ34" si="77">+IFERROR(IF(Y31*$J31&lt;0,0,Y31*$J31),0)</f>
        <v>5000</v>
      </c>
      <c r="AK31" s="96">
        <f t="shared" ref="AK31:AK34" si="78">+IFERROR(IF(Z31*$J31&lt;0,0,Z31*$J31),0)</f>
        <v>5000</v>
      </c>
      <c r="AL31" s="96">
        <f t="shared" ref="AL31:AL34" si="79">+IFERROR(IF(AA31*$J31&lt;0,0,AA31*$J31),0)</f>
        <v>5000</v>
      </c>
      <c r="AM31" s="96">
        <f t="shared" ref="AM31:AM34" si="80">+IFERROR(IF(AB31*$J31&lt;0,0,AB31*$J31),0)</f>
        <v>5000</v>
      </c>
      <c r="AN31" s="96">
        <f t="shared" ref="AN31:AN34" si="81">+IFERROR(IF(AC31*$J31&lt;0,0,AC31*$J31),0)</f>
        <v>5000</v>
      </c>
      <c r="AO31" s="96">
        <f t="shared" ref="AO31:AO34" si="82">+IFERROR(IF(AD31*$J31&lt;0,0,AD31*$J31),0)</f>
        <v>5000</v>
      </c>
      <c r="AP31" s="96">
        <f t="shared" ref="AP31:AP34" si="83">+IFERROR(IF(AE31*$J31&lt;0,0,AE31*$J31),0)</f>
        <v>5000</v>
      </c>
      <c r="AQ31" s="96">
        <f t="shared" ref="AQ31:AQ34" si="84">+IFERROR(IF(AF31*$J31&lt;0,0,AF31*$J31),0)</f>
        <v>5000</v>
      </c>
    </row>
    <row r="32" spans="1:43" ht="18.5" x14ac:dyDescent="0.35">
      <c r="A32"/>
      <c r="B32" s="14">
        <v>19</v>
      </c>
      <c r="C32" s="14" t="str">
        <f t="shared" si="54"/>
        <v>N°-0019-2024</v>
      </c>
      <c r="D32" s="15">
        <v>774473167</v>
      </c>
      <c r="E32" s="15" t="s">
        <v>15</v>
      </c>
      <c r="F32" s="16" t="s">
        <v>281</v>
      </c>
      <c r="G32" s="15" t="s">
        <v>42</v>
      </c>
      <c r="H32" s="15" t="s">
        <v>159</v>
      </c>
      <c r="I32" s="15" t="s">
        <v>197</v>
      </c>
      <c r="J32" s="46">
        <v>1500</v>
      </c>
      <c r="K32" s="46">
        <v>1000</v>
      </c>
      <c r="L32" s="46">
        <v>0</v>
      </c>
      <c r="M32" s="46" t="str">
        <f t="shared" si="13"/>
        <v>A JOUR</v>
      </c>
      <c r="N32" s="70"/>
      <c r="O32" s="70">
        <f>+IF(L32&gt;0,L32*J32,0)</f>
        <v>0</v>
      </c>
      <c r="P32" s="70"/>
      <c r="Q32" s="70">
        <f t="shared" si="1"/>
        <v>15000</v>
      </c>
      <c r="R32" s="46" t="str">
        <f t="shared" si="2"/>
        <v>A JOUR</v>
      </c>
      <c r="S32" s="17" t="s">
        <v>14</v>
      </c>
      <c r="T32" s="18" t="s">
        <v>14</v>
      </c>
      <c r="V32" s="17">
        <v>1</v>
      </c>
      <c r="W32" s="8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/>
      <c r="AH32" s="96">
        <f t="shared" si="75"/>
        <v>1500</v>
      </c>
      <c r="AI32" s="96">
        <f t="shared" si="76"/>
        <v>1500</v>
      </c>
      <c r="AJ32" s="96">
        <f t="shared" si="77"/>
        <v>1500</v>
      </c>
      <c r="AK32" s="96">
        <f t="shared" si="78"/>
        <v>1500</v>
      </c>
      <c r="AL32" s="96">
        <f t="shared" si="79"/>
        <v>1500</v>
      </c>
      <c r="AM32" s="96">
        <f t="shared" si="80"/>
        <v>1500</v>
      </c>
      <c r="AN32" s="96">
        <f t="shared" si="81"/>
        <v>1500</v>
      </c>
      <c r="AO32" s="96">
        <f t="shared" si="82"/>
        <v>1500</v>
      </c>
      <c r="AP32" s="96">
        <f t="shared" si="83"/>
        <v>1500</v>
      </c>
      <c r="AQ32" s="96">
        <f t="shared" si="84"/>
        <v>1500</v>
      </c>
    </row>
    <row r="33" spans="1:43" s="54" customFormat="1" ht="18.5" x14ac:dyDescent="0.35">
      <c r="B33" s="55">
        <v>20</v>
      </c>
      <c r="C33" s="55" t="str">
        <f t="shared" si="54"/>
        <v>N°-0020-2024</v>
      </c>
      <c r="D33" s="56">
        <v>777119328</v>
      </c>
      <c r="E33" s="56" t="s">
        <v>21</v>
      </c>
      <c r="F33" s="57" t="s">
        <v>277</v>
      </c>
      <c r="G33" s="56" t="s">
        <v>13</v>
      </c>
      <c r="H33" s="56" t="s">
        <v>159</v>
      </c>
      <c r="I33" s="56">
        <v>777119328</v>
      </c>
      <c r="J33" s="58">
        <v>1000</v>
      </c>
      <c r="K33" s="58">
        <v>1000</v>
      </c>
      <c r="L33" s="46">
        <f>+SUM($V33:$AO33)</f>
        <v>2990</v>
      </c>
      <c r="M33" s="46" t="str">
        <f t="shared" si="13"/>
        <v>A JOUR</v>
      </c>
      <c r="N33" s="70"/>
      <c r="O33" s="70">
        <v>10000</v>
      </c>
      <c r="P33" s="70"/>
      <c r="Q33" s="70">
        <f t="shared" si="1"/>
        <v>3000</v>
      </c>
      <c r="R33" s="46" t="str">
        <f t="shared" si="2"/>
        <v>A JOUR</v>
      </c>
      <c r="S33" s="17"/>
      <c r="T33" s="18" t="s">
        <v>14</v>
      </c>
      <c r="U33" s="61"/>
      <c r="V33" s="17">
        <v>-6</v>
      </c>
      <c r="W33" s="87">
        <v>1</v>
      </c>
      <c r="X33" s="17">
        <v>1</v>
      </c>
      <c r="Y33" s="17">
        <v>1</v>
      </c>
      <c r="Z33" s="17">
        <v>-1</v>
      </c>
      <c r="AA33" s="17">
        <v>-1</v>
      </c>
      <c r="AB33" s="17">
        <v>-1</v>
      </c>
      <c r="AC33" s="17">
        <v>-1</v>
      </c>
      <c r="AD33" s="17">
        <v>-1</v>
      </c>
      <c r="AE33" s="17">
        <v>-1</v>
      </c>
      <c r="AF33" s="17">
        <v>-1</v>
      </c>
      <c r="AG33" s="17"/>
      <c r="AH33" s="96">
        <f t="shared" si="75"/>
        <v>1000</v>
      </c>
      <c r="AI33" s="96">
        <f t="shared" si="76"/>
        <v>1000</v>
      </c>
      <c r="AJ33" s="96">
        <f t="shared" si="77"/>
        <v>1000</v>
      </c>
      <c r="AK33" s="96">
        <f t="shared" si="78"/>
        <v>0</v>
      </c>
      <c r="AL33" s="96">
        <f t="shared" si="79"/>
        <v>0</v>
      </c>
      <c r="AM33" s="96">
        <f t="shared" si="80"/>
        <v>0</v>
      </c>
      <c r="AN33" s="96">
        <f t="shared" si="81"/>
        <v>0</v>
      </c>
      <c r="AO33" s="96">
        <f t="shared" si="82"/>
        <v>0</v>
      </c>
      <c r="AP33" s="96">
        <f t="shared" si="83"/>
        <v>0</v>
      </c>
      <c r="AQ33" s="96">
        <f t="shared" si="84"/>
        <v>0</v>
      </c>
    </row>
    <row r="34" spans="1:43" ht="18.5" x14ac:dyDescent="0.35">
      <c r="A34"/>
      <c r="B34" s="14">
        <v>21</v>
      </c>
      <c r="C34" s="14" t="str">
        <f t="shared" si="54"/>
        <v>N°-0021-2024</v>
      </c>
      <c r="D34" s="49">
        <v>783520425</v>
      </c>
      <c r="E34" s="15" t="s">
        <v>11</v>
      </c>
      <c r="F34" s="16" t="s">
        <v>43</v>
      </c>
      <c r="G34" s="15" t="s">
        <v>13</v>
      </c>
      <c r="H34" s="15" t="s">
        <v>159</v>
      </c>
      <c r="I34" s="49" t="s">
        <v>225</v>
      </c>
      <c r="J34" s="46">
        <v>1000</v>
      </c>
      <c r="K34" s="46">
        <v>1000</v>
      </c>
      <c r="L34" s="46">
        <v>0</v>
      </c>
      <c r="M34" s="46" t="str">
        <f t="shared" si="13"/>
        <v>A JOUR</v>
      </c>
      <c r="N34" s="70"/>
      <c r="O34" s="70">
        <v>27500</v>
      </c>
      <c r="P34" s="70"/>
      <c r="Q34" s="70">
        <f t="shared" si="1"/>
        <v>7000</v>
      </c>
      <c r="R34" s="46" t="str">
        <f t="shared" si="2"/>
        <v>A JOUR</v>
      </c>
      <c r="S34" s="17"/>
      <c r="T34" s="18" t="s">
        <v>14</v>
      </c>
      <c r="U34" s="2" t="s">
        <v>464</v>
      </c>
      <c r="V34" s="17">
        <v>-9</v>
      </c>
      <c r="W34" s="87" t="s">
        <v>298</v>
      </c>
      <c r="X34" s="87" t="s">
        <v>298</v>
      </c>
      <c r="Y34" s="87" t="s">
        <v>298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/>
      <c r="AH34" s="96">
        <f t="shared" si="75"/>
        <v>0</v>
      </c>
      <c r="AI34" s="96">
        <f t="shared" si="76"/>
        <v>0</v>
      </c>
      <c r="AJ34" s="96">
        <f t="shared" si="77"/>
        <v>0</v>
      </c>
      <c r="AK34" s="96">
        <f t="shared" si="78"/>
        <v>1000</v>
      </c>
      <c r="AL34" s="96">
        <f t="shared" si="79"/>
        <v>1000</v>
      </c>
      <c r="AM34" s="96">
        <f t="shared" si="80"/>
        <v>1000</v>
      </c>
      <c r="AN34" s="96">
        <f t="shared" si="81"/>
        <v>1000</v>
      </c>
      <c r="AO34" s="96">
        <f t="shared" si="82"/>
        <v>1000</v>
      </c>
      <c r="AP34" s="96">
        <f t="shared" si="83"/>
        <v>1000</v>
      </c>
      <c r="AQ34" s="96">
        <f t="shared" si="84"/>
        <v>1000</v>
      </c>
    </row>
    <row r="35" spans="1:43" ht="18.5" x14ac:dyDescent="0.35">
      <c r="A35"/>
      <c r="B35" s="14">
        <v>22</v>
      </c>
      <c r="C35" s="14" t="str">
        <f t="shared" si="54"/>
        <v>N°-0022-2024</v>
      </c>
      <c r="D35" s="15">
        <v>767652193</v>
      </c>
      <c r="E35" s="15" t="s">
        <v>11</v>
      </c>
      <c r="F35" s="16" t="s">
        <v>44</v>
      </c>
      <c r="G35" s="15" t="s">
        <v>23</v>
      </c>
      <c r="H35" s="15" t="s">
        <v>159</v>
      </c>
      <c r="I35" s="15" t="s">
        <v>250</v>
      </c>
      <c r="J35" s="46">
        <v>1000</v>
      </c>
      <c r="K35" s="46">
        <v>1000</v>
      </c>
      <c r="L35" s="46">
        <v>0</v>
      </c>
      <c r="M35" s="46" t="str">
        <f t="shared" si="13"/>
        <v>A JOUR</v>
      </c>
      <c r="N35" s="70"/>
      <c r="O35" s="70">
        <f>+IF(L35&gt;0,L35*J35,0)</f>
        <v>0</v>
      </c>
      <c r="P35" s="70"/>
      <c r="Q35" s="70">
        <f t="shared" si="1"/>
        <v>0</v>
      </c>
      <c r="R35" s="46" t="str">
        <f t="shared" si="2"/>
        <v>A JOUR</v>
      </c>
      <c r="S35" s="17" t="s">
        <v>14</v>
      </c>
      <c r="T35" s="18" t="s">
        <v>14</v>
      </c>
      <c r="U35" s="2" t="s">
        <v>468</v>
      </c>
      <c r="V35" s="17">
        <v>-3</v>
      </c>
      <c r="W35" s="8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96">
        <f t="shared" si="65"/>
        <v>0</v>
      </c>
      <c r="AI35" s="96">
        <f t="shared" si="66"/>
        <v>0</v>
      </c>
      <c r="AJ35" s="96">
        <f t="shared" si="67"/>
        <v>0</v>
      </c>
      <c r="AK35" s="96">
        <f t="shared" si="68"/>
        <v>0</v>
      </c>
      <c r="AL35" s="96">
        <f t="shared" si="69"/>
        <v>0</v>
      </c>
      <c r="AM35" s="96">
        <f t="shared" si="70"/>
        <v>0</v>
      </c>
      <c r="AN35" s="96">
        <f t="shared" si="71"/>
        <v>0</v>
      </c>
      <c r="AO35" s="96">
        <f t="shared" si="72"/>
        <v>0</v>
      </c>
      <c r="AP35" s="96">
        <f t="shared" si="73"/>
        <v>0</v>
      </c>
      <c r="AQ35" s="96">
        <f t="shared" si="74"/>
        <v>0</v>
      </c>
    </row>
    <row r="36" spans="1:43" ht="18.5" x14ac:dyDescent="0.35">
      <c r="A36"/>
      <c r="B36" s="14">
        <v>23</v>
      </c>
      <c r="C36" s="14" t="str">
        <f t="shared" si="54"/>
        <v>N°-0023-2024</v>
      </c>
      <c r="D36" s="15">
        <v>783520425</v>
      </c>
      <c r="E36" s="15" t="s">
        <v>11</v>
      </c>
      <c r="F36" s="16" t="s">
        <v>45</v>
      </c>
      <c r="G36" s="15" t="s">
        <v>13</v>
      </c>
      <c r="H36" s="15" t="s">
        <v>159</v>
      </c>
      <c r="I36" s="15" t="s">
        <v>225</v>
      </c>
      <c r="J36" s="46">
        <v>1000</v>
      </c>
      <c r="K36" s="46">
        <v>1000</v>
      </c>
      <c r="L36" s="46">
        <v>0</v>
      </c>
      <c r="M36" s="46" t="str">
        <f t="shared" si="13"/>
        <v>A JOUR</v>
      </c>
      <c r="N36" s="70"/>
      <c r="O36" s="70">
        <f>+IF(L36&gt;0,L36*J36,0)</f>
        <v>0</v>
      </c>
      <c r="P36" s="70"/>
      <c r="Q36" s="70">
        <f t="shared" si="1"/>
        <v>7000</v>
      </c>
      <c r="R36" s="46" t="str">
        <f t="shared" si="2"/>
        <v>A JOUR</v>
      </c>
      <c r="S36" s="17"/>
      <c r="T36" s="18" t="s">
        <v>14</v>
      </c>
      <c r="V36" s="17" t="s">
        <v>298</v>
      </c>
      <c r="W36" s="17" t="s">
        <v>298</v>
      </c>
      <c r="X36" s="17" t="s">
        <v>298</v>
      </c>
      <c r="Y36" s="17" t="s">
        <v>298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/>
      <c r="AH36" s="96">
        <f t="shared" ref="AH36" si="85">+IFERROR(IF(W36*$J36&lt;0,0,W36*$J36),0)</f>
        <v>0</v>
      </c>
      <c r="AI36" s="96">
        <f t="shared" ref="AI36" si="86">+IFERROR(IF(X36*$J36&lt;0,0,X36*$J36),0)</f>
        <v>0</v>
      </c>
      <c r="AJ36" s="96">
        <f t="shared" ref="AJ36" si="87">+IFERROR(IF(Y36*$J36&lt;0,0,Y36*$J36),0)</f>
        <v>0</v>
      </c>
      <c r="AK36" s="96">
        <f t="shared" ref="AK36" si="88">+IFERROR(IF(Z36*$J36&lt;0,0,Z36*$J36),0)</f>
        <v>1000</v>
      </c>
      <c r="AL36" s="96">
        <f t="shared" ref="AL36" si="89">+IFERROR(IF(AA36*$J36&lt;0,0,AA36*$J36),0)</f>
        <v>1000</v>
      </c>
      <c r="AM36" s="96">
        <f t="shared" ref="AM36" si="90">+IFERROR(IF(AB36*$J36&lt;0,0,AB36*$J36),0)</f>
        <v>1000</v>
      </c>
      <c r="AN36" s="96">
        <f t="shared" ref="AN36" si="91">+IFERROR(IF(AC36*$J36&lt;0,0,AC36*$J36),0)</f>
        <v>1000</v>
      </c>
      <c r="AO36" s="96">
        <f t="shared" ref="AO36" si="92">+IFERROR(IF(AD36*$J36&lt;0,0,AD36*$J36),0)</f>
        <v>1000</v>
      </c>
      <c r="AP36" s="96">
        <f t="shared" ref="AP36" si="93">+IFERROR(IF(AE36*$J36&lt;0,0,AE36*$J36),0)</f>
        <v>1000</v>
      </c>
      <c r="AQ36" s="96">
        <f t="shared" ref="AQ36" si="94">+IFERROR(IF(AF36*$J36&lt;0,0,AF36*$J36),0)</f>
        <v>1000</v>
      </c>
    </row>
    <row r="37" spans="1:43" ht="18.5" x14ac:dyDescent="0.35">
      <c r="A37"/>
      <c r="B37" s="14">
        <v>24</v>
      </c>
      <c r="C37" s="14" t="str">
        <f t="shared" si="54"/>
        <v>N°-0024-2024</v>
      </c>
      <c r="D37" s="15"/>
      <c r="E37" s="15" t="s">
        <v>11</v>
      </c>
      <c r="F37" s="16" t="s">
        <v>290</v>
      </c>
      <c r="G37" s="15" t="s">
        <v>23</v>
      </c>
      <c r="H37" s="15" t="s">
        <v>243</v>
      </c>
      <c r="I37" s="15"/>
      <c r="J37" s="46"/>
      <c r="K37" s="46" t="s">
        <v>274</v>
      </c>
      <c r="L37" s="46" t="s">
        <v>303</v>
      </c>
      <c r="M37" s="46" t="str">
        <f t="shared" si="13"/>
        <v>A JOUR</v>
      </c>
      <c r="N37" s="70"/>
      <c r="O37" s="70"/>
      <c r="P37" s="70"/>
      <c r="Q37" s="70">
        <f t="shared" si="1"/>
        <v>0</v>
      </c>
      <c r="R37" s="46" t="str">
        <f t="shared" si="2"/>
        <v>A JOUR</v>
      </c>
      <c r="S37" s="17" t="s">
        <v>14</v>
      </c>
      <c r="T37" s="18"/>
      <c r="V37" s="17" t="s">
        <v>303</v>
      </c>
      <c r="W37" s="8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96"/>
      <c r="AI37" s="96"/>
      <c r="AJ37" s="96"/>
      <c r="AK37" s="96"/>
      <c r="AL37" s="96"/>
      <c r="AM37" s="96"/>
      <c r="AN37" s="96"/>
      <c r="AO37" s="96"/>
      <c r="AP37" s="96"/>
      <c r="AQ37" s="96"/>
    </row>
    <row r="38" spans="1:43" ht="18.5" x14ac:dyDescent="0.35">
      <c r="A38"/>
      <c r="B38" s="14">
        <v>25</v>
      </c>
      <c r="C38" s="14" t="str">
        <f t="shared" si="54"/>
        <v>N°-0025-2024</v>
      </c>
      <c r="D38" s="40"/>
      <c r="E38" s="38" t="s">
        <v>11</v>
      </c>
      <c r="F38" s="110" t="s">
        <v>154</v>
      </c>
      <c r="G38" s="40" t="s">
        <v>27</v>
      </c>
      <c r="H38" s="40" t="s">
        <v>262</v>
      </c>
      <c r="I38" s="40"/>
      <c r="J38" s="47"/>
      <c r="K38" s="47">
        <v>1000</v>
      </c>
      <c r="L38" s="47"/>
      <c r="M38" s="46" t="str">
        <f t="shared" si="13"/>
        <v>A JOUR</v>
      </c>
      <c r="N38" s="70"/>
      <c r="O38" s="70">
        <f>+IF(L38&gt;0,L38*J38,0)</f>
        <v>0</v>
      </c>
      <c r="P38" s="70"/>
      <c r="Q38" s="70">
        <f t="shared" si="1"/>
        <v>0</v>
      </c>
      <c r="R38" s="46" t="str">
        <f t="shared" si="2"/>
        <v>A JOUR</v>
      </c>
      <c r="S38" s="17"/>
      <c r="T38" s="18"/>
      <c r="V38" s="17"/>
      <c r="W38" s="8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96"/>
      <c r="AI38" s="96"/>
      <c r="AJ38" s="96"/>
      <c r="AK38" s="96"/>
      <c r="AL38" s="96"/>
      <c r="AM38" s="96"/>
      <c r="AN38" s="96"/>
      <c r="AO38" s="96"/>
      <c r="AP38" s="96"/>
      <c r="AQ38" s="96"/>
    </row>
    <row r="39" spans="1:43" ht="18.5" x14ac:dyDescent="0.35">
      <c r="A39"/>
      <c r="B39" s="14">
        <v>26</v>
      </c>
      <c r="C39" s="14" t="str">
        <f t="shared" si="54"/>
        <v>N°-0026-2024</v>
      </c>
      <c r="D39" s="15">
        <v>772289487</v>
      </c>
      <c r="E39" s="15" t="s">
        <v>11</v>
      </c>
      <c r="F39" s="16" t="s">
        <v>47</v>
      </c>
      <c r="G39" s="15" t="s">
        <v>13</v>
      </c>
      <c r="H39" s="15" t="s">
        <v>159</v>
      </c>
      <c r="I39" s="15" t="s">
        <v>202</v>
      </c>
      <c r="J39" s="46">
        <v>1000</v>
      </c>
      <c r="K39" s="46">
        <v>1000</v>
      </c>
      <c r="L39" s="46">
        <v>0</v>
      </c>
      <c r="M39" s="46" t="str">
        <f t="shared" si="13"/>
        <v>A JOUR</v>
      </c>
      <c r="N39" s="70"/>
      <c r="O39" s="70">
        <f>+IF(L39&gt;0,L39*J39,0)</f>
        <v>0</v>
      </c>
      <c r="P39" s="70"/>
      <c r="Q39" s="70">
        <f t="shared" si="1"/>
        <v>10000</v>
      </c>
      <c r="R39" s="46" t="str">
        <f t="shared" si="2"/>
        <v>A JOUR</v>
      </c>
      <c r="S39" s="17" t="s">
        <v>14</v>
      </c>
      <c r="T39" s="18" t="s">
        <v>14</v>
      </c>
      <c r="V39" s="17">
        <v>1</v>
      </c>
      <c r="W39" s="8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/>
      <c r="AH39" s="96">
        <f t="shared" ref="AH39:AH40" si="95">+IFERROR(IF(W39*$J39&lt;0,0,W39*$J39),0)</f>
        <v>1000</v>
      </c>
      <c r="AI39" s="96">
        <f t="shared" ref="AI39:AI40" si="96">+IFERROR(IF(X39*$J39&lt;0,0,X39*$J39),0)</f>
        <v>1000</v>
      </c>
      <c r="AJ39" s="96">
        <f t="shared" ref="AJ39:AJ40" si="97">+IFERROR(IF(Y39*$J39&lt;0,0,Y39*$J39),0)</f>
        <v>1000</v>
      </c>
      <c r="AK39" s="96">
        <f t="shared" ref="AK39:AK40" si="98">+IFERROR(IF(Z39*$J39&lt;0,0,Z39*$J39),0)</f>
        <v>1000</v>
      </c>
      <c r="AL39" s="96">
        <f t="shared" ref="AL39:AL40" si="99">+IFERROR(IF(AA39*$J39&lt;0,0,AA39*$J39),0)</f>
        <v>1000</v>
      </c>
      <c r="AM39" s="96">
        <f t="shared" ref="AM39:AM40" si="100">+IFERROR(IF(AB39*$J39&lt;0,0,AB39*$J39),0)</f>
        <v>1000</v>
      </c>
      <c r="AN39" s="96">
        <f t="shared" ref="AN39:AN40" si="101">+IFERROR(IF(AC39*$J39&lt;0,0,AC39*$J39),0)</f>
        <v>1000</v>
      </c>
      <c r="AO39" s="96">
        <f t="shared" ref="AO39:AO40" si="102">+IFERROR(IF(AD39*$J39&lt;0,0,AD39*$J39),0)</f>
        <v>1000</v>
      </c>
      <c r="AP39" s="96">
        <f t="shared" ref="AP39:AP40" si="103">+IFERROR(IF(AE39*$J39&lt;0,0,AE39*$J39),0)</f>
        <v>1000</v>
      </c>
      <c r="AQ39" s="96">
        <f t="shared" ref="AQ39:AQ40" si="104">+IFERROR(IF(AF39*$J39&lt;0,0,AF39*$J39),0)</f>
        <v>1000</v>
      </c>
    </row>
    <row r="40" spans="1:43" ht="18.5" x14ac:dyDescent="0.35">
      <c r="A40"/>
      <c r="B40" s="14">
        <v>27</v>
      </c>
      <c r="C40" s="14" t="str">
        <f t="shared" si="54"/>
        <v>N°-0027-2024</v>
      </c>
      <c r="D40" s="15">
        <v>781261182</v>
      </c>
      <c r="E40" s="15" t="s">
        <v>11</v>
      </c>
      <c r="F40" s="16" t="s">
        <v>48</v>
      </c>
      <c r="G40" s="15" t="s">
        <v>13</v>
      </c>
      <c r="H40" s="15" t="s">
        <v>159</v>
      </c>
      <c r="I40" s="15" t="s">
        <v>249</v>
      </c>
      <c r="J40" s="46">
        <v>1000</v>
      </c>
      <c r="K40" s="46">
        <v>1000</v>
      </c>
      <c r="L40" s="46">
        <f>+IF(SUM($V40:$AO40)&gt;0,0,SUM($V40:$AO40))</f>
        <v>-16</v>
      </c>
      <c r="M40" s="46">
        <f t="shared" si="13"/>
        <v>-18000</v>
      </c>
      <c r="N40" s="70"/>
      <c r="O40" s="70">
        <f>+IF(L40&gt;0,L40*J40,0)</f>
        <v>0</v>
      </c>
      <c r="P40" s="70"/>
      <c r="Q40" s="70">
        <f t="shared" si="1"/>
        <v>0</v>
      </c>
      <c r="R40" s="46">
        <f t="shared" si="2"/>
        <v>-34000</v>
      </c>
      <c r="S40" s="17"/>
      <c r="T40" s="18" t="s">
        <v>14</v>
      </c>
      <c r="U40" s="2">
        <v>101000</v>
      </c>
      <c r="V40" s="17">
        <v>-6</v>
      </c>
      <c r="W40" s="87">
        <v>-1</v>
      </c>
      <c r="X40" s="87">
        <v>-1</v>
      </c>
      <c r="Y40" s="87">
        <v>-1</v>
      </c>
      <c r="Z40" s="87">
        <v>-1</v>
      </c>
      <c r="AA40" s="87">
        <v>-1</v>
      </c>
      <c r="AB40" s="87">
        <v>-1</v>
      </c>
      <c r="AC40" s="87">
        <v>-1</v>
      </c>
      <c r="AD40" s="87">
        <v>-1</v>
      </c>
      <c r="AE40" s="87">
        <v>-1</v>
      </c>
      <c r="AF40" s="87">
        <v>-1</v>
      </c>
      <c r="AG40" s="87"/>
      <c r="AH40" s="96">
        <f t="shared" si="95"/>
        <v>0</v>
      </c>
      <c r="AI40" s="96">
        <f t="shared" si="96"/>
        <v>0</v>
      </c>
      <c r="AJ40" s="96">
        <f t="shared" si="97"/>
        <v>0</v>
      </c>
      <c r="AK40" s="96">
        <f t="shared" si="98"/>
        <v>0</v>
      </c>
      <c r="AL40" s="96">
        <f t="shared" si="99"/>
        <v>0</v>
      </c>
      <c r="AM40" s="96">
        <f t="shared" si="100"/>
        <v>0</v>
      </c>
      <c r="AN40" s="96">
        <f t="shared" si="101"/>
        <v>0</v>
      </c>
      <c r="AO40" s="96">
        <f t="shared" si="102"/>
        <v>0</v>
      </c>
      <c r="AP40" s="96">
        <f t="shared" si="103"/>
        <v>0</v>
      </c>
      <c r="AQ40" s="96">
        <f t="shared" si="104"/>
        <v>0</v>
      </c>
    </row>
    <row r="41" spans="1:43" ht="18.5" x14ac:dyDescent="0.35">
      <c r="A41"/>
      <c r="B41" s="14">
        <v>28</v>
      </c>
      <c r="C41" s="14" t="str">
        <f t="shared" si="54"/>
        <v>N°-0028-2024</v>
      </c>
      <c r="D41" s="15">
        <v>772202046</v>
      </c>
      <c r="E41" s="15" t="s">
        <v>15</v>
      </c>
      <c r="F41" s="19" t="s">
        <v>49</v>
      </c>
      <c r="G41" s="15" t="s">
        <v>23</v>
      </c>
      <c r="H41" s="15" t="s">
        <v>175</v>
      </c>
      <c r="I41" s="15" t="s">
        <v>169</v>
      </c>
      <c r="J41" s="46">
        <v>2000</v>
      </c>
      <c r="K41" s="46">
        <v>1000</v>
      </c>
      <c r="L41" s="46">
        <v>0</v>
      </c>
      <c r="M41" s="46" t="str">
        <f t="shared" si="13"/>
        <v>A JOUR</v>
      </c>
      <c r="N41" s="70"/>
      <c r="O41" s="70">
        <f>+IF(L41&gt;0,L41*J41,0)</f>
        <v>0</v>
      </c>
      <c r="P41" s="70"/>
      <c r="Q41" s="70">
        <f t="shared" si="1"/>
        <v>0</v>
      </c>
      <c r="R41" s="46" t="str">
        <f t="shared" si="2"/>
        <v>A JOUR</v>
      </c>
      <c r="S41" s="17" t="s">
        <v>14</v>
      </c>
      <c r="T41" s="18" t="s">
        <v>14</v>
      </c>
      <c r="V41" s="17">
        <v>11</v>
      </c>
      <c r="W41" s="8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96">
        <f t="shared" si="65"/>
        <v>0</v>
      </c>
      <c r="AI41" s="96">
        <f t="shared" si="66"/>
        <v>0</v>
      </c>
      <c r="AJ41" s="96">
        <f t="shared" si="67"/>
        <v>0</v>
      </c>
      <c r="AK41" s="96">
        <f t="shared" si="68"/>
        <v>0</v>
      </c>
      <c r="AL41" s="96">
        <f t="shared" si="69"/>
        <v>0</v>
      </c>
      <c r="AM41" s="96">
        <f t="shared" si="70"/>
        <v>0</v>
      </c>
      <c r="AN41" s="96">
        <f t="shared" si="71"/>
        <v>0</v>
      </c>
      <c r="AO41" s="96">
        <f t="shared" si="72"/>
        <v>0</v>
      </c>
      <c r="AP41" s="96">
        <f t="shared" si="73"/>
        <v>0</v>
      </c>
      <c r="AQ41" s="96">
        <f t="shared" si="74"/>
        <v>0</v>
      </c>
    </row>
    <row r="42" spans="1:43" ht="18.5" x14ac:dyDescent="0.35">
      <c r="A42"/>
      <c r="B42" s="14">
        <v>29</v>
      </c>
      <c r="C42" s="14" t="str">
        <f t="shared" si="54"/>
        <v>N°-0029-2024</v>
      </c>
      <c r="D42" s="15">
        <v>781346347</v>
      </c>
      <c r="E42" s="15" t="s">
        <v>50</v>
      </c>
      <c r="F42" s="19" t="s">
        <v>51</v>
      </c>
      <c r="G42" s="15" t="s">
        <v>39</v>
      </c>
      <c r="H42" s="15" t="s">
        <v>159</v>
      </c>
      <c r="I42" s="15" t="s">
        <v>186</v>
      </c>
      <c r="J42" s="46">
        <v>2000</v>
      </c>
      <c r="K42" s="46">
        <v>1000</v>
      </c>
      <c r="L42" s="46">
        <f>4-4</f>
        <v>0</v>
      </c>
      <c r="M42" s="46" t="str">
        <f t="shared" si="13"/>
        <v>A JOUR</v>
      </c>
      <c r="N42" s="70"/>
      <c r="O42" s="70">
        <f>+IF(L42&gt;0,L42*J42,0)</f>
        <v>0</v>
      </c>
      <c r="P42" s="70"/>
      <c r="Q42" s="70">
        <f t="shared" si="1"/>
        <v>20000</v>
      </c>
      <c r="R42" s="46" t="str">
        <f t="shared" si="2"/>
        <v>A JOUR</v>
      </c>
      <c r="S42" s="17" t="s">
        <v>14</v>
      </c>
      <c r="T42" s="18" t="s">
        <v>14</v>
      </c>
      <c r="V42" s="17">
        <v>1</v>
      </c>
      <c r="W42" s="8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/>
      <c r="AH42" s="96">
        <f t="shared" ref="AH42" si="105">+IFERROR(IF(W42*$J42&lt;0,0,W42*$J42),0)</f>
        <v>2000</v>
      </c>
      <c r="AI42" s="96">
        <f t="shared" ref="AI42" si="106">+IFERROR(IF(X42*$J42&lt;0,0,X42*$J42),0)</f>
        <v>2000</v>
      </c>
      <c r="AJ42" s="96">
        <f t="shared" ref="AJ42" si="107">+IFERROR(IF(Y42*$J42&lt;0,0,Y42*$J42),0)</f>
        <v>2000</v>
      </c>
      <c r="AK42" s="96">
        <f t="shared" ref="AK42" si="108">+IFERROR(IF(Z42*$J42&lt;0,0,Z42*$J42),0)</f>
        <v>2000</v>
      </c>
      <c r="AL42" s="96">
        <f t="shared" ref="AL42" si="109">+IFERROR(IF(AA42*$J42&lt;0,0,AA42*$J42),0)</f>
        <v>2000</v>
      </c>
      <c r="AM42" s="96">
        <f t="shared" ref="AM42" si="110">+IFERROR(IF(AB42*$J42&lt;0,0,AB42*$J42),0)</f>
        <v>2000</v>
      </c>
      <c r="AN42" s="96">
        <f t="shared" ref="AN42" si="111">+IFERROR(IF(AC42*$J42&lt;0,0,AC42*$J42),0)</f>
        <v>2000</v>
      </c>
      <c r="AO42" s="96">
        <f t="shared" ref="AO42" si="112">+IFERROR(IF(AD42*$J42&lt;0,0,AD42*$J42),0)</f>
        <v>2000</v>
      </c>
      <c r="AP42" s="96">
        <f t="shared" ref="AP42" si="113">+IFERROR(IF(AE42*$J42&lt;0,0,AE42*$J42),0)</f>
        <v>2000</v>
      </c>
      <c r="AQ42" s="96">
        <f t="shared" ref="AQ42" si="114">+IFERROR(IF(AF42*$J42&lt;0,0,AF42*$J42),0)</f>
        <v>2000</v>
      </c>
    </row>
    <row r="43" spans="1:43" ht="18.5" x14ac:dyDescent="0.35">
      <c r="A43"/>
      <c r="B43" s="14">
        <v>30</v>
      </c>
      <c r="C43" s="14" t="str">
        <f t="shared" si="54"/>
        <v>N°-0030-2024</v>
      </c>
      <c r="D43" s="48" t="s">
        <v>235</v>
      </c>
      <c r="E43" s="15" t="s">
        <v>15</v>
      </c>
      <c r="F43" s="19" t="s">
        <v>53</v>
      </c>
      <c r="G43" s="15" t="s">
        <v>23</v>
      </c>
      <c r="H43" s="15" t="s">
        <v>259</v>
      </c>
      <c r="I43" s="48" t="s">
        <v>235</v>
      </c>
      <c r="J43" s="46">
        <v>4000</v>
      </c>
      <c r="K43" s="46">
        <v>1000</v>
      </c>
      <c r="L43" s="46"/>
      <c r="M43" s="46" t="str">
        <f t="shared" si="13"/>
        <v>A JOUR</v>
      </c>
      <c r="N43" s="46"/>
      <c r="O43" s="46"/>
      <c r="P43" s="46"/>
      <c r="Q43" s="70">
        <f t="shared" si="1"/>
        <v>0</v>
      </c>
      <c r="R43" s="46" t="str">
        <f t="shared" si="2"/>
        <v>A JOUR</v>
      </c>
      <c r="S43" s="17" t="s">
        <v>14</v>
      </c>
      <c r="T43" s="18" t="s">
        <v>14</v>
      </c>
      <c r="V43" s="17"/>
      <c r="W43" s="8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96"/>
      <c r="AI43" s="96"/>
      <c r="AJ43" s="96"/>
      <c r="AK43" s="96"/>
      <c r="AL43" s="96"/>
      <c r="AM43" s="96"/>
      <c r="AN43" s="96"/>
      <c r="AO43" s="96"/>
      <c r="AP43" s="96"/>
      <c r="AQ43" s="96"/>
    </row>
    <row r="44" spans="1:43" ht="18.5" x14ac:dyDescent="0.35">
      <c r="A44"/>
      <c r="B44" s="14">
        <v>31</v>
      </c>
      <c r="C44" s="14" t="str">
        <f t="shared" si="54"/>
        <v>N°-0031-2024</v>
      </c>
      <c r="D44" s="53" t="s">
        <v>313</v>
      </c>
      <c r="E44" s="15" t="s">
        <v>15</v>
      </c>
      <c r="F44" s="16" t="s">
        <v>54</v>
      </c>
      <c r="G44" s="15" t="s">
        <v>13</v>
      </c>
      <c r="H44" s="15" t="s">
        <v>256</v>
      </c>
      <c r="I44" s="53" t="s">
        <v>308</v>
      </c>
      <c r="J44" s="46">
        <v>5000</v>
      </c>
      <c r="K44" s="46" t="s">
        <v>274</v>
      </c>
      <c r="L44" s="46"/>
      <c r="M44" s="46" t="str">
        <f t="shared" si="13"/>
        <v>A JOUR</v>
      </c>
      <c r="N44" s="46"/>
      <c r="O44" s="46"/>
      <c r="P44" s="46"/>
      <c r="Q44" s="70">
        <f t="shared" si="1"/>
        <v>0</v>
      </c>
      <c r="R44" s="46" t="str">
        <f t="shared" si="2"/>
        <v>A JOUR</v>
      </c>
      <c r="S44" s="17"/>
      <c r="T44" s="18" t="s">
        <v>14</v>
      </c>
      <c r="V44" s="17"/>
      <c r="W44" s="8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96"/>
      <c r="AI44" s="96"/>
      <c r="AJ44" s="96"/>
      <c r="AK44" s="96"/>
      <c r="AL44" s="96"/>
      <c r="AM44" s="96"/>
      <c r="AN44" s="96"/>
      <c r="AO44" s="96"/>
      <c r="AP44" s="96"/>
      <c r="AQ44" s="96"/>
    </row>
    <row r="45" spans="1:43" ht="18.5" x14ac:dyDescent="0.35">
      <c r="A45"/>
      <c r="B45" s="14">
        <v>32</v>
      </c>
      <c r="C45" s="14" t="str">
        <f t="shared" si="54"/>
        <v>N°-0032-2024</v>
      </c>
      <c r="D45" s="15">
        <v>774997775</v>
      </c>
      <c r="E45" s="15" t="s">
        <v>15</v>
      </c>
      <c r="F45" s="19" t="s">
        <v>55</v>
      </c>
      <c r="G45" s="15" t="s">
        <v>23</v>
      </c>
      <c r="H45" s="15" t="s">
        <v>159</v>
      </c>
      <c r="I45" s="15" t="s">
        <v>180</v>
      </c>
      <c r="J45" s="46">
        <v>2000</v>
      </c>
      <c r="K45" s="46">
        <v>1000</v>
      </c>
      <c r="L45" s="46">
        <v>0</v>
      </c>
      <c r="M45" s="46" t="str">
        <f t="shared" si="13"/>
        <v>A JOUR</v>
      </c>
      <c r="N45" s="70"/>
      <c r="O45" s="70">
        <f>+IF(L45&gt;0,L45*J45,0)</f>
        <v>0</v>
      </c>
      <c r="P45" s="70"/>
      <c r="Q45" s="70">
        <f t="shared" si="1"/>
        <v>2000</v>
      </c>
      <c r="R45" s="46" t="str">
        <f t="shared" si="2"/>
        <v>A JOUR</v>
      </c>
      <c r="S45" s="17" t="s">
        <v>14</v>
      </c>
      <c r="T45" s="18" t="s">
        <v>14</v>
      </c>
      <c r="V45" s="17">
        <v>2</v>
      </c>
      <c r="W45" s="87">
        <v>-1</v>
      </c>
      <c r="X45" s="87">
        <v>-1</v>
      </c>
      <c r="Y45" s="17">
        <v>1</v>
      </c>
      <c r="Z45" s="17" t="s">
        <v>303</v>
      </c>
      <c r="AA45" s="17" t="s">
        <v>303</v>
      </c>
      <c r="AB45" s="17" t="s">
        <v>303</v>
      </c>
      <c r="AC45" s="17" t="s">
        <v>303</v>
      </c>
      <c r="AD45" s="17" t="s">
        <v>303</v>
      </c>
      <c r="AE45" s="17" t="s">
        <v>303</v>
      </c>
      <c r="AF45" s="17" t="s">
        <v>303</v>
      </c>
      <c r="AG45" s="17"/>
      <c r="AH45" s="96">
        <f t="shared" ref="AH45" si="115">+IFERROR(IF(W45*$J45&lt;0,0,W45*$J45),0)</f>
        <v>0</v>
      </c>
      <c r="AI45" s="96">
        <f t="shared" ref="AI45" si="116">+IFERROR(IF(X45*$J45&lt;0,0,X45*$J45),0)</f>
        <v>0</v>
      </c>
      <c r="AJ45" s="96">
        <f t="shared" ref="AJ45" si="117">+IFERROR(IF(Y45*$J45&lt;0,0,Y45*$J45),0)</f>
        <v>2000</v>
      </c>
      <c r="AK45" s="96">
        <f t="shared" ref="AK45" si="118">+IFERROR(IF(Z45*$J45&lt;0,0,Z45*$J45),0)</f>
        <v>0</v>
      </c>
      <c r="AL45" s="96">
        <f t="shared" ref="AL45" si="119">+IFERROR(IF(AA45*$J45&lt;0,0,AA45*$J45),0)</f>
        <v>0</v>
      </c>
      <c r="AM45" s="96">
        <f t="shared" ref="AM45" si="120">+IFERROR(IF(AB45*$J45&lt;0,0,AB45*$J45),0)</f>
        <v>0</v>
      </c>
      <c r="AN45" s="96">
        <f t="shared" ref="AN45" si="121">+IFERROR(IF(AC45*$J45&lt;0,0,AC45*$J45),0)</f>
        <v>0</v>
      </c>
      <c r="AO45" s="96">
        <f t="shared" ref="AO45" si="122">+IFERROR(IF(AD45*$J45&lt;0,0,AD45*$J45),0)</f>
        <v>0</v>
      </c>
      <c r="AP45" s="96">
        <f t="shared" ref="AP45" si="123">+IFERROR(IF(AE45*$J45&lt;0,0,AE45*$J45),0)</f>
        <v>0</v>
      </c>
      <c r="AQ45" s="96">
        <f t="shared" ref="AQ45" si="124">+IFERROR(IF(AF45*$J45&lt;0,0,AF45*$J45),0)</f>
        <v>0</v>
      </c>
    </row>
    <row r="46" spans="1:43" ht="18.5" x14ac:dyDescent="0.35">
      <c r="A46"/>
      <c r="B46" s="14">
        <v>33</v>
      </c>
      <c r="C46" s="14" t="str">
        <f t="shared" si="54"/>
        <v>N°-0033-2024</v>
      </c>
      <c r="D46" s="15"/>
      <c r="E46" s="15" t="s">
        <v>11</v>
      </c>
      <c r="F46" s="16" t="s">
        <v>56</v>
      </c>
      <c r="G46" s="15" t="s">
        <v>13</v>
      </c>
      <c r="H46" s="15" t="s">
        <v>243</v>
      </c>
      <c r="I46" s="15"/>
      <c r="J46" s="46"/>
      <c r="K46" s="46">
        <v>1000</v>
      </c>
      <c r="L46" s="46" t="s">
        <v>303</v>
      </c>
      <c r="M46" s="46" t="str">
        <f t="shared" si="13"/>
        <v>A JOUR</v>
      </c>
      <c r="N46" s="46"/>
      <c r="O46" s="46"/>
      <c r="P46" s="46"/>
      <c r="Q46" s="70">
        <f t="shared" si="1"/>
        <v>0</v>
      </c>
      <c r="R46" s="46" t="str">
        <f t="shared" si="2"/>
        <v>A JOUR</v>
      </c>
      <c r="S46" s="17"/>
      <c r="T46" s="18"/>
      <c r="U46" s="2" t="s">
        <v>303</v>
      </c>
      <c r="V46" s="17" t="s">
        <v>303</v>
      </c>
      <c r="W46" s="8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96"/>
      <c r="AI46" s="96"/>
      <c r="AJ46" s="96"/>
      <c r="AK46" s="96"/>
      <c r="AL46" s="96"/>
      <c r="AM46" s="96"/>
      <c r="AN46" s="96"/>
      <c r="AO46" s="96"/>
      <c r="AP46" s="96"/>
      <c r="AQ46" s="96"/>
    </row>
    <row r="47" spans="1:43" ht="18.5" x14ac:dyDescent="0.35">
      <c r="A47"/>
      <c r="B47" s="14">
        <v>34</v>
      </c>
      <c r="C47" s="14" t="str">
        <f t="shared" si="54"/>
        <v>N°-0034-2024</v>
      </c>
      <c r="D47" s="15">
        <v>776709584</v>
      </c>
      <c r="E47" s="15" t="s">
        <v>57</v>
      </c>
      <c r="F47" s="16" t="s">
        <v>58</v>
      </c>
      <c r="G47" s="15" t="s">
        <v>59</v>
      </c>
      <c r="H47" s="15" t="s">
        <v>243</v>
      </c>
      <c r="I47" s="15" t="s">
        <v>201</v>
      </c>
      <c r="J47" s="46">
        <v>2500</v>
      </c>
      <c r="K47" s="46">
        <v>1000</v>
      </c>
      <c r="L47" s="46">
        <v>0</v>
      </c>
      <c r="M47" s="46" t="str">
        <f t="shared" si="13"/>
        <v>A JOUR</v>
      </c>
      <c r="N47" s="70"/>
      <c r="O47" s="70">
        <f>+IF(L47&gt;0,L47*J47,0)</f>
        <v>0</v>
      </c>
      <c r="P47" s="70"/>
      <c r="Q47" s="70">
        <f t="shared" si="1"/>
        <v>0</v>
      </c>
      <c r="R47" s="46" t="str">
        <f t="shared" si="2"/>
        <v>A JOUR</v>
      </c>
      <c r="S47" s="17" t="s">
        <v>14</v>
      </c>
      <c r="T47" s="18" t="s">
        <v>14</v>
      </c>
      <c r="U47" s="2" t="s">
        <v>298</v>
      </c>
      <c r="V47" s="17" t="s">
        <v>303</v>
      </c>
      <c r="W47" s="17" t="s">
        <v>303</v>
      </c>
      <c r="X47" s="17" t="s">
        <v>303</v>
      </c>
      <c r="Y47" s="17" t="s">
        <v>303</v>
      </c>
      <c r="Z47" s="17" t="s">
        <v>303</v>
      </c>
      <c r="AA47" s="17" t="s">
        <v>303</v>
      </c>
      <c r="AB47" s="17" t="s">
        <v>303</v>
      </c>
      <c r="AC47" s="17" t="s">
        <v>303</v>
      </c>
      <c r="AD47" s="17" t="s">
        <v>303</v>
      </c>
      <c r="AE47" s="17" t="s">
        <v>303</v>
      </c>
      <c r="AF47" s="17" t="s">
        <v>303</v>
      </c>
      <c r="AG47" s="17"/>
      <c r="AH47" s="96">
        <f t="shared" ref="AH47:AH49" si="125">+IFERROR(IF(W47*$J47&lt;0,0,W47*$J47),0)</f>
        <v>0</v>
      </c>
      <c r="AI47" s="96">
        <f t="shared" ref="AI47:AI49" si="126">+IFERROR(IF(X47*$J47&lt;0,0,X47*$J47),0)</f>
        <v>0</v>
      </c>
      <c r="AJ47" s="96">
        <f t="shared" ref="AJ47:AJ49" si="127">+IFERROR(IF(Y47*$J47&lt;0,0,Y47*$J47),0)</f>
        <v>0</v>
      </c>
      <c r="AK47" s="96">
        <f t="shared" ref="AK47:AK49" si="128">+IFERROR(IF(Z47*$J47&lt;0,0,Z47*$J47),0)</f>
        <v>0</v>
      </c>
      <c r="AL47" s="96">
        <f t="shared" ref="AL47:AL49" si="129">+IFERROR(IF(AA47*$J47&lt;0,0,AA47*$J47),0)</f>
        <v>0</v>
      </c>
      <c r="AM47" s="96">
        <f t="shared" ref="AM47:AM49" si="130">+IFERROR(IF(AB47*$J47&lt;0,0,AB47*$J47),0)</f>
        <v>0</v>
      </c>
      <c r="AN47" s="96">
        <f t="shared" ref="AN47:AN49" si="131">+IFERROR(IF(AC47*$J47&lt;0,0,AC47*$J47),0)</f>
        <v>0</v>
      </c>
      <c r="AO47" s="96">
        <f t="shared" ref="AO47:AO49" si="132">+IFERROR(IF(AD47*$J47&lt;0,0,AD47*$J47),0)</f>
        <v>0</v>
      </c>
      <c r="AP47" s="96">
        <f t="shared" ref="AP47:AP49" si="133">+IFERROR(IF(AE47*$J47&lt;0,0,AE47*$J47),0)</f>
        <v>0</v>
      </c>
      <c r="AQ47" s="96">
        <f t="shared" ref="AQ47:AQ49" si="134">+IFERROR(IF(AF47*$J47&lt;0,0,AF47*$J47),0)</f>
        <v>0</v>
      </c>
    </row>
    <row r="48" spans="1:43" ht="18.5" x14ac:dyDescent="0.35">
      <c r="A48"/>
      <c r="B48" s="14">
        <v>35</v>
      </c>
      <c r="C48" s="14" t="str">
        <f t="shared" si="54"/>
        <v>N°-0035-2024</v>
      </c>
      <c r="D48" s="15">
        <v>776623868</v>
      </c>
      <c r="E48" s="15" t="s">
        <v>11</v>
      </c>
      <c r="F48" s="16" t="s">
        <v>60</v>
      </c>
      <c r="G48" s="15" t="s">
        <v>23</v>
      </c>
      <c r="H48" s="15" t="s">
        <v>159</v>
      </c>
      <c r="I48" s="15" t="s">
        <v>193</v>
      </c>
      <c r="J48" s="46">
        <v>2000</v>
      </c>
      <c r="K48" s="46">
        <v>1000</v>
      </c>
      <c r="L48" s="46">
        <v>0</v>
      </c>
      <c r="M48" s="46" t="str">
        <f t="shared" si="13"/>
        <v>A JOUR</v>
      </c>
      <c r="N48" s="70"/>
      <c r="O48" s="70">
        <f>+IF(L48&gt;0,L48*J48,0)</f>
        <v>0</v>
      </c>
      <c r="P48" s="70"/>
      <c r="Q48" s="70">
        <f t="shared" si="1"/>
        <v>20000</v>
      </c>
      <c r="R48" s="46" t="str">
        <f t="shared" si="2"/>
        <v>A JOUR</v>
      </c>
      <c r="S48" s="17" t="s">
        <v>14</v>
      </c>
      <c r="T48" s="18" t="s">
        <v>14</v>
      </c>
      <c r="V48" s="17">
        <v>1</v>
      </c>
      <c r="W48" s="8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/>
      <c r="AH48" s="96">
        <f t="shared" si="125"/>
        <v>2000</v>
      </c>
      <c r="AI48" s="96">
        <f t="shared" si="126"/>
        <v>2000</v>
      </c>
      <c r="AJ48" s="96">
        <f t="shared" si="127"/>
        <v>2000</v>
      </c>
      <c r="AK48" s="96">
        <f t="shared" si="128"/>
        <v>2000</v>
      </c>
      <c r="AL48" s="96">
        <f t="shared" si="129"/>
        <v>2000</v>
      </c>
      <c r="AM48" s="96">
        <f t="shared" si="130"/>
        <v>2000</v>
      </c>
      <c r="AN48" s="96">
        <f t="shared" si="131"/>
        <v>2000</v>
      </c>
      <c r="AO48" s="96">
        <f t="shared" si="132"/>
        <v>2000</v>
      </c>
      <c r="AP48" s="96">
        <f t="shared" si="133"/>
        <v>2000</v>
      </c>
      <c r="AQ48" s="96">
        <f t="shared" si="134"/>
        <v>2000</v>
      </c>
    </row>
    <row r="49" spans="1:43" ht="18.5" x14ac:dyDescent="0.35">
      <c r="A49"/>
      <c r="B49" s="14">
        <v>36</v>
      </c>
      <c r="C49" s="14" t="str">
        <f t="shared" si="54"/>
        <v>N°-0036-2024</v>
      </c>
      <c r="D49" s="15">
        <v>774272026</v>
      </c>
      <c r="E49" s="15" t="s">
        <v>15</v>
      </c>
      <c r="F49" s="16" t="s">
        <v>61</v>
      </c>
      <c r="G49" s="15" t="s">
        <v>23</v>
      </c>
      <c r="H49" s="15" t="s">
        <v>159</v>
      </c>
      <c r="I49" s="15" t="s">
        <v>206</v>
      </c>
      <c r="J49" s="46">
        <v>2000</v>
      </c>
      <c r="K49" s="46">
        <v>1000</v>
      </c>
      <c r="L49" s="46">
        <v>0</v>
      </c>
      <c r="M49" s="46" t="str">
        <f t="shared" si="13"/>
        <v>A JOUR</v>
      </c>
      <c r="N49" s="70"/>
      <c r="O49" s="70">
        <f>+IF(L49&gt;0,L49*J49,0)</f>
        <v>0</v>
      </c>
      <c r="P49" s="70"/>
      <c r="Q49" s="70">
        <f t="shared" si="1"/>
        <v>12500</v>
      </c>
      <c r="R49" s="46" t="str">
        <f t="shared" si="2"/>
        <v>A JOUR</v>
      </c>
      <c r="S49" s="17" t="s">
        <v>14</v>
      </c>
      <c r="T49" s="18" t="s">
        <v>14</v>
      </c>
      <c r="U49" s="2" t="s">
        <v>461</v>
      </c>
      <c r="V49" s="17">
        <v>1</v>
      </c>
      <c r="W49" s="87">
        <v>-1</v>
      </c>
      <c r="X49" s="87">
        <v>-1</v>
      </c>
      <c r="Y49" s="87">
        <v>-1</v>
      </c>
      <c r="Z49" s="17">
        <v>0.25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v>1</v>
      </c>
      <c r="AG49" s="17"/>
      <c r="AH49" s="96">
        <f t="shared" si="125"/>
        <v>0</v>
      </c>
      <c r="AI49" s="96">
        <f t="shared" si="126"/>
        <v>0</v>
      </c>
      <c r="AJ49" s="96">
        <f t="shared" si="127"/>
        <v>0</v>
      </c>
      <c r="AK49" s="96">
        <f t="shared" si="128"/>
        <v>500</v>
      </c>
      <c r="AL49" s="96">
        <f t="shared" si="129"/>
        <v>2000</v>
      </c>
      <c r="AM49" s="96">
        <f t="shared" si="130"/>
        <v>2000</v>
      </c>
      <c r="AN49" s="96">
        <f t="shared" si="131"/>
        <v>2000</v>
      </c>
      <c r="AO49" s="96">
        <f t="shared" si="132"/>
        <v>2000</v>
      </c>
      <c r="AP49" s="96">
        <f t="shared" si="133"/>
        <v>2000</v>
      </c>
      <c r="AQ49" s="96">
        <f t="shared" si="134"/>
        <v>2000</v>
      </c>
    </row>
    <row r="50" spans="1:43" ht="18.5" x14ac:dyDescent="0.35">
      <c r="A50"/>
      <c r="B50" s="14">
        <v>37</v>
      </c>
      <c r="C50" s="14" t="str">
        <f t="shared" si="54"/>
        <v>N°-0037-2024</v>
      </c>
      <c r="D50" s="48" t="s">
        <v>235</v>
      </c>
      <c r="E50" s="15" t="s">
        <v>11</v>
      </c>
      <c r="F50" s="16" t="s">
        <v>62</v>
      </c>
      <c r="G50" s="15" t="s">
        <v>25</v>
      </c>
      <c r="H50" s="15" t="s">
        <v>243</v>
      </c>
      <c r="I50" s="48" t="s">
        <v>235</v>
      </c>
      <c r="J50" s="46">
        <v>2000</v>
      </c>
      <c r="K50" s="46">
        <v>1000</v>
      </c>
      <c r="L50" s="46"/>
      <c r="M50" s="46" t="str">
        <f t="shared" si="13"/>
        <v>A JOUR</v>
      </c>
      <c r="N50" s="46"/>
      <c r="O50" s="46"/>
      <c r="P50" s="46"/>
      <c r="Q50" s="70">
        <f t="shared" si="1"/>
        <v>0</v>
      </c>
      <c r="R50" s="46" t="str">
        <f t="shared" si="2"/>
        <v>A JOUR</v>
      </c>
      <c r="S50" s="17"/>
      <c r="T50" s="18" t="s">
        <v>14</v>
      </c>
      <c r="U50" s="2" t="s">
        <v>303</v>
      </c>
      <c r="V50" s="17"/>
      <c r="W50" s="8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96"/>
      <c r="AI50" s="96"/>
      <c r="AJ50" s="96"/>
      <c r="AK50" s="96"/>
      <c r="AL50" s="96"/>
      <c r="AM50" s="96"/>
      <c r="AN50" s="96"/>
      <c r="AO50" s="96"/>
      <c r="AP50" s="96"/>
      <c r="AQ50" s="96"/>
    </row>
    <row r="51" spans="1:43" ht="18.5" x14ac:dyDescent="0.35">
      <c r="A51"/>
      <c r="B51" s="14">
        <v>38</v>
      </c>
      <c r="C51" s="14" t="str">
        <f t="shared" si="54"/>
        <v>N°-0038-2024</v>
      </c>
      <c r="D51" s="15">
        <v>775218573</v>
      </c>
      <c r="E51" s="15" t="s">
        <v>11</v>
      </c>
      <c r="F51" s="19" t="s">
        <v>275</v>
      </c>
      <c r="G51" s="15" t="s">
        <v>23</v>
      </c>
      <c r="H51" s="15" t="s">
        <v>159</v>
      </c>
      <c r="I51" s="15" t="s">
        <v>162</v>
      </c>
      <c r="J51" s="15">
        <v>3000</v>
      </c>
      <c r="K51" s="15">
        <v>1000</v>
      </c>
      <c r="L51" s="15">
        <v>0</v>
      </c>
      <c r="M51" s="46" t="str">
        <f t="shared" si="13"/>
        <v>A JOUR</v>
      </c>
      <c r="N51" s="70"/>
      <c r="O51" s="70">
        <f>+IF(L51&gt;0,L51*J51,0)</f>
        <v>0</v>
      </c>
      <c r="P51" s="70"/>
      <c r="Q51" s="70">
        <f t="shared" si="1"/>
        <v>9000</v>
      </c>
      <c r="R51" s="46" t="str">
        <f t="shared" si="2"/>
        <v>A JOUR</v>
      </c>
      <c r="S51" s="17" t="s">
        <v>14</v>
      </c>
      <c r="T51" s="18" t="s">
        <v>14</v>
      </c>
      <c r="V51" s="17">
        <v>1</v>
      </c>
      <c r="W51" s="87">
        <v>1</v>
      </c>
      <c r="X51" s="17">
        <v>1</v>
      </c>
      <c r="Y51" s="17">
        <v>1</v>
      </c>
      <c r="Z51" s="17" t="s">
        <v>303</v>
      </c>
      <c r="AA51" s="17" t="s">
        <v>303</v>
      </c>
      <c r="AB51" s="17" t="s">
        <v>303</v>
      </c>
      <c r="AC51" s="17" t="s">
        <v>303</v>
      </c>
      <c r="AD51" s="17" t="s">
        <v>303</v>
      </c>
      <c r="AE51" s="17" t="s">
        <v>303</v>
      </c>
      <c r="AF51" s="17" t="s">
        <v>303</v>
      </c>
      <c r="AG51" s="17"/>
      <c r="AH51" s="96">
        <f t="shared" ref="AH51:AH58" si="135">+IFERROR(IF(W51*$J51&lt;0,0,W51*$J51),0)</f>
        <v>3000</v>
      </c>
      <c r="AI51" s="96">
        <f t="shared" ref="AI51:AI58" si="136">+IFERROR(IF(X51*$J51&lt;0,0,X51*$J51),0)</f>
        <v>3000</v>
      </c>
      <c r="AJ51" s="96">
        <f t="shared" ref="AJ51:AJ58" si="137">+IFERROR(IF(Y51*$J51&lt;0,0,Y51*$J51),0)</f>
        <v>3000</v>
      </c>
      <c r="AK51" s="96">
        <f t="shared" ref="AK51:AK58" si="138">+IFERROR(IF(Z51*$J51&lt;0,0,Z51*$J51),0)</f>
        <v>0</v>
      </c>
      <c r="AL51" s="96">
        <f t="shared" ref="AL51:AL58" si="139">+IFERROR(IF(AA51*$J51&lt;0,0,AA51*$J51),0)</f>
        <v>0</v>
      </c>
      <c r="AM51" s="96">
        <f t="shared" ref="AM51:AM58" si="140">+IFERROR(IF(AB51*$J51&lt;0,0,AB51*$J51),0)</f>
        <v>0</v>
      </c>
      <c r="AN51" s="96">
        <f t="shared" ref="AN51:AN58" si="141">+IFERROR(IF(AC51*$J51&lt;0,0,AC51*$J51),0)</f>
        <v>0</v>
      </c>
      <c r="AO51" s="96">
        <f t="shared" ref="AO51:AO58" si="142">+IFERROR(IF(AD51*$J51&lt;0,0,AD51*$J51),0)</f>
        <v>0</v>
      </c>
      <c r="AP51" s="96">
        <f t="shared" ref="AP51:AP58" si="143">+IFERROR(IF(AE51*$J51&lt;0,0,AE51*$J51),0)</f>
        <v>0</v>
      </c>
      <c r="AQ51" s="96">
        <f t="shared" ref="AQ51:AQ58" si="144">+IFERROR(IF(AF51*$J51&lt;0,0,AF51*$J51),0)</f>
        <v>0</v>
      </c>
    </row>
    <row r="52" spans="1:43" ht="18.5" x14ac:dyDescent="0.35">
      <c r="A52"/>
      <c r="B52" s="14">
        <v>39</v>
      </c>
      <c r="C52" s="14" t="str">
        <f t="shared" si="54"/>
        <v>N°-0039-2024</v>
      </c>
      <c r="D52" s="15">
        <v>778550234</v>
      </c>
      <c r="E52" s="15" t="s">
        <v>15</v>
      </c>
      <c r="F52" s="19" t="s">
        <v>280</v>
      </c>
      <c r="G52" s="15" t="s">
        <v>65</v>
      </c>
      <c r="H52" s="15" t="s">
        <v>159</v>
      </c>
      <c r="I52" s="15" t="s">
        <v>171</v>
      </c>
      <c r="J52" s="46">
        <v>2000</v>
      </c>
      <c r="K52" s="46">
        <v>1000</v>
      </c>
      <c r="L52" s="46">
        <v>0</v>
      </c>
      <c r="M52" s="46" t="str">
        <f t="shared" si="13"/>
        <v>A JOUR</v>
      </c>
      <c r="N52" s="70"/>
      <c r="O52" s="70">
        <f>+IF(L52&gt;0,L52*J52,0)</f>
        <v>0</v>
      </c>
      <c r="P52" s="70"/>
      <c r="Q52" s="70">
        <f t="shared" si="1"/>
        <v>13000</v>
      </c>
      <c r="R52" s="46" t="str">
        <f t="shared" si="2"/>
        <v>A JOUR</v>
      </c>
      <c r="S52" s="17" t="s">
        <v>14</v>
      </c>
      <c r="T52" s="18" t="s">
        <v>14</v>
      </c>
      <c r="V52" s="17">
        <v>1</v>
      </c>
      <c r="W52" s="87">
        <v>1</v>
      </c>
      <c r="X52" s="17">
        <v>1</v>
      </c>
      <c r="Y52" s="17">
        <v>1</v>
      </c>
      <c r="Z52" s="17">
        <v>0.5</v>
      </c>
      <c r="AA52" s="17">
        <v>0.5</v>
      </c>
      <c r="AB52" s="17">
        <v>0.5</v>
      </c>
      <c r="AC52" s="17">
        <v>0.5</v>
      </c>
      <c r="AD52" s="17">
        <v>0.5</v>
      </c>
      <c r="AE52" s="17">
        <v>0.5</v>
      </c>
      <c r="AF52" s="17">
        <v>0.5</v>
      </c>
      <c r="AG52" s="17"/>
      <c r="AH52" s="96">
        <f t="shared" si="135"/>
        <v>2000</v>
      </c>
      <c r="AI52" s="96">
        <f t="shared" si="136"/>
        <v>2000</v>
      </c>
      <c r="AJ52" s="96">
        <f t="shared" si="137"/>
        <v>2000</v>
      </c>
      <c r="AK52" s="96">
        <f t="shared" si="138"/>
        <v>1000</v>
      </c>
      <c r="AL52" s="96">
        <f t="shared" si="139"/>
        <v>1000</v>
      </c>
      <c r="AM52" s="96">
        <f t="shared" si="140"/>
        <v>1000</v>
      </c>
      <c r="AN52" s="96">
        <f t="shared" si="141"/>
        <v>1000</v>
      </c>
      <c r="AO52" s="96">
        <f t="shared" si="142"/>
        <v>1000</v>
      </c>
      <c r="AP52" s="96">
        <f t="shared" si="143"/>
        <v>1000</v>
      </c>
      <c r="AQ52" s="96">
        <f t="shared" si="144"/>
        <v>1000</v>
      </c>
    </row>
    <row r="53" spans="1:43" ht="18.5" x14ac:dyDescent="0.35">
      <c r="A53"/>
      <c r="B53" s="14">
        <v>40</v>
      </c>
      <c r="C53" s="14" t="str">
        <f t="shared" si="54"/>
        <v>N°-0040-2024</v>
      </c>
      <c r="D53" s="15">
        <v>778151869</v>
      </c>
      <c r="E53" s="15" t="s">
        <v>15</v>
      </c>
      <c r="F53" s="16" t="s">
        <v>64</v>
      </c>
      <c r="G53" s="15" t="s">
        <v>37</v>
      </c>
      <c r="H53" s="15" t="s">
        <v>159</v>
      </c>
      <c r="I53" s="15" t="s">
        <v>231</v>
      </c>
      <c r="J53" s="46">
        <v>1000</v>
      </c>
      <c r="K53" s="46">
        <v>1000</v>
      </c>
      <c r="L53" s="46">
        <v>0</v>
      </c>
      <c r="M53" s="46" t="str">
        <f t="shared" si="13"/>
        <v>A JOUR</v>
      </c>
      <c r="N53" s="70"/>
      <c r="O53" s="70">
        <f>+IF(L53&gt;0,L53*J53,0)</f>
        <v>0</v>
      </c>
      <c r="P53" s="70"/>
      <c r="Q53" s="70">
        <f t="shared" si="1"/>
        <v>10000</v>
      </c>
      <c r="R53" s="46" t="str">
        <f t="shared" si="2"/>
        <v>A JOUR</v>
      </c>
      <c r="S53" s="17" t="s">
        <v>14</v>
      </c>
      <c r="T53" s="18" t="s">
        <v>14</v>
      </c>
      <c r="V53" s="17">
        <v>1</v>
      </c>
      <c r="W53" s="8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/>
      <c r="AH53" s="96">
        <f t="shared" si="135"/>
        <v>1000</v>
      </c>
      <c r="AI53" s="96">
        <f t="shared" si="136"/>
        <v>1000</v>
      </c>
      <c r="AJ53" s="96">
        <f t="shared" si="137"/>
        <v>1000</v>
      </c>
      <c r="AK53" s="96">
        <f t="shared" si="138"/>
        <v>1000</v>
      </c>
      <c r="AL53" s="96">
        <f t="shared" si="139"/>
        <v>1000</v>
      </c>
      <c r="AM53" s="96">
        <f t="shared" si="140"/>
        <v>1000</v>
      </c>
      <c r="AN53" s="96">
        <f t="shared" si="141"/>
        <v>1000</v>
      </c>
      <c r="AO53" s="96">
        <f t="shared" si="142"/>
        <v>1000</v>
      </c>
      <c r="AP53" s="96">
        <f t="shared" si="143"/>
        <v>1000</v>
      </c>
      <c r="AQ53" s="96">
        <f t="shared" si="144"/>
        <v>1000</v>
      </c>
    </row>
    <row r="54" spans="1:43" ht="18.5" x14ac:dyDescent="0.35">
      <c r="A54"/>
      <c r="B54" s="14">
        <v>41</v>
      </c>
      <c r="C54" s="14" t="str">
        <f t="shared" si="54"/>
        <v>N°-0041-2024</v>
      </c>
      <c r="D54" s="15">
        <v>786333092</v>
      </c>
      <c r="E54" s="15" t="s">
        <v>11</v>
      </c>
      <c r="F54" s="16" t="s">
        <v>64</v>
      </c>
      <c r="G54" s="15" t="s">
        <v>67</v>
      </c>
      <c r="H54" s="15" t="s">
        <v>159</v>
      </c>
      <c r="I54" s="15" t="s">
        <v>238</v>
      </c>
      <c r="J54" s="46">
        <v>1000</v>
      </c>
      <c r="K54" s="46" t="s">
        <v>274</v>
      </c>
      <c r="L54" s="46">
        <f>+SUM($V54:$AO54)</f>
        <v>-33</v>
      </c>
      <c r="M54" s="46">
        <f t="shared" si="13"/>
        <v>-52000</v>
      </c>
      <c r="N54" s="46"/>
      <c r="O54" s="46"/>
      <c r="P54" s="46"/>
      <c r="Q54" s="70">
        <f t="shared" si="1"/>
        <v>0</v>
      </c>
      <c r="R54" s="46">
        <f t="shared" si="2"/>
        <v>-85000</v>
      </c>
      <c r="S54" s="17" t="s">
        <v>14</v>
      </c>
      <c r="T54" s="18" t="s">
        <v>14</v>
      </c>
      <c r="V54" s="17">
        <v>-23</v>
      </c>
      <c r="W54" s="87">
        <v>-1</v>
      </c>
      <c r="X54" s="87">
        <v>-1</v>
      </c>
      <c r="Y54" s="87">
        <v>-1</v>
      </c>
      <c r="Z54" s="87">
        <v>-1</v>
      </c>
      <c r="AA54" s="87">
        <v>-1</v>
      </c>
      <c r="AB54" s="87">
        <v>-1</v>
      </c>
      <c r="AC54" s="87">
        <v>-1</v>
      </c>
      <c r="AD54" s="87">
        <v>-1</v>
      </c>
      <c r="AE54" s="87">
        <v>-1</v>
      </c>
      <c r="AF54" s="87">
        <v>-1</v>
      </c>
      <c r="AG54" s="87"/>
      <c r="AH54" s="96">
        <f t="shared" si="135"/>
        <v>0</v>
      </c>
      <c r="AI54" s="96">
        <f t="shared" si="136"/>
        <v>0</v>
      </c>
      <c r="AJ54" s="96">
        <f t="shared" si="137"/>
        <v>0</v>
      </c>
      <c r="AK54" s="96">
        <f t="shared" si="138"/>
        <v>0</v>
      </c>
      <c r="AL54" s="96">
        <f t="shared" si="139"/>
        <v>0</v>
      </c>
      <c r="AM54" s="96">
        <f t="shared" si="140"/>
        <v>0</v>
      </c>
      <c r="AN54" s="96">
        <f t="shared" si="141"/>
        <v>0</v>
      </c>
      <c r="AO54" s="96">
        <f t="shared" si="142"/>
        <v>0</v>
      </c>
      <c r="AP54" s="96">
        <f t="shared" si="143"/>
        <v>0</v>
      </c>
      <c r="AQ54" s="96">
        <f t="shared" si="144"/>
        <v>0</v>
      </c>
    </row>
    <row r="55" spans="1:43" ht="18.5" x14ac:dyDescent="0.35">
      <c r="A55"/>
      <c r="B55" s="14">
        <v>42</v>
      </c>
      <c r="C55" s="14" t="str">
        <f t="shared" si="54"/>
        <v>N°-0042-2024</v>
      </c>
      <c r="D55" s="15">
        <v>778021767</v>
      </c>
      <c r="E55" s="15" t="s">
        <v>11</v>
      </c>
      <c r="F55" s="16" t="s">
        <v>223</v>
      </c>
      <c r="G55" s="15" t="s">
        <v>222</v>
      </c>
      <c r="H55" s="15" t="s">
        <v>159</v>
      </c>
      <c r="I55" s="15" t="s">
        <v>217</v>
      </c>
      <c r="J55" s="46">
        <v>2000</v>
      </c>
      <c r="K55" s="46" t="s">
        <v>274</v>
      </c>
      <c r="L55" s="46">
        <f t="shared" ref="L55:L56" si="145">+SUM($V55:$AO55)</f>
        <v>-57</v>
      </c>
      <c r="M55" s="46">
        <f t="shared" si="13"/>
        <v>-100000</v>
      </c>
      <c r="N55" s="46"/>
      <c r="O55" s="46"/>
      <c r="P55" s="46"/>
      <c r="Q55" s="70">
        <f t="shared" si="1"/>
        <v>0</v>
      </c>
      <c r="R55" s="46">
        <f t="shared" si="2"/>
        <v>-214000</v>
      </c>
      <c r="S55" s="17" t="s">
        <v>14</v>
      </c>
      <c r="T55" s="18" t="s">
        <v>14</v>
      </c>
      <c r="V55" s="17">
        <v>-47</v>
      </c>
      <c r="W55" s="87">
        <v>-1</v>
      </c>
      <c r="X55" s="87">
        <v>-1</v>
      </c>
      <c r="Y55" s="87">
        <v>-1</v>
      </c>
      <c r="Z55" s="87">
        <v>-1</v>
      </c>
      <c r="AA55" s="87">
        <v>-1</v>
      </c>
      <c r="AB55" s="87">
        <v>-1</v>
      </c>
      <c r="AC55" s="87">
        <v>-1</v>
      </c>
      <c r="AD55" s="87">
        <v>-1</v>
      </c>
      <c r="AE55" s="87">
        <v>-1</v>
      </c>
      <c r="AF55" s="87">
        <v>-1</v>
      </c>
      <c r="AG55" s="87"/>
      <c r="AH55" s="96">
        <f t="shared" si="135"/>
        <v>0</v>
      </c>
      <c r="AI55" s="96">
        <f t="shared" si="136"/>
        <v>0</v>
      </c>
      <c r="AJ55" s="96">
        <f t="shared" si="137"/>
        <v>0</v>
      </c>
      <c r="AK55" s="96">
        <f t="shared" si="138"/>
        <v>0</v>
      </c>
      <c r="AL55" s="96">
        <f t="shared" si="139"/>
        <v>0</v>
      </c>
      <c r="AM55" s="96">
        <f t="shared" si="140"/>
        <v>0</v>
      </c>
      <c r="AN55" s="96">
        <f t="shared" si="141"/>
        <v>0</v>
      </c>
      <c r="AO55" s="96">
        <f t="shared" si="142"/>
        <v>0</v>
      </c>
      <c r="AP55" s="96">
        <f t="shared" si="143"/>
        <v>0</v>
      </c>
      <c r="AQ55" s="96">
        <f t="shared" si="144"/>
        <v>0</v>
      </c>
    </row>
    <row r="56" spans="1:43" ht="18.5" x14ac:dyDescent="0.35">
      <c r="A56"/>
      <c r="B56" s="14">
        <v>43</v>
      </c>
      <c r="C56" s="14" t="str">
        <f t="shared" si="54"/>
        <v>N°-0043-2024</v>
      </c>
      <c r="D56" s="15">
        <v>771009642</v>
      </c>
      <c r="E56" s="15" t="s">
        <v>11</v>
      </c>
      <c r="F56" s="16" t="s">
        <v>68</v>
      </c>
      <c r="G56" s="15" t="s">
        <v>13</v>
      </c>
      <c r="H56" s="15" t="s">
        <v>159</v>
      </c>
      <c r="I56" s="15" t="s">
        <v>219</v>
      </c>
      <c r="J56" s="46">
        <v>1000</v>
      </c>
      <c r="K56" s="46" t="s">
        <v>274</v>
      </c>
      <c r="L56" s="46">
        <f t="shared" si="145"/>
        <v>-57</v>
      </c>
      <c r="M56" s="46">
        <f t="shared" si="13"/>
        <v>-100000</v>
      </c>
      <c r="N56" s="46"/>
      <c r="O56" s="46"/>
      <c r="P56" s="46"/>
      <c r="Q56" s="70">
        <f t="shared" si="1"/>
        <v>0</v>
      </c>
      <c r="R56" s="46">
        <f t="shared" si="2"/>
        <v>-157000</v>
      </c>
      <c r="S56" s="17"/>
      <c r="T56" s="18" t="s">
        <v>14</v>
      </c>
      <c r="U56" s="2" t="s">
        <v>462</v>
      </c>
      <c r="V56" s="17">
        <v>-47</v>
      </c>
      <c r="W56" s="87">
        <v>-1</v>
      </c>
      <c r="X56" s="87">
        <v>-1</v>
      </c>
      <c r="Y56" s="87">
        <v>-1</v>
      </c>
      <c r="Z56" s="87">
        <v>-1</v>
      </c>
      <c r="AA56" s="87">
        <v>-1</v>
      </c>
      <c r="AB56" s="87">
        <v>-1</v>
      </c>
      <c r="AC56" s="87">
        <v>-1</v>
      </c>
      <c r="AD56" s="87">
        <v>-1</v>
      </c>
      <c r="AE56" s="87">
        <v>-1</v>
      </c>
      <c r="AF56" s="87">
        <v>-1</v>
      </c>
      <c r="AG56" s="87"/>
      <c r="AH56" s="96">
        <f t="shared" si="135"/>
        <v>0</v>
      </c>
      <c r="AI56" s="96">
        <f t="shared" si="136"/>
        <v>0</v>
      </c>
      <c r="AJ56" s="96">
        <f t="shared" si="137"/>
        <v>0</v>
      </c>
      <c r="AK56" s="96">
        <f t="shared" si="138"/>
        <v>0</v>
      </c>
      <c r="AL56" s="96">
        <f t="shared" si="139"/>
        <v>0</v>
      </c>
      <c r="AM56" s="96">
        <f t="shared" si="140"/>
        <v>0</v>
      </c>
      <c r="AN56" s="96">
        <f t="shared" si="141"/>
        <v>0</v>
      </c>
      <c r="AO56" s="96">
        <f t="shared" si="142"/>
        <v>0</v>
      </c>
      <c r="AP56" s="96">
        <f t="shared" si="143"/>
        <v>0</v>
      </c>
      <c r="AQ56" s="96">
        <f t="shared" si="144"/>
        <v>0</v>
      </c>
    </row>
    <row r="57" spans="1:43" ht="18.5" x14ac:dyDescent="0.35">
      <c r="A57"/>
      <c r="B57" s="14">
        <v>44</v>
      </c>
      <c r="C57" s="14" t="str">
        <f t="shared" si="54"/>
        <v>N°-0044-2024</v>
      </c>
      <c r="D57" s="15">
        <v>778637835</v>
      </c>
      <c r="E57" s="15" t="s">
        <v>11</v>
      </c>
      <c r="F57" s="19" t="s">
        <v>69</v>
      </c>
      <c r="G57" s="15" t="s">
        <v>27</v>
      </c>
      <c r="H57" s="15" t="s">
        <v>159</v>
      </c>
      <c r="I57" s="15" t="s">
        <v>172</v>
      </c>
      <c r="J57" s="46">
        <v>1000</v>
      </c>
      <c r="K57" s="46">
        <v>1000</v>
      </c>
      <c r="L57" s="46">
        <v>0</v>
      </c>
      <c r="M57" s="46" t="str">
        <f t="shared" si="13"/>
        <v>A JOUR</v>
      </c>
      <c r="N57" s="70"/>
      <c r="O57" s="70">
        <f>+IF(L57&gt;0,L57*J57,0)</f>
        <v>0</v>
      </c>
      <c r="P57" s="70"/>
      <c r="Q57" s="70">
        <f t="shared" si="1"/>
        <v>3000</v>
      </c>
      <c r="R57" s="46" t="str">
        <f t="shared" si="2"/>
        <v>A JOUR</v>
      </c>
      <c r="S57" s="17" t="s">
        <v>14</v>
      </c>
      <c r="T57" s="18" t="s">
        <v>14</v>
      </c>
      <c r="V57" s="17">
        <v>1</v>
      </c>
      <c r="W57" s="87">
        <v>1</v>
      </c>
      <c r="X57" s="17">
        <v>1</v>
      </c>
      <c r="Y57" s="17">
        <v>1</v>
      </c>
      <c r="Z57" s="17" t="s">
        <v>298</v>
      </c>
      <c r="AA57" s="17" t="s">
        <v>298</v>
      </c>
      <c r="AB57" s="17" t="s">
        <v>298</v>
      </c>
      <c r="AC57" s="17" t="s">
        <v>298</v>
      </c>
      <c r="AD57" s="17" t="s">
        <v>298</v>
      </c>
      <c r="AE57" s="17" t="s">
        <v>298</v>
      </c>
      <c r="AF57" s="17" t="s">
        <v>298</v>
      </c>
      <c r="AG57" s="17"/>
      <c r="AH57" s="96">
        <f t="shared" si="135"/>
        <v>1000</v>
      </c>
      <c r="AI57" s="96">
        <f t="shared" si="136"/>
        <v>1000</v>
      </c>
      <c r="AJ57" s="96">
        <f t="shared" si="137"/>
        <v>1000</v>
      </c>
      <c r="AK57" s="96">
        <f t="shared" si="138"/>
        <v>0</v>
      </c>
      <c r="AL57" s="96">
        <f t="shared" si="139"/>
        <v>0</v>
      </c>
      <c r="AM57" s="96">
        <f t="shared" si="140"/>
        <v>0</v>
      </c>
      <c r="AN57" s="96">
        <f t="shared" si="141"/>
        <v>0</v>
      </c>
      <c r="AO57" s="96">
        <f t="shared" si="142"/>
        <v>0</v>
      </c>
      <c r="AP57" s="96">
        <f t="shared" si="143"/>
        <v>0</v>
      </c>
      <c r="AQ57" s="96">
        <f t="shared" si="144"/>
        <v>0</v>
      </c>
    </row>
    <row r="58" spans="1:43" ht="18.5" x14ac:dyDescent="0.35">
      <c r="A58"/>
      <c r="B58" s="14">
        <v>45</v>
      </c>
      <c r="C58" s="14" t="str">
        <f t="shared" si="54"/>
        <v>N°-0045-2024</v>
      </c>
      <c r="D58" s="15">
        <v>773499877</v>
      </c>
      <c r="E58" s="15" t="s">
        <v>70</v>
      </c>
      <c r="F58" s="16" t="s">
        <v>285</v>
      </c>
      <c r="G58" s="15" t="s">
        <v>39</v>
      </c>
      <c r="H58" s="15" t="s">
        <v>159</v>
      </c>
      <c r="I58" s="15" t="s">
        <v>203</v>
      </c>
      <c r="J58" s="46">
        <v>2000</v>
      </c>
      <c r="K58" s="46">
        <v>1000</v>
      </c>
      <c r="L58" s="46">
        <v>0</v>
      </c>
      <c r="M58" s="46" t="str">
        <f t="shared" si="13"/>
        <v>A JOUR</v>
      </c>
      <c r="N58" s="70"/>
      <c r="O58" s="70">
        <f>+IF(L58&gt;0,L58*J58,0)</f>
        <v>0</v>
      </c>
      <c r="P58" s="70"/>
      <c r="Q58" s="70">
        <f t="shared" si="1"/>
        <v>8000</v>
      </c>
      <c r="R58" s="46" t="str">
        <f t="shared" si="2"/>
        <v>A JOUR</v>
      </c>
      <c r="S58" s="17" t="s">
        <v>14</v>
      </c>
      <c r="T58" s="18" t="s">
        <v>14</v>
      </c>
      <c r="V58" s="17" t="s">
        <v>303</v>
      </c>
      <c r="W58" s="17" t="s">
        <v>303</v>
      </c>
      <c r="X58" s="17" t="s">
        <v>303</v>
      </c>
      <c r="Y58" s="17" t="s">
        <v>303</v>
      </c>
      <c r="Z58" s="17" t="s">
        <v>303</v>
      </c>
      <c r="AA58" s="17" t="s">
        <v>303</v>
      </c>
      <c r="AB58" s="17" t="s">
        <v>303</v>
      </c>
      <c r="AC58" s="17">
        <v>1</v>
      </c>
      <c r="AD58" s="17">
        <v>1</v>
      </c>
      <c r="AE58" s="17">
        <v>1</v>
      </c>
      <c r="AF58" s="17">
        <v>1</v>
      </c>
      <c r="AG58" s="17"/>
      <c r="AH58" s="96">
        <f t="shared" si="135"/>
        <v>0</v>
      </c>
      <c r="AI58" s="96">
        <f t="shared" si="136"/>
        <v>0</v>
      </c>
      <c r="AJ58" s="96">
        <f t="shared" si="137"/>
        <v>0</v>
      </c>
      <c r="AK58" s="96">
        <f t="shared" si="138"/>
        <v>0</v>
      </c>
      <c r="AL58" s="96">
        <f t="shared" si="139"/>
        <v>0</v>
      </c>
      <c r="AM58" s="96">
        <f t="shared" si="140"/>
        <v>0</v>
      </c>
      <c r="AN58" s="96">
        <f t="shared" si="141"/>
        <v>2000</v>
      </c>
      <c r="AO58" s="96">
        <f t="shared" si="142"/>
        <v>2000</v>
      </c>
      <c r="AP58" s="96">
        <f t="shared" si="143"/>
        <v>2000</v>
      </c>
      <c r="AQ58" s="96">
        <f t="shared" si="144"/>
        <v>2000</v>
      </c>
    </row>
    <row r="59" spans="1:43" ht="18.5" x14ac:dyDescent="0.35">
      <c r="A59"/>
      <c r="B59" s="14">
        <v>46</v>
      </c>
      <c r="C59" s="14" t="str">
        <f t="shared" si="54"/>
        <v>N°-0046-2024</v>
      </c>
      <c r="D59" s="48" t="s">
        <v>235</v>
      </c>
      <c r="E59" s="15" t="s">
        <v>11</v>
      </c>
      <c r="F59" s="16" t="s">
        <v>72</v>
      </c>
      <c r="G59" s="15" t="s">
        <v>73</v>
      </c>
      <c r="H59" s="15" t="s">
        <v>190</v>
      </c>
      <c r="I59" s="48" t="s">
        <v>235</v>
      </c>
      <c r="J59" s="46">
        <v>2000</v>
      </c>
      <c r="K59" s="46">
        <v>1000</v>
      </c>
      <c r="L59" s="46">
        <v>0</v>
      </c>
      <c r="M59" s="46" t="str">
        <f t="shared" si="13"/>
        <v>A JOUR</v>
      </c>
      <c r="N59" s="70"/>
      <c r="O59" s="70">
        <f>+IF(L59&gt;0,L59*J59,0)</f>
        <v>0</v>
      </c>
      <c r="P59" s="70"/>
      <c r="Q59" s="70">
        <f t="shared" si="1"/>
        <v>0</v>
      </c>
      <c r="R59" s="46" t="str">
        <f t="shared" si="2"/>
        <v>A JOUR</v>
      </c>
      <c r="S59" s="17"/>
      <c r="T59" s="18" t="s">
        <v>14</v>
      </c>
      <c r="V59" s="17"/>
      <c r="W59" s="8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96"/>
      <c r="AI59" s="96"/>
      <c r="AJ59" s="96"/>
      <c r="AK59" s="96"/>
      <c r="AL59" s="96"/>
      <c r="AM59" s="96"/>
      <c r="AN59" s="96"/>
      <c r="AO59" s="96"/>
      <c r="AP59" s="96"/>
      <c r="AQ59" s="96"/>
    </row>
    <row r="60" spans="1:43" ht="18.5" x14ac:dyDescent="0.35">
      <c r="A60"/>
      <c r="B60" s="14">
        <v>47</v>
      </c>
      <c r="C60" s="14" t="str">
        <f t="shared" si="54"/>
        <v>N°-0047-2024</v>
      </c>
      <c r="D60" s="40">
        <v>772392440</v>
      </c>
      <c r="E60" s="38" t="s">
        <v>11</v>
      </c>
      <c r="F60" s="39" t="s">
        <v>457</v>
      </c>
      <c r="G60" s="40" t="s">
        <v>222</v>
      </c>
      <c r="H60" s="15" t="s">
        <v>159</v>
      </c>
      <c r="I60" s="40" t="s">
        <v>221</v>
      </c>
      <c r="J60" s="47">
        <v>2000</v>
      </c>
      <c r="K60" s="47" t="s">
        <v>274</v>
      </c>
      <c r="L60" s="46">
        <f>+SUM($V60:$AO60)</f>
        <v>-52</v>
      </c>
      <c r="M60" s="46">
        <f t="shared" si="13"/>
        <v>-90000</v>
      </c>
      <c r="N60" s="46"/>
      <c r="O60" s="46"/>
      <c r="P60" s="46"/>
      <c r="Q60" s="70">
        <f t="shared" si="1"/>
        <v>0</v>
      </c>
      <c r="R60" s="46">
        <f t="shared" si="2"/>
        <v>-194000</v>
      </c>
      <c r="S60" s="17"/>
      <c r="T60" s="18" t="s">
        <v>14</v>
      </c>
      <c r="V60" s="17">
        <v>-42</v>
      </c>
      <c r="W60" s="87">
        <v>-1</v>
      </c>
      <c r="X60" s="87">
        <v>-1</v>
      </c>
      <c r="Y60" s="87">
        <v>-1</v>
      </c>
      <c r="Z60" s="87">
        <v>-1</v>
      </c>
      <c r="AA60" s="87">
        <v>-1</v>
      </c>
      <c r="AB60" s="87">
        <v>-1</v>
      </c>
      <c r="AC60" s="87">
        <v>-1</v>
      </c>
      <c r="AD60" s="87">
        <v>-1</v>
      </c>
      <c r="AE60" s="87">
        <v>-1</v>
      </c>
      <c r="AF60" s="87">
        <v>-1</v>
      </c>
      <c r="AG60" s="87"/>
      <c r="AH60" s="96">
        <f t="shared" ref="AH60:AH66" si="146">+IFERROR(IF(W60*$J60&lt;0,0,W60*$J60),0)</f>
        <v>0</v>
      </c>
      <c r="AI60" s="96">
        <f t="shared" ref="AI60:AI66" si="147">+IFERROR(IF(X60*$J60&lt;0,0,X60*$J60),0)</f>
        <v>0</v>
      </c>
      <c r="AJ60" s="96">
        <f t="shared" ref="AJ60:AJ66" si="148">+IFERROR(IF(Y60*$J60&lt;0,0,Y60*$J60),0)</f>
        <v>0</v>
      </c>
      <c r="AK60" s="96">
        <f t="shared" ref="AK60:AK66" si="149">+IFERROR(IF(Z60*$J60&lt;0,0,Z60*$J60),0)</f>
        <v>0</v>
      </c>
      <c r="AL60" s="96">
        <f t="shared" ref="AL60:AL66" si="150">+IFERROR(IF(AA60*$J60&lt;0,0,AA60*$J60),0)</f>
        <v>0</v>
      </c>
      <c r="AM60" s="96">
        <f t="shared" ref="AM60:AM66" si="151">+IFERROR(IF(AB60*$J60&lt;0,0,AB60*$J60),0)</f>
        <v>0</v>
      </c>
      <c r="AN60" s="96">
        <f t="shared" ref="AN60:AN66" si="152">+IFERROR(IF(AC60*$J60&lt;0,0,AC60*$J60),0)</f>
        <v>0</v>
      </c>
      <c r="AO60" s="96">
        <f t="shared" ref="AO60:AO66" si="153">+IFERROR(IF(AD60*$J60&lt;0,0,AD60*$J60),0)</f>
        <v>0</v>
      </c>
      <c r="AP60" s="96">
        <f t="shared" ref="AP60:AP66" si="154">+IFERROR(IF(AE60*$J60&lt;0,0,AE60*$J60),0)</f>
        <v>0</v>
      </c>
      <c r="AQ60" s="96">
        <f t="shared" ref="AQ60:AQ66" si="155">+IFERROR(IF(AF60*$J60&lt;0,0,AF60*$J60),0)</f>
        <v>0</v>
      </c>
    </row>
    <row r="61" spans="1:43" s="24" customFormat="1" ht="18.5" x14ac:dyDescent="0.35">
      <c r="B61" s="14">
        <v>48</v>
      </c>
      <c r="C61" s="14" t="str">
        <f t="shared" si="54"/>
        <v>N°-0048-2024</v>
      </c>
      <c r="D61" s="15">
        <v>779593845</v>
      </c>
      <c r="E61" s="15" t="s">
        <v>11</v>
      </c>
      <c r="F61" s="16" t="s">
        <v>74</v>
      </c>
      <c r="G61" s="15" t="s">
        <v>37</v>
      </c>
      <c r="H61" s="15" t="s">
        <v>159</v>
      </c>
      <c r="I61" s="15" t="s">
        <v>232</v>
      </c>
      <c r="J61" s="46">
        <v>1000</v>
      </c>
      <c r="K61" s="46" t="s">
        <v>274</v>
      </c>
      <c r="L61" s="46">
        <f>+SUM($V61:$AO61)</f>
        <v>2990</v>
      </c>
      <c r="M61" s="46" t="str">
        <f t="shared" si="13"/>
        <v>A JOUR</v>
      </c>
      <c r="N61" s="70"/>
      <c r="O61" s="70">
        <f>(18000+(16000-13000))*0+13000</f>
        <v>13000</v>
      </c>
      <c r="P61" s="46"/>
      <c r="Q61" s="70">
        <f t="shared" si="1"/>
        <v>3000</v>
      </c>
      <c r="R61" s="46" t="str">
        <f t="shared" si="2"/>
        <v>A JOUR</v>
      </c>
      <c r="S61" s="17" t="s">
        <v>14</v>
      </c>
      <c r="T61" s="18" t="s">
        <v>14</v>
      </c>
      <c r="U61" s="2">
        <v>-13000</v>
      </c>
      <c r="V61" s="17">
        <v>-6</v>
      </c>
      <c r="W61" s="87">
        <v>1</v>
      </c>
      <c r="X61" s="17">
        <v>1</v>
      </c>
      <c r="Y61" s="17">
        <v>1</v>
      </c>
      <c r="Z61" s="17">
        <v>-1</v>
      </c>
      <c r="AA61" s="17">
        <v>-1</v>
      </c>
      <c r="AB61" s="17">
        <v>-1</v>
      </c>
      <c r="AC61" s="17">
        <v>-1</v>
      </c>
      <c r="AD61" s="17">
        <v>-1</v>
      </c>
      <c r="AE61" s="17">
        <v>-1</v>
      </c>
      <c r="AF61" s="17">
        <v>-1</v>
      </c>
      <c r="AG61" s="17"/>
      <c r="AH61" s="96">
        <f t="shared" si="146"/>
        <v>1000</v>
      </c>
      <c r="AI61" s="96">
        <f t="shared" si="147"/>
        <v>1000</v>
      </c>
      <c r="AJ61" s="96">
        <f t="shared" si="148"/>
        <v>1000</v>
      </c>
      <c r="AK61" s="96">
        <f t="shared" si="149"/>
        <v>0</v>
      </c>
      <c r="AL61" s="96">
        <f t="shared" si="150"/>
        <v>0</v>
      </c>
      <c r="AM61" s="96">
        <f t="shared" si="151"/>
        <v>0</v>
      </c>
      <c r="AN61" s="96">
        <f t="shared" si="152"/>
        <v>0</v>
      </c>
      <c r="AO61" s="96">
        <f t="shared" si="153"/>
        <v>0</v>
      </c>
      <c r="AP61" s="96">
        <f t="shared" si="154"/>
        <v>0</v>
      </c>
      <c r="AQ61" s="96">
        <f t="shared" si="155"/>
        <v>0</v>
      </c>
    </row>
    <row r="62" spans="1:43" ht="18.5" x14ac:dyDescent="0.35">
      <c r="A62"/>
      <c r="B62" s="14">
        <v>49</v>
      </c>
      <c r="C62" s="14" t="str">
        <f t="shared" si="54"/>
        <v>N°-0049-2024</v>
      </c>
      <c r="D62" s="15">
        <v>778018331</v>
      </c>
      <c r="E62" s="15" t="s">
        <v>11</v>
      </c>
      <c r="F62" s="19" t="s">
        <v>75</v>
      </c>
      <c r="G62" s="15" t="s">
        <v>20</v>
      </c>
      <c r="H62" s="15" t="s">
        <v>159</v>
      </c>
      <c r="I62" s="15" t="s">
        <v>173</v>
      </c>
      <c r="J62" s="46">
        <v>2000</v>
      </c>
      <c r="K62" s="46">
        <v>1000</v>
      </c>
      <c r="L62" s="46">
        <v>0</v>
      </c>
      <c r="M62" s="46" t="str">
        <f t="shared" si="13"/>
        <v>A JOUR</v>
      </c>
      <c r="N62" s="70"/>
      <c r="O62" s="70">
        <f>+IF(L62&gt;0,L62*J62,0)</f>
        <v>0</v>
      </c>
      <c r="P62" s="70"/>
      <c r="Q62" s="70">
        <f t="shared" si="1"/>
        <v>6000</v>
      </c>
      <c r="R62" s="46" t="str">
        <f t="shared" si="2"/>
        <v>A JOUR</v>
      </c>
      <c r="S62" s="17" t="s">
        <v>14</v>
      </c>
      <c r="T62" s="18" t="s">
        <v>14</v>
      </c>
      <c r="V62" s="17">
        <v>1</v>
      </c>
      <c r="W62" s="87">
        <v>1</v>
      </c>
      <c r="X62" s="17">
        <v>1</v>
      </c>
      <c r="Y62" s="17">
        <v>1</v>
      </c>
      <c r="Z62" s="17">
        <v>-1</v>
      </c>
      <c r="AA62" s="17">
        <v>-1</v>
      </c>
      <c r="AB62" s="17">
        <v>-1</v>
      </c>
      <c r="AC62" s="17">
        <v>-1</v>
      </c>
      <c r="AD62" s="17">
        <v>-1</v>
      </c>
      <c r="AE62" s="17">
        <v>-1</v>
      </c>
      <c r="AF62" s="17">
        <v>-1</v>
      </c>
      <c r="AG62" s="17"/>
      <c r="AH62" s="96">
        <f t="shared" si="146"/>
        <v>2000</v>
      </c>
      <c r="AI62" s="96">
        <f t="shared" si="147"/>
        <v>2000</v>
      </c>
      <c r="AJ62" s="96">
        <f t="shared" si="148"/>
        <v>2000</v>
      </c>
      <c r="AK62" s="96">
        <f t="shared" si="149"/>
        <v>0</v>
      </c>
      <c r="AL62" s="96">
        <f t="shared" si="150"/>
        <v>0</v>
      </c>
      <c r="AM62" s="96">
        <f t="shared" si="151"/>
        <v>0</v>
      </c>
      <c r="AN62" s="96">
        <f t="shared" si="152"/>
        <v>0</v>
      </c>
      <c r="AO62" s="96">
        <f t="shared" si="153"/>
        <v>0</v>
      </c>
      <c r="AP62" s="96">
        <f t="shared" si="154"/>
        <v>0</v>
      </c>
      <c r="AQ62" s="96">
        <f t="shared" si="155"/>
        <v>0</v>
      </c>
    </row>
    <row r="63" spans="1:43" ht="18.5" x14ac:dyDescent="0.35">
      <c r="A63"/>
      <c r="B63" s="14">
        <v>50</v>
      </c>
      <c r="C63" s="14" t="str">
        <f t="shared" si="54"/>
        <v>N°-0050-2024</v>
      </c>
      <c r="D63" s="15">
        <v>774494968</v>
      </c>
      <c r="E63" s="15" t="s">
        <v>11</v>
      </c>
      <c r="F63" s="16" t="s">
        <v>279</v>
      </c>
      <c r="G63" s="15" t="s">
        <v>13</v>
      </c>
      <c r="H63" s="15" t="s">
        <v>159</v>
      </c>
      <c r="I63" s="15" t="s">
        <v>194</v>
      </c>
      <c r="J63" s="46">
        <v>3000</v>
      </c>
      <c r="K63" s="46">
        <v>1000</v>
      </c>
      <c r="L63" s="46">
        <v>0</v>
      </c>
      <c r="M63" s="46" t="str">
        <f t="shared" si="13"/>
        <v>A JOUR</v>
      </c>
      <c r="N63" s="70"/>
      <c r="O63" s="70">
        <f>+IF(L63&gt;0,L63*J63,0)</f>
        <v>0</v>
      </c>
      <c r="P63" s="70"/>
      <c r="Q63" s="70">
        <f t="shared" si="1"/>
        <v>30000</v>
      </c>
      <c r="R63" s="46" t="str">
        <f t="shared" si="2"/>
        <v>A JOUR</v>
      </c>
      <c r="S63" s="17" t="s">
        <v>14</v>
      </c>
      <c r="T63" s="18" t="s">
        <v>14</v>
      </c>
      <c r="V63" s="17">
        <v>1</v>
      </c>
      <c r="W63" s="87">
        <v>1</v>
      </c>
      <c r="X63" s="17">
        <v>1</v>
      </c>
      <c r="Y63" s="17">
        <v>1</v>
      </c>
      <c r="Z63" s="17">
        <v>1</v>
      </c>
      <c r="AA63" s="17">
        <v>1</v>
      </c>
      <c r="AB63" s="17">
        <v>1</v>
      </c>
      <c r="AC63" s="17">
        <v>1</v>
      </c>
      <c r="AD63" s="17">
        <v>1</v>
      </c>
      <c r="AE63" s="17">
        <v>1</v>
      </c>
      <c r="AF63" s="17">
        <v>1</v>
      </c>
      <c r="AG63" s="17"/>
      <c r="AH63" s="96">
        <f t="shared" si="146"/>
        <v>3000</v>
      </c>
      <c r="AI63" s="96">
        <f t="shared" si="147"/>
        <v>3000</v>
      </c>
      <c r="AJ63" s="96">
        <f t="shared" si="148"/>
        <v>3000</v>
      </c>
      <c r="AK63" s="96">
        <f t="shared" si="149"/>
        <v>3000</v>
      </c>
      <c r="AL63" s="96">
        <f t="shared" si="150"/>
        <v>3000</v>
      </c>
      <c r="AM63" s="96">
        <f t="shared" si="151"/>
        <v>3000</v>
      </c>
      <c r="AN63" s="96">
        <f t="shared" si="152"/>
        <v>3000</v>
      </c>
      <c r="AO63" s="96">
        <f t="shared" si="153"/>
        <v>3000</v>
      </c>
      <c r="AP63" s="96">
        <f t="shared" si="154"/>
        <v>3000</v>
      </c>
      <c r="AQ63" s="96">
        <f t="shared" si="155"/>
        <v>3000</v>
      </c>
    </row>
    <row r="64" spans="1:43" ht="18.5" x14ac:dyDescent="0.35">
      <c r="A64"/>
      <c r="B64" s="14">
        <v>51</v>
      </c>
      <c r="C64" s="14" t="str">
        <f t="shared" si="54"/>
        <v>N°-0051-2024</v>
      </c>
      <c r="D64" s="15">
        <v>779862991</v>
      </c>
      <c r="E64" s="15" t="s">
        <v>15</v>
      </c>
      <c r="F64" s="16" t="s">
        <v>77</v>
      </c>
      <c r="G64" s="15" t="s">
        <v>13</v>
      </c>
      <c r="H64" s="15" t="s">
        <v>159</v>
      </c>
      <c r="I64" s="15" t="s">
        <v>196</v>
      </c>
      <c r="J64" s="46">
        <v>2000</v>
      </c>
      <c r="K64" s="46" t="s">
        <v>274</v>
      </c>
      <c r="L64" s="46">
        <v>0</v>
      </c>
      <c r="M64" s="46" t="str">
        <f t="shared" si="13"/>
        <v>A JOUR</v>
      </c>
      <c r="N64" s="70"/>
      <c r="O64" s="70">
        <f>+IF(L64&gt;0,L64*J64,0)</f>
        <v>0</v>
      </c>
      <c r="P64" s="70"/>
      <c r="Q64" s="70">
        <f t="shared" si="1"/>
        <v>20000</v>
      </c>
      <c r="R64" s="46" t="str">
        <f t="shared" si="2"/>
        <v>A JOUR</v>
      </c>
      <c r="S64" s="17"/>
      <c r="T64" s="18" t="s">
        <v>14</v>
      </c>
      <c r="V64" s="17">
        <v>1</v>
      </c>
      <c r="W64" s="8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/>
      <c r="AH64" s="96">
        <f t="shared" si="146"/>
        <v>2000</v>
      </c>
      <c r="AI64" s="96">
        <f t="shared" si="147"/>
        <v>2000</v>
      </c>
      <c r="AJ64" s="96">
        <f t="shared" si="148"/>
        <v>2000</v>
      </c>
      <c r="AK64" s="96">
        <f t="shared" si="149"/>
        <v>2000</v>
      </c>
      <c r="AL64" s="96">
        <f t="shared" si="150"/>
        <v>2000</v>
      </c>
      <c r="AM64" s="96">
        <f t="shared" si="151"/>
        <v>2000</v>
      </c>
      <c r="AN64" s="96">
        <f t="shared" si="152"/>
        <v>2000</v>
      </c>
      <c r="AO64" s="96">
        <f t="shared" si="153"/>
        <v>2000</v>
      </c>
      <c r="AP64" s="96">
        <f t="shared" si="154"/>
        <v>2000</v>
      </c>
      <c r="AQ64" s="96">
        <f t="shared" si="155"/>
        <v>2000</v>
      </c>
    </row>
    <row r="65" spans="1:43" ht="18.5" x14ac:dyDescent="0.35">
      <c r="A65"/>
      <c r="B65" s="14">
        <v>52</v>
      </c>
      <c r="C65" s="14" t="str">
        <f t="shared" si="54"/>
        <v>N°-0052-2024</v>
      </c>
      <c r="D65" s="40">
        <v>776779519</v>
      </c>
      <c r="E65" s="38" t="s">
        <v>11</v>
      </c>
      <c r="F65" s="110" t="s">
        <v>155</v>
      </c>
      <c r="G65" s="40" t="s">
        <v>156</v>
      </c>
      <c r="H65" s="15" t="s">
        <v>159</v>
      </c>
      <c r="I65" s="40" t="s">
        <v>245</v>
      </c>
      <c r="J65" s="47">
        <v>1000</v>
      </c>
      <c r="K65" s="47">
        <v>1000</v>
      </c>
      <c r="L65" s="47">
        <v>0</v>
      </c>
      <c r="M65" s="46" t="str">
        <f t="shared" si="13"/>
        <v>A JOUR</v>
      </c>
      <c r="N65" s="70"/>
      <c r="O65" s="70">
        <f>+IF(L65&gt;0,L65*J65,0)</f>
        <v>0</v>
      </c>
      <c r="P65" s="70"/>
      <c r="Q65" s="70">
        <f t="shared" si="1"/>
        <v>10000</v>
      </c>
      <c r="R65" s="46" t="str">
        <f t="shared" si="2"/>
        <v>A JOUR</v>
      </c>
      <c r="S65" s="17"/>
      <c r="T65" s="18"/>
      <c r="V65" s="17">
        <v>1</v>
      </c>
      <c r="W65" s="87">
        <v>1</v>
      </c>
      <c r="X65" s="17">
        <v>1</v>
      </c>
      <c r="Y65" s="17">
        <v>1</v>
      </c>
      <c r="Z65" s="17">
        <v>1</v>
      </c>
      <c r="AA65" s="17">
        <v>1</v>
      </c>
      <c r="AB65" s="17">
        <v>1</v>
      </c>
      <c r="AC65" s="17">
        <v>1</v>
      </c>
      <c r="AD65" s="17">
        <v>1</v>
      </c>
      <c r="AE65" s="17">
        <v>1</v>
      </c>
      <c r="AF65" s="17">
        <v>1</v>
      </c>
      <c r="AG65" s="17"/>
      <c r="AH65" s="96">
        <f t="shared" si="146"/>
        <v>1000</v>
      </c>
      <c r="AI65" s="96">
        <f t="shared" si="147"/>
        <v>1000</v>
      </c>
      <c r="AJ65" s="96">
        <f t="shared" si="148"/>
        <v>1000</v>
      </c>
      <c r="AK65" s="96">
        <f t="shared" si="149"/>
        <v>1000</v>
      </c>
      <c r="AL65" s="96">
        <f t="shared" si="150"/>
        <v>1000</v>
      </c>
      <c r="AM65" s="96">
        <f t="shared" si="151"/>
        <v>1000</v>
      </c>
      <c r="AN65" s="96">
        <f t="shared" si="152"/>
        <v>1000</v>
      </c>
      <c r="AO65" s="96">
        <f t="shared" si="153"/>
        <v>1000</v>
      </c>
      <c r="AP65" s="96">
        <f t="shared" si="154"/>
        <v>1000</v>
      </c>
      <c r="AQ65" s="96">
        <f t="shared" si="155"/>
        <v>1000</v>
      </c>
    </row>
    <row r="66" spans="1:43" ht="18.5" x14ac:dyDescent="0.35">
      <c r="A66"/>
      <c r="B66" s="14">
        <v>53</v>
      </c>
      <c r="C66" s="14" t="str">
        <f t="shared" si="54"/>
        <v>N°-0053-2024</v>
      </c>
      <c r="D66" s="15">
        <v>773137431</v>
      </c>
      <c r="E66" s="15" t="s">
        <v>15</v>
      </c>
      <c r="F66" s="16" t="s">
        <v>78</v>
      </c>
      <c r="G66" s="15" t="s">
        <v>23</v>
      </c>
      <c r="H66" s="15" t="s">
        <v>159</v>
      </c>
      <c r="I66" s="15" t="s">
        <v>198</v>
      </c>
      <c r="J66" s="46">
        <v>2000</v>
      </c>
      <c r="K66" s="46">
        <v>1000</v>
      </c>
      <c r="L66" s="46">
        <v>0</v>
      </c>
      <c r="M66" s="46" t="str">
        <f t="shared" si="13"/>
        <v>A JOUR</v>
      </c>
      <c r="N66" s="70"/>
      <c r="O66" s="70">
        <f>+IF(L66&gt;0,L66*J66,0)</f>
        <v>0</v>
      </c>
      <c r="P66" s="70"/>
      <c r="Q66" s="70">
        <f t="shared" si="1"/>
        <v>6000</v>
      </c>
      <c r="R66" s="46" t="str">
        <f t="shared" si="2"/>
        <v>A JOUR</v>
      </c>
      <c r="S66" s="17" t="s">
        <v>14</v>
      </c>
      <c r="T66" s="18" t="s">
        <v>14</v>
      </c>
      <c r="U66" s="2" t="s">
        <v>298</v>
      </c>
      <c r="V66" s="17">
        <v>1</v>
      </c>
      <c r="W66" s="87">
        <v>1</v>
      </c>
      <c r="X66" s="17">
        <v>1</v>
      </c>
      <c r="Y66" s="17">
        <v>1</v>
      </c>
      <c r="Z66" s="17" t="s">
        <v>303</v>
      </c>
      <c r="AA66" s="17" t="s">
        <v>303</v>
      </c>
      <c r="AB66" s="17" t="s">
        <v>303</v>
      </c>
      <c r="AC66" s="17" t="s">
        <v>303</v>
      </c>
      <c r="AD66" s="17" t="s">
        <v>303</v>
      </c>
      <c r="AE66" s="17" t="s">
        <v>303</v>
      </c>
      <c r="AF66" s="17" t="s">
        <v>303</v>
      </c>
      <c r="AG66" s="17"/>
      <c r="AH66" s="96">
        <f t="shared" si="146"/>
        <v>2000</v>
      </c>
      <c r="AI66" s="96">
        <f t="shared" si="147"/>
        <v>2000</v>
      </c>
      <c r="AJ66" s="96">
        <f t="shared" si="148"/>
        <v>2000</v>
      </c>
      <c r="AK66" s="96">
        <f t="shared" si="149"/>
        <v>0</v>
      </c>
      <c r="AL66" s="96">
        <f t="shared" si="150"/>
        <v>0</v>
      </c>
      <c r="AM66" s="96">
        <f t="shared" si="151"/>
        <v>0</v>
      </c>
      <c r="AN66" s="96">
        <f t="shared" si="152"/>
        <v>0</v>
      </c>
      <c r="AO66" s="96">
        <f t="shared" si="153"/>
        <v>0</v>
      </c>
      <c r="AP66" s="96">
        <f t="shared" si="154"/>
        <v>0</v>
      </c>
      <c r="AQ66" s="96">
        <f t="shared" si="155"/>
        <v>0</v>
      </c>
    </row>
    <row r="67" spans="1:43" ht="18.5" x14ac:dyDescent="0.35">
      <c r="A67"/>
      <c r="B67" s="14">
        <v>54</v>
      </c>
      <c r="C67" s="14" t="str">
        <f t="shared" si="54"/>
        <v>N°-0054-2024</v>
      </c>
      <c r="D67" s="15"/>
      <c r="E67" s="15" t="s">
        <v>11</v>
      </c>
      <c r="F67" s="16" t="s">
        <v>152</v>
      </c>
      <c r="G67" s="15" t="s">
        <v>23</v>
      </c>
      <c r="H67" s="15" t="s">
        <v>159</v>
      </c>
      <c r="I67" s="15"/>
      <c r="J67" s="46">
        <v>1000</v>
      </c>
      <c r="K67" s="46">
        <v>1000</v>
      </c>
      <c r="L67" s="46"/>
      <c r="M67" s="46" t="str">
        <f t="shared" si="13"/>
        <v>A JOUR</v>
      </c>
      <c r="N67" s="46"/>
      <c r="O67" s="46"/>
      <c r="P67" s="46"/>
      <c r="Q67" s="70">
        <f t="shared" si="1"/>
        <v>0</v>
      </c>
      <c r="R67" s="46" t="str">
        <f t="shared" si="2"/>
        <v>A JOUR</v>
      </c>
      <c r="S67" s="17"/>
      <c r="T67" s="18"/>
      <c r="V67" s="17"/>
      <c r="W67" s="8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96"/>
      <c r="AI67" s="96"/>
      <c r="AJ67" s="96"/>
      <c r="AK67" s="96"/>
      <c r="AL67" s="96"/>
      <c r="AM67" s="96"/>
      <c r="AN67" s="96"/>
      <c r="AO67" s="96"/>
      <c r="AP67" s="96"/>
      <c r="AQ67" s="96"/>
    </row>
    <row r="68" spans="1:43" ht="18.5" x14ac:dyDescent="0.35">
      <c r="A68"/>
      <c r="B68" s="14">
        <v>55</v>
      </c>
      <c r="C68" s="14" t="str">
        <f t="shared" si="54"/>
        <v>N°-0055-2024</v>
      </c>
      <c r="D68" s="15">
        <v>776669090</v>
      </c>
      <c r="E68" s="15" t="s">
        <v>11</v>
      </c>
      <c r="F68" s="16" t="s">
        <v>79</v>
      </c>
      <c r="G68" s="15" t="s">
        <v>13</v>
      </c>
      <c r="H68" s="15" t="s">
        <v>159</v>
      </c>
      <c r="I68" s="15" t="s">
        <v>227</v>
      </c>
      <c r="J68" s="46">
        <v>1000</v>
      </c>
      <c r="K68" s="46" t="s">
        <v>274</v>
      </c>
      <c r="L68" s="46"/>
      <c r="M68" s="46" t="str">
        <f t="shared" si="13"/>
        <v>A JOUR</v>
      </c>
      <c r="N68" s="109">
        <v>6000</v>
      </c>
      <c r="O68" s="46"/>
      <c r="P68" s="46"/>
      <c r="Q68" s="70">
        <f t="shared" si="1"/>
        <v>10000</v>
      </c>
      <c r="R68" s="46" t="str">
        <f t="shared" si="2"/>
        <v>A JOUR</v>
      </c>
      <c r="S68" s="2" t="s">
        <v>14</v>
      </c>
      <c r="T68" s="2" t="s">
        <v>14</v>
      </c>
      <c r="V68" s="17">
        <v>1</v>
      </c>
      <c r="W68" s="87">
        <v>1</v>
      </c>
      <c r="X68" s="17">
        <v>1</v>
      </c>
      <c r="Y68" s="17">
        <v>1</v>
      </c>
      <c r="Z68" s="17">
        <v>1</v>
      </c>
      <c r="AA68" s="17">
        <v>1</v>
      </c>
      <c r="AB68" s="17">
        <v>1</v>
      </c>
      <c r="AC68" s="17">
        <v>1</v>
      </c>
      <c r="AD68" s="17">
        <v>1</v>
      </c>
      <c r="AE68" s="17">
        <v>1</v>
      </c>
      <c r="AF68" s="17">
        <v>1</v>
      </c>
      <c r="AG68" s="17"/>
      <c r="AH68" s="96">
        <f t="shared" ref="AH68" si="156">+IFERROR(IF(W68*$J68&lt;0,0,W68*$J68),0)</f>
        <v>1000</v>
      </c>
      <c r="AI68" s="96">
        <f t="shared" ref="AI68" si="157">+IFERROR(IF(X68*$J68&lt;0,0,X68*$J68),0)</f>
        <v>1000</v>
      </c>
      <c r="AJ68" s="96">
        <f t="shared" ref="AJ68" si="158">+IFERROR(IF(Y68*$J68&lt;0,0,Y68*$J68),0)</f>
        <v>1000</v>
      </c>
      <c r="AK68" s="96">
        <f t="shared" ref="AK68" si="159">+IFERROR(IF(Z68*$J68&lt;0,0,Z68*$J68),0)</f>
        <v>1000</v>
      </c>
      <c r="AL68" s="96">
        <f t="shared" ref="AL68" si="160">+IFERROR(IF(AA68*$J68&lt;0,0,AA68*$J68),0)</f>
        <v>1000</v>
      </c>
      <c r="AM68" s="96">
        <f t="shared" ref="AM68" si="161">+IFERROR(IF(AB68*$J68&lt;0,0,AB68*$J68),0)</f>
        <v>1000</v>
      </c>
      <c r="AN68" s="96">
        <f t="shared" ref="AN68" si="162">+IFERROR(IF(AC68*$J68&lt;0,0,AC68*$J68),0)</f>
        <v>1000</v>
      </c>
      <c r="AO68" s="96">
        <f t="shared" ref="AO68" si="163">+IFERROR(IF(AD68*$J68&lt;0,0,AD68*$J68),0)</f>
        <v>1000</v>
      </c>
      <c r="AP68" s="96">
        <f t="shared" ref="AP68" si="164">+IFERROR(IF(AE68*$J68&lt;0,0,AE68*$J68),0)</f>
        <v>1000</v>
      </c>
      <c r="AQ68" s="96">
        <f t="shared" ref="AQ68" si="165">+IFERROR(IF(AF68*$J68&lt;0,0,AF68*$J68),0)</f>
        <v>1000</v>
      </c>
    </row>
    <row r="69" spans="1:43" ht="18.5" x14ac:dyDescent="0.35">
      <c r="A69"/>
      <c r="B69" s="14">
        <v>56</v>
      </c>
      <c r="C69" s="14" t="str">
        <f t="shared" si="54"/>
        <v>N°-0056-2024</v>
      </c>
      <c r="D69" s="15"/>
      <c r="E69" s="15" t="s">
        <v>11</v>
      </c>
      <c r="F69" s="16" t="s">
        <v>80</v>
      </c>
      <c r="G69" s="15" t="s">
        <v>20</v>
      </c>
      <c r="H69" s="15" t="s">
        <v>159</v>
      </c>
      <c r="I69" s="15"/>
      <c r="J69" s="50" t="s">
        <v>274</v>
      </c>
      <c r="K69" s="46" t="s">
        <v>274</v>
      </c>
      <c r="L69" s="46"/>
      <c r="M69" s="46" t="str">
        <f t="shared" si="13"/>
        <v>A JOUR</v>
      </c>
      <c r="N69" s="46"/>
      <c r="O69" s="46"/>
      <c r="P69" s="46"/>
      <c r="Q69" s="70">
        <f t="shared" si="1"/>
        <v>0</v>
      </c>
      <c r="R69" s="46" t="str">
        <f t="shared" si="2"/>
        <v>A JOUR</v>
      </c>
      <c r="S69" s="2" t="s">
        <v>14</v>
      </c>
      <c r="T69" s="2" t="s">
        <v>14</v>
      </c>
      <c r="V69" s="17" t="s">
        <v>298</v>
      </c>
      <c r="W69" s="17" t="s">
        <v>298</v>
      </c>
      <c r="X69" s="17" t="s">
        <v>298</v>
      </c>
      <c r="Y69" s="17" t="s">
        <v>298</v>
      </c>
      <c r="Z69" s="17" t="s">
        <v>298</v>
      </c>
      <c r="AA69" s="17" t="s">
        <v>298</v>
      </c>
      <c r="AB69" s="17" t="s">
        <v>298</v>
      </c>
      <c r="AC69" s="17" t="s">
        <v>298</v>
      </c>
      <c r="AD69" s="17" t="s">
        <v>298</v>
      </c>
      <c r="AE69" s="17" t="s">
        <v>298</v>
      </c>
      <c r="AF69" s="17" t="s">
        <v>298</v>
      </c>
      <c r="AG69" s="17"/>
      <c r="AH69" s="96">
        <f t="shared" ref="AH69:AH70" si="166">+IFERROR(IF(W69*$J69&lt;0,0,W69*$J69),0)</f>
        <v>0</v>
      </c>
      <c r="AI69" s="96">
        <f t="shared" ref="AI69:AI70" si="167">+IFERROR(IF(X69*$J69&lt;0,0,X69*$J69),0)</f>
        <v>0</v>
      </c>
      <c r="AJ69" s="96">
        <f t="shared" ref="AJ69:AJ70" si="168">+IFERROR(IF(Y69*$J69&lt;0,0,Y69*$J69),0)</f>
        <v>0</v>
      </c>
      <c r="AK69" s="96">
        <f t="shared" ref="AK69:AK70" si="169">+IFERROR(IF(Z69*$J69&lt;0,0,Z69*$J69),0)</f>
        <v>0</v>
      </c>
      <c r="AL69" s="96">
        <f t="shared" ref="AL69:AL70" si="170">+IFERROR(IF(AA69*$J69&lt;0,0,AA69*$J69),0)</f>
        <v>0</v>
      </c>
      <c r="AM69" s="96">
        <f t="shared" ref="AM69:AM70" si="171">+IFERROR(IF(AB69*$J69&lt;0,0,AB69*$J69),0)</f>
        <v>0</v>
      </c>
      <c r="AN69" s="96">
        <f t="shared" ref="AN69:AN70" si="172">+IFERROR(IF(AC69*$J69&lt;0,0,AC69*$J69),0)</f>
        <v>0</v>
      </c>
      <c r="AO69" s="96">
        <f t="shared" ref="AO69:AO70" si="173">+IFERROR(IF(AD69*$J69&lt;0,0,AD69*$J69),0)</f>
        <v>0</v>
      </c>
      <c r="AP69" s="96">
        <f t="shared" ref="AP69:AP70" si="174">+IFERROR(IF(AE69*$J69&lt;0,0,AE69*$J69),0)</f>
        <v>0</v>
      </c>
      <c r="AQ69" s="96">
        <f t="shared" ref="AQ69:AQ70" si="175">+IFERROR(IF(AF69*$J69&lt;0,0,AF69*$J69),0)</f>
        <v>0</v>
      </c>
    </row>
    <row r="70" spans="1:43" ht="18.5" x14ac:dyDescent="0.35">
      <c r="A70"/>
      <c r="B70" s="14">
        <v>57</v>
      </c>
      <c r="C70" s="14" t="str">
        <f t="shared" si="54"/>
        <v>N°-0057-2024</v>
      </c>
      <c r="D70" s="15">
        <v>774885353</v>
      </c>
      <c r="E70" s="15" t="s">
        <v>11</v>
      </c>
      <c r="F70" s="16" t="s">
        <v>81</v>
      </c>
      <c r="G70" s="15" t="s">
        <v>13</v>
      </c>
      <c r="H70" s="15" t="s">
        <v>159</v>
      </c>
      <c r="I70" s="15" t="s">
        <v>224</v>
      </c>
      <c r="J70" s="46">
        <v>1000</v>
      </c>
      <c r="K70" s="46">
        <v>1000</v>
      </c>
      <c r="L70" s="46">
        <f>+SUM($V70:$AO70)</f>
        <v>8009</v>
      </c>
      <c r="M70" s="46" t="str">
        <f t="shared" si="13"/>
        <v>A JOUR</v>
      </c>
      <c r="N70" s="70"/>
      <c r="O70" s="70">
        <v>1000</v>
      </c>
      <c r="P70" s="46"/>
      <c r="Q70" s="70">
        <f t="shared" si="1"/>
        <v>10000</v>
      </c>
      <c r="R70" s="46" t="str">
        <f t="shared" si="2"/>
        <v>A JOUR</v>
      </c>
      <c r="S70" s="17" t="s">
        <v>14</v>
      </c>
      <c r="T70" s="18" t="s">
        <v>14</v>
      </c>
      <c r="V70" s="17">
        <v>-1</v>
      </c>
      <c r="W70" s="87">
        <v>1</v>
      </c>
      <c r="X70" s="17">
        <v>1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1</v>
      </c>
      <c r="AE70" s="17">
        <v>1</v>
      </c>
      <c r="AF70" s="17">
        <v>1</v>
      </c>
      <c r="AG70" s="17"/>
      <c r="AH70" s="96">
        <f t="shared" si="166"/>
        <v>1000</v>
      </c>
      <c r="AI70" s="96">
        <f t="shared" si="167"/>
        <v>1000</v>
      </c>
      <c r="AJ70" s="96">
        <f t="shared" si="168"/>
        <v>1000</v>
      </c>
      <c r="AK70" s="96">
        <f t="shared" si="169"/>
        <v>1000</v>
      </c>
      <c r="AL70" s="96">
        <f t="shared" si="170"/>
        <v>1000</v>
      </c>
      <c r="AM70" s="96">
        <f t="shared" si="171"/>
        <v>1000</v>
      </c>
      <c r="AN70" s="96">
        <f t="shared" si="172"/>
        <v>1000</v>
      </c>
      <c r="AO70" s="96">
        <f t="shared" si="173"/>
        <v>1000</v>
      </c>
      <c r="AP70" s="96">
        <f t="shared" si="174"/>
        <v>1000</v>
      </c>
      <c r="AQ70" s="96">
        <f t="shared" si="175"/>
        <v>1000</v>
      </c>
    </row>
    <row r="71" spans="1:43" ht="18.5" x14ac:dyDescent="0.35">
      <c r="A71"/>
      <c r="B71" s="14">
        <v>58</v>
      </c>
      <c r="C71" s="14" t="str">
        <f t="shared" si="54"/>
        <v>N°-0058-2024</v>
      </c>
      <c r="D71" s="15"/>
      <c r="E71" s="15" t="s">
        <v>11</v>
      </c>
      <c r="F71" s="91" t="s">
        <v>82</v>
      </c>
      <c r="G71" s="92" t="s">
        <v>23</v>
      </c>
      <c r="H71" s="92" t="s">
        <v>175</v>
      </c>
      <c r="I71" s="92"/>
      <c r="J71" s="93" t="s">
        <v>274</v>
      </c>
      <c r="K71" s="93" t="s">
        <v>274</v>
      </c>
      <c r="L71" s="93"/>
      <c r="M71" s="46" t="str">
        <f t="shared" si="13"/>
        <v>A JOUR</v>
      </c>
      <c r="N71" s="46"/>
      <c r="O71" s="46"/>
      <c r="P71" s="46"/>
      <c r="Q71" s="70">
        <f t="shared" si="1"/>
        <v>0</v>
      </c>
      <c r="R71" s="46" t="str">
        <f t="shared" si="2"/>
        <v>A JOUR</v>
      </c>
      <c r="S71" s="17"/>
      <c r="T71" s="18" t="s">
        <v>14</v>
      </c>
      <c r="V71" s="17"/>
      <c r="W71" s="8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96"/>
      <c r="AI71" s="96"/>
      <c r="AJ71" s="96"/>
      <c r="AK71" s="96"/>
      <c r="AL71" s="96"/>
      <c r="AM71" s="96"/>
      <c r="AN71" s="96"/>
      <c r="AO71" s="96"/>
      <c r="AP71" s="96"/>
      <c r="AQ71" s="96"/>
    </row>
    <row r="72" spans="1:43" ht="18.5" x14ac:dyDescent="0.35">
      <c r="A72"/>
      <c r="B72" s="14">
        <v>59</v>
      </c>
      <c r="C72" s="14" t="str">
        <f t="shared" si="54"/>
        <v>N°-0059-2024</v>
      </c>
      <c r="D72" s="15">
        <v>774767085</v>
      </c>
      <c r="E72" s="15" t="s">
        <v>11</v>
      </c>
      <c r="F72" s="16" t="s">
        <v>83</v>
      </c>
      <c r="G72" s="15" t="s">
        <v>20</v>
      </c>
      <c r="H72" s="15" t="s">
        <v>159</v>
      </c>
      <c r="I72" s="15" t="s">
        <v>254</v>
      </c>
      <c r="J72" s="46">
        <v>1000</v>
      </c>
      <c r="K72" s="46">
        <v>1000</v>
      </c>
      <c r="L72" s="46">
        <v>0</v>
      </c>
      <c r="M72" s="46" t="str">
        <f t="shared" si="13"/>
        <v>A JOUR</v>
      </c>
      <c r="N72" s="70"/>
      <c r="O72" s="70">
        <f>+IF(L72&gt;0,L72*J72,0)</f>
        <v>0</v>
      </c>
      <c r="P72" s="70"/>
      <c r="Q72" s="70">
        <f t="shared" si="1"/>
        <v>10000</v>
      </c>
      <c r="R72" s="46" t="str">
        <f t="shared" si="2"/>
        <v>A JOUR</v>
      </c>
      <c r="S72" s="17" t="s">
        <v>14</v>
      </c>
      <c r="T72" s="18" t="s">
        <v>14</v>
      </c>
      <c r="V72" s="17">
        <v>1</v>
      </c>
      <c r="W72" s="8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/>
      <c r="AH72" s="96">
        <f t="shared" ref="AH72:AH76" si="176">+IFERROR(IF(W72*$J72&lt;0,0,W72*$J72),0)</f>
        <v>1000</v>
      </c>
      <c r="AI72" s="96">
        <f t="shared" ref="AI72:AI76" si="177">+IFERROR(IF(X72*$J72&lt;0,0,X72*$J72),0)</f>
        <v>1000</v>
      </c>
      <c r="AJ72" s="96">
        <f t="shared" ref="AJ72:AJ76" si="178">+IFERROR(IF(Y72*$J72&lt;0,0,Y72*$J72),0)</f>
        <v>1000</v>
      </c>
      <c r="AK72" s="96">
        <f t="shared" ref="AK72:AK76" si="179">+IFERROR(IF(Z72*$J72&lt;0,0,Z72*$J72),0)</f>
        <v>1000</v>
      </c>
      <c r="AL72" s="96">
        <f t="shared" ref="AL72:AL76" si="180">+IFERROR(IF(AA72*$J72&lt;0,0,AA72*$J72),0)</f>
        <v>1000</v>
      </c>
      <c r="AM72" s="96">
        <f t="shared" ref="AM72:AM76" si="181">+IFERROR(IF(AB72*$J72&lt;0,0,AB72*$J72),0)</f>
        <v>1000</v>
      </c>
      <c r="AN72" s="96">
        <f t="shared" ref="AN72:AN76" si="182">+IFERROR(IF(AC72*$J72&lt;0,0,AC72*$J72),0)</f>
        <v>1000</v>
      </c>
      <c r="AO72" s="96">
        <f t="shared" ref="AO72:AO76" si="183">+IFERROR(IF(AD72*$J72&lt;0,0,AD72*$J72),0)</f>
        <v>1000</v>
      </c>
      <c r="AP72" s="96">
        <f t="shared" ref="AP72:AP76" si="184">+IFERROR(IF(AE72*$J72&lt;0,0,AE72*$J72),0)</f>
        <v>1000</v>
      </c>
      <c r="AQ72" s="96">
        <f t="shared" ref="AQ72:AQ76" si="185">+IFERROR(IF(AF72*$J72&lt;0,0,AF72*$J72),0)</f>
        <v>1000</v>
      </c>
    </row>
    <row r="73" spans="1:43" ht="18.5" x14ac:dyDescent="0.35">
      <c r="A73"/>
      <c r="B73" s="14">
        <v>60</v>
      </c>
      <c r="C73" s="14" t="str">
        <f t="shared" si="54"/>
        <v>N°-0060-2024</v>
      </c>
      <c r="D73" s="15"/>
      <c r="E73" s="15" t="s">
        <v>11</v>
      </c>
      <c r="F73" s="16" t="s">
        <v>84</v>
      </c>
      <c r="G73" s="15" t="s">
        <v>13</v>
      </c>
      <c r="H73" s="15" t="s">
        <v>243</v>
      </c>
      <c r="I73" s="15"/>
      <c r="J73" s="46">
        <v>1000</v>
      </c>
      <c r="K73" s="46">
        <v>1000</v>
      </c>
      <c r="L73" s="46">
        <f t="shared" ref="L73" si="186">+SUM($V73:$AO73)</f>
        <v>-3</v>
      </c>
      <c r="M73" s="46">
        <f t="shared" si="13"/>
        <v>-6000</v>
      </c>
      <c r="N73" s="46"/>
      <c r="O73" s="46"/>
      <c r="P73" s="46">
        <v>50000</v>
      </c>
      <c r="Q73" s="70">
        <f t="shared" si="1"/>
        <v>0</v>
      </c>
      <c r="R73" s="46">
        <f t="shared" si="2"/>
        <v>-9000</v>
      </c>
      <c r="S73" s="17" t="s">
        <v>14</v>
      </c>
      <c r="T73" s="18" t="s">
        <v>14</v>
      </c>
      <c r="U73" s="2" t="s">
        <v>303</v>
      </c>
      <c r="V73" s="17" t="s">
        <v>303</v>
      </c>
      <c r="W73" s="87">
        <v>-1</v>
      </c>
      <c r="X73" s="87">
        <v>-1</v>
      </c>
      <c r="Y73" s="87">
        <v>-1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/>
      <c r="AH73" s="96">
        <f t="shared" si="176"/>
        <v>0</v>
      </c>
      <c r="AI73" s="96">
        <f t="shared" si="177"/>
        <v>0</v>
      </c>
      <c r="AJ73" s="96">
        <f t="shared" si="178"/>
        <v>0</v>
      </c>
      <c r="AK73" s="96">
        <f t="shared" si="179"/>
        <v>0</v>
      </c>
      <c r="AL73" s="96">
        <f t="shared" si="180"/>
        <v>0</v>
      </c>
      <c r="AM73" s="96">
        <f t="shared" si="181"/>
        <v>0</v>
      </c>
      <c r="AN73" s="96">
        <f t="shared" si="182"/>
        <v>0</v>
      </c>
      <c r="AO73" s="96">
        <f t="shared" si="183"/>
        <v>0</v>
      </c>
      <c r="AP73" s="96">
        <f t="shared" si="184"/>
        <v>0</v>
      </c>
      <c r="AQ73" s="96">
        <f t="shared" si="185"/>
        <v>0</v>
      </c>
    </row>
    <row r="74" spans="1:43" ht="18.5" x14ac:dyDescent="0.35">
      <c r="A74"/>
      <c r="B74" s="14">
        <v>61</v>
      </c>
      <c r="C74" s="14" t="str">
        <f t="shared" si="54"/>
        <v>N°-0061-2024</v>
      </c>
      <c r="D74" s="15">
        <v>776790248</v>
      </c>
      <c r="E74" s="15" t="s">
        <v>11</v>
      </c>
      <c r="F74" s="16" t="s">
        <v>283</v>
      </c>
      <c r="G74" s="15" t="s">
        <v>13</v>
      </c>
      <c r="H74" s="15" t="s">
        <v>159</v>
      </c>
      <c r="I74" s="15" t="s">
        <v>195</v>
      </c>
      <c r="J74" s="46">
        <v>2000</v>
      </c>
      <c r="K74" s="46">
        <v>1000</v>
      </c>
      <c r="L74" s="46">
        <v>0</v>
      </c>
      <c r="M74" s="46" t="str">
        <f t="shared" si="13"/>
        <v>A JOUR</v>
      </c>
      <c r="N74" s="70"/>
      <c r="O74" s="70">
        <f>+IF(L74&gt;0,L74*J74,0)</f>
        <v>0</v>
      </c>
      <c r="P74" s="70"/>
      <c r="Q74" s="70">
        <f t="shared" si="1"/>
        <v>20000</v>
      </c>
      <c r="R74" s="46" t="str">
        <f t="shared" si="2"/>
        <v>A JOUR</v>
      </c>
      <c r="S74" s="17" t="s">
        <v>14</v>
      </c>
      <c r="T74" s="18" t="s">
        <v>14</v>
      </c>
      <c r="V74" s="17">
        <v>1</v>
      </c>
      <c r="W74" s="8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/>
      <c r="AH74" s="96">
        <f t="shared" si="176"/>
        <v>2000</v>
      </c>
      <c r="AI74" s="96">
        <f t="shared" si="177"/>
        <v>2000</v>
      </c>
      <c r="AJ74" s="96">
        <f t="shared" si="178"/>
        <v>2000</v>
      </c>
      <c r="AK74" s="96">
        <f t="shared" si="179"/>
        <v>2000</v>
      </c>
      <c r="AL74" s="96">
        <f t="shared" si="180"/>
        <v>2000</v>
      </c>
      <c r="AM74" s="96">
        <f t="shared" si="181"/>
        <v>2000</v>
      </c>
      <c r="AN74" s="96">
        <f t="shared" si="182"/>
        <v>2000</v>
      </c>
      <c r="AO74" s="96">
        <f t="shared" si="183"/>
        <v>2000</v>
      </c>
      <c r="AP74" s="96">
        <f t="shared" si="184"/>
        <v>2000</v>
      </c>
      <c r="AQ74" s="96">
        <f t="shared" si="185"/>
        <v>2000</v>
      </c>
    </row>
    <row r="75" spans="1:43" ht="18.5" x14ac:dyDescent="0.35">
      <c r="A75"/>
      <c r="B75" s="14">
        <v>62</v>
      </c>
      <c r="C75" s="14" t="str">
        <f t="shared" si="54"/>
        <v>N°-0062-2024</v>
      </c>
      <c r="D75" s="15">
        <v>781656755</v>
      </c>
      <c r="E75" s="15" t="s">
        <v>11</v>
      </c>
      <c r="F75" s="16" t="s">
        <v>86</v>
      </c>
      <c r="G75" s="15" t="s">
        <v>27</v>
      </c>
      <c r="H75" s="15" t="s">
        <v>159</v>
      </c>
      <c r="I75" s="15" t="s">
        <v>207</v>
      </c>
      <c r="J75" s="46">
        <v>1000</v>
      </c>
      <c r="K75" s="46">
        <v>1000</v>
      </c>
      <c r="L75" s="46">
        <v>0</v>
      </c>
      <c r="M75" s="46" t="str">
        <f t="shared" si="13"/>
        <v>A JOUR</v>
      </c>
      <c r="N75" s="70"/>
      <c r="O75" s="70">
        <f>+IF(L75&gt;0,L75*J75,0)</f>
        <v>0</v>
      </c>
      <c r="P75" s="70"/>
      <c r="Q75" s="70">
        <f t="shared" si="1"/>
        <v>10000</v>
      </c>
      <c r="R75" s="46" t="str">
        <f t="shared" si="2"/>
        <v>A JOUR</v>
      </c>
      <c r="S75" s="17" t="s">
        <v>14</v>
      </c>
      <c r="T75" s="18" t="s">
        <v>14</v>
      </c>
      <c r="V75" s="17">
        <v>1</v>
      </c>
      <c r="W75" s="8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/>
      <c r="AH75" s="96">
        <f t="shared" si="176"/>
        <v>1000</v>
      </c>
      <c r="AI75" s="96">
        <f t="shared" si="177"/>
        <v>1000</v>
      </c>
      <c r="AJ75" s="96">
        <f t="shared" si="178"/>
        <v>1000</v>
      </c>
      <c r="AK75" s="96">
        <f t="shared" si="179"/>
        <v>1000</v>
      </c>
      <c r="AL75" s="96">
        <f t="shared" si="180"/>
        <v>1000</v>
      </c>
      <c r="AM75" s="96">
        <f t="shared" si="181"/>
        <v>1000</v>
      </c>
      <c r="AN75" s="96">
        <f t="shared" si="182"/>
        <v>1000</v>
      </c>
      <c r="AO75" s="96">
        <f t="shared" si="183"/>
        <v>1000</v>
      </c>
      <c r="AP75" s="96">
        <f t="shared" si="184"/>
        <v>1000</v>
      </c>
      <c r="AQ75" s="96">
        <f t="shared" si="185"/>
        <v>1000</v>
      </c>
    </row>
    <row r="76" spans="1:43" ht="18.5" x14ac:dyDescent="0.35">
      <c r="A76"/>
      <c r="B76" s="14">
        <v>63</v>
      </c>
      <c r="C76" s="14" t="str">
        <f t="shared" si="54"/>
        <v>N°-0063-2024</v>
      </c>
      <c r="D76" s="15">
        <v>781313842</v>
      </c>
      <c r="E76" s="15" t="s">
        <v>11</v>
      </c>
      <c r="F76" s="16" t="s">
        <v>87</v>
      </c>
      <c r="G76" s="15" t="s">
        <v>27</v>
      </c>
      <c r="H76" s="15" t="s">
        <v>159</v>
      </c>
      <c r="I76" s="15" t="s">
        <v>182</v>
      </c>
      <c r="J76" s="46">
        <v>1000</v>
      </c>
      <c r="K76" s="46">
        <v>1000</v>
      </c>
      <c r="L76" s="46">
        <v>0</v>
      </c>
      <c r="M76" s="46" t="str">
        <f t="shared" si="13"/>
        <v>A JOUR</v>
      </c>
      <c r="N76" s="70"/>
      <c r="O76" s="70">
        <f>+IF(L76&gt;0,L76*J76,0)</f>
        <v>0</v>
      </c>
      <c r="P76" s="70"/>
      <c r="Q76" s="70">
        <f t="shared" si="1"/>
        <v>10000</v>
      </c>
      <c r="R76" s="46" t="str">
        <f t="shared" si="2"/>
        <v>A JOUR</v>
      </c>
      <c r="S76" s="17" t="s">
        <v>14</v>
      </c>
      <c r="T76" s="18" t="s">
        <v>14</v>
      </c>
      <c r="V76" s="17">
        <v>1</v>
      </c>
      <c r="W76" s="87">
        <v>1</v>
      </c>
      <c r="X76" s="17">
        <v>1</v>
      </c>
      <c r="Y76" s="17">
        <v>1</v>
      </c>
      <c r="Z76" s="17">
        <v>1</v>
      </c>
      <c r="AA76" s="17">
        <v>1</v>
      </c>
      <c r="AB76" s="17">
        <v>1</v>
      </c>
      <c r="AC76" s="17">
        <v>1</v>
      </c>
      <c r="AD76" s="17">
        <v>1</v>
      </c>
      <c r="AE76" s="17">
        <v>1</v>
      </c>
      <c r="AF76" s="17">
        <v>1</v>
      </c>
      <c r="AG76" s="17"/>
      <c r="AH76" s="96">
        <f t="shared" si="176"/>
        <v>1000</v>
      </c>
      <c r="AI76" s="96">
        <f t="shared" si="177"/>
        <v>1000</v>
      </c>
      <c r="AJ76" s="96">
        <f t="shared" si="178"/>
        <v>1000</v>
      </c>
      <c r="AK76" s="96">
        <f t="shared" si="179"/>
        <v>1000</v>
      </c>
      <c r="AL76" s="96">
        <f t="shared" si="180"/>
        <v>1000</v>
      </c>
      <c r="AM76" s="96">
        <f t="shared" si="181"/>
        <v>1000</v>
      </c>
      <c r="AN76" s="96">
        <f t="shared" si="182"/>
        <v>1000</v>
      </c>
      <c r="AO76" s="96">
        <f t="shared" si="183"/>
        <v>1000</v>
      </c>
      <c r="AP76" s="96">
        <f t="shared" si="184"/>
        <v>1000</v>
      </c>
      <c r="AQ76" s="96">
        <f t="shared" si="185"/>
        <v>1000</v>
      </c>
    </row>
    <row r="77" spans="1:43" ht="18.5" x14ac:dyDescent="0.35">
      <c r="A77"/>
      <c r="B77" s="14">
        <v>64</v>
      </c>
      <c r="C77" s="14" t="str">
        <f t="shared" si="54"/>
        <v>N°-0064-2024</v>
      </c>
      <c r="D77" s="48" t="s">
        <v>235</v>
      </c>
      <c r="E77" s="15" t="s">
        <v>11</v>
      </c>
      <c r="F77" s="16" t="s">
        <v>88</v>
      </c>
      <c r="G77" s="15" t="s">
        <v>23</v>
      </c>
      <c r="H77" s="15" t="s">
        <v>262</v>
      </c>
      <c r="I77" s="48" t="s">
        <v>235</v>
      </c>
      <c r="J77" s="46">
        <v>5000</v>
      </c>
      <c r="K77" s="46">
        <v>1000</v>
      </c>
      <c r="L77" s="46"/>
      <c r="M77" s="46" t="str">
        <f t="shared" si="13"/>
        <v>A JOUR</v>
      </c>
      <c r="N77" s="46"/>
      <c r="O77" s="46"/>
      <c r="P77" s="46"/>
      <c r="Q77" s="70">
        <f t="shared" si="1"/>
        <v>0</v>
      </c>
      <c r="R77" s="46" t="str">
        <f t="shared" si="2"/>
        <v>A JOUR</v>
      </c>
      <c r="S77" s="17"/>
      <c r="T77" s="18" t="s">
        <v>14</v>
      </c>
      <c r="V77" s="17"/>
      <c r="W77" s="8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96"/>
      <c r="AI77" s="96"/>
      <c r="AJ77" s="96"/>
      <c r="AK77" s="96"/>
      <c r="AL77" s="96"/>
      <c r="AM77" s="96"/>
      <c r="AN77" s="96"/>
      <c r="AO77" s="96"/>
      <c r="AP77" s="96"/>
      <c r="AQ77" s="96"/>
    </row>
    <row r="78" spans="1:43" ht="18.5" x14ac:dyDescent="0.35">
      <c r="A78"/>
      <c r="B78" s="14">
        <v>65</v>
      </c>
      <c r="C78" s="14" t="str">
        <f t="shared" si="54"/>
        <v>N°-0065-2024</v>
      </c>
      <c r="D78" s="15">
        <v>773012928</v>
      </c>
      <c r="E78" s="15" t="s">
        <v>11</v>
      </c>
      <c r="F78" s="16" t="s">
        <v>89</v>
      </c>
      <c r="G78" s="15" t="s">
        <v>37</v>
      </c>
      <c r="H78" s="15" t="s">
        <v>159</v>
      </c>
      <c r="I78" s="15" t="s">
        <v>288</v>
      </c>
      <c r="J78" s="46">
        <v>1000</v>
      </c>
      <c r="K78" s="46">
        <v>1000</v>
      </c>
      <c r="L78" s="46">
        <f t="shared" ref="L78:L81" si="187">+SUM($V78:$AO78)</f>
        <v>7974</v>
      </c>
      <c r="M78" s="46" t="str">
        <f t="shared" si="13"/>
        <v>A JOUR</v>
      </c>
      <c r="N78" s="46"/>
      <c r="O78" s="46"/>
      <c r="P78" s="46"/>
      <c r="Q78" s="70">
        <f t="shared" ref="Q78:Q141" si="188">SUBTOTAL(9,$AH78:$AQ78)</f>
        <v>10000</v>
      </c>
      <c r="R78" s="46" t="str">
        <f t="shared" ref="R78:R141" si="189">IF(L78&gt;=0,"A JOUR",($L78*($J78)+N78+O78+$M78))</f>
        <v>A JOUR</v>
      </c>
      <c r="S78" s="17" t="s">
        <v>14</v>
      </c>
      <c r="T78" s="18" t="s">
        <v>14</v>
      </c>
      <c r="V78" s="17">
        <v>-36</v>
      </c>
      <c r="W78" s="8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/>
      <c r="AH78" s="96">
        <f t="shared" ref="AH78:AH83" si="190">+IFERROR(IF(W78*$J78&lt;0,0,W78*$J78),0)</f>
        <v>1000</v>
      </c>
      <c r="AI78" s="96">
        <f t="shared" ref="AI78:AI83" si="191">+IFERROR(IF(X78*$J78&lt;0,0,X78*$J78),0)</f>
        <v>1000</v>
      </c>
      <c r="AJ78" s="96">
        <f t="shared" ref="AJ78:AJ83" si="192">+IFERROR(IF(Y78*$J78&lt;0,0,Y78*$J78),0)</f>
        <v>1000</v>
      </c>
      <c r="AK78" s="96">
        <f t="shared" ref="AK78:AK83" si="193">+IFERROR(IF(Z78*$J78&lt;0,0,Z78*$J78),0)</f>
        <v>1000</v>
      </c>
      <c r="AL78" s="96">
        <f t="shared" ref="AL78:AL83" si="194">+IFERROR(IF(AA78*$J78&lt;0,0,AA78*$J78),0)</f>
        <v>1000</v>
      </c>
      <c r="AM78" s="96">
        <f t="shared" ref="AM78:AM83" si="195">+IFERROR(IF(AB78*$J78&lt;0,0,AB78*$J78),0)</f>
        <v>1000</v>
      </c>
      <c r="AN78" s="96">
        <f t="shared" ref="AN78:AN83" si="196">+IFERROR(IF(AC78*$J78&lt;0,0,AC78*$J78),0)</f>
        <v>1000</v>
      </c>
      <c r="AO78" s="96">
        <f t="shared" ref="AO78:AO83" si="197">+IFERROR(IF(AD78*$J78&lt;0,0,AD78*$J78),0)</f>
        <v>1000</v>
      </c>
      <c r="AP78" s="96">
        <f t="shared" ref="AP78:AP83" si="198">+IFERROR(IF(AE78*$J78&lt;0,0,AE78*$J78),0)</f>
        <v>1000</v>
      </c>
      <c r="AQ78" s="96">
        <f t="shared" ref="AQ78:AQ83" si="199">+IFERROR(IF(AF78*$J78&lt;0,0,AF78*$J78),0)</f>
        <v>1000</v>
      </c>
    </row>
    <row r="79" spans="1:43" ht="18.5" x14ac:dyDescent="0.35">
      <c r="A79"/>
      <c r="B79" s="14">
        <v>66</v>
      </c>
      <c r="C79" s="14" t="str">
        <f t="shared" si="54"/>
        <v>N°-0066-2024</v>
      </c>
      <c r="D79" s="15">
        <v>761722302</v>
      </c>
      <c r="E79" s="15" t="s">
        <v>11</v>
      </c>
      <c r="F79" s="16" t="s">
        <v>90</v>
      </c>
      <c r="G79" s="15" t="s">
        <v>13</v>
      </c>
      <c r="H79" s="15" t="s">
        <v>159</v>
      </c>
      <c r="I79" s="15" t="s">
        <v>226</v>
      </c>
      <c r="J79" s="46">
        <v>1000</v>
      </c>
      <c r="K79" s="46">
        <v>1000</v>
      </c>
      <c r="L79" s="46">
        <f t="shared" si="187"/>
        <v>-56</v>
      </c>
      <c r="M79" s="46">
        <f t="shared" ref="M79:M142" si="200">IF(L79&gt;=0,"A JOUR",(SUM($V79:$Y79)*($M$12)))</f>
        <v>-98000</v>
      </c>
      <c r="N79" s="108">
        <v>138000</v>
      </c>
      <c r="O79" s="70"/>
      <c r="P79" s="46"/>
      <c r="Q79" s="70">
        <f t="shared" si="188"/>
        <v>0</v>
      </c>
      <c r="R79" s="46">
        <f t="shared" si="189"/>
        <v>-16000</v>
      </c>
      <c r="S79" s="17" t="s">
        <v>14</v>
      </c>
      <c r="T79" s="18" t="s">
        <v>14</v>
      </c>
      <c r="V79" s="17">
        <v>-46</v>
      </c>
      <c r="W79" s="87">
        <v>-1</v>
      </c>
      <c r="X79" s="87">
        <v>-1</v>
      </c>
      <c r="Y79" s="87">
        <v>-1</v>
      </c>
      <c r="Z79" s="87">
        <v>-1</v>
      </c>
      <c r="AA79" s="87">
        <v>-1</v>
      </c>
      <c r="AB79" s="87">
        <v>-1</v>
      </c>
      <c r="AC79" s="87">
        <v>-1</v>
      </c>
      <c r="AD79" s="87">
        <v>-1</v>
      </c>
      <c r="AE79" s="87">
        <v>-1</v>
      </c>
      <c r="AF79" s="87">
        <v>-1</v>
      </c>
      <c r="AG79" s="87"/>
      <c r="AH79" s="96">
        <f t="shared" si="190"/>
        <v>0</v>
      </c>
      <c r="AI79" s="96">
        <f t="shared" si="191"/>
        <v>0</v>
      </c>
      <c r="AJ79" s="96">
        <f t="shared" si="192"/>
        <v>0</v>
      </c>
      <c r="AK79" s="96">
        <f t="shared" si="193"/>
        <v>0</v>
      </c>
      <c r="AL79" s="96">
        <f t="shared" si="194"/>
        <v>0</v>
      </c>
      <c r="AM79" s="96">
        <f t="shared" si="195"/>
        <v>0</v>
      </c>
      <c r="AN79" s="96">
        <f t="shared" si="196"/>
        <v>0</v>
      </c>
      <c r="AO79" s="96">
        <f t="shared" si="197"/>
        <v>0</v>
      </c>
      <c r="AP79" s="96">
        <f t="shared" si="198"/>
        <v>0</v>
      </c>
      <c r="AQ79" s="96">
        <f t="shared" si="199"/>
        <v>0</v>
      </c>
    </row>
    <row r="80" spans="1:43" ht="18.5" x14ac:dyDescent="0.35">
      <c r="A80"/>
      <c r="B80" s="14">
        <v>67</v>
      </c>
      <c r="C80" s="14" t="str">
        <f t="shared" si="54"/>
        <v>N°-0067-2024</v>
      </c>
      <c r="D80" s="15">
        <v>622417844</v>
      </c>
      <c r="E80" s="15" t="s">
        <v>11</v>
      </c>
      <c r="F80" s="16" t="s">
        <v>91</v>
      </c>
      <c r="G80" s="15" t="s">
        <v>23</v>
      </c>
      <c r="H80" s="15" t="s">
        <v>243</v>
      </c>
      <c r="I80" s="15" t="s">
        <v>242</v>
      </c>
      <c r="J80" s="46">
        <v>2000</v>
      </c>
      <c r="K80" s="46">
        <v>1000</v>
      </c>
      <c r="L80" s="46">
        <v>0</v>
      </c>
      <c r="M80" s="46" t="str">
        <f t="shared" si="200"/>
        <v>A JOUR</v>
      </c>
      <c r="N80" s="70"/>
      <c r="O80" s="70">
        <f>+IF(L80&gt;0,L80*J80,0)</f>
        <v>0</v>
      </c>
      <c r="P80" s="70"/>
      <c r="Q80" s="70">
        <f t="shared" si="188"/>
        <v>0</v>
      </c>
      <c r="R80" s="46" t="str">
        <f t="shared" si="189"/>
        <v>A JOUR</v>
      </c>
      <c r="S80" s="17" t="s">
        <v>14</v>
      </c>
      <c r="T80" s="18" t="s">
        <v>14</v>
      </c>
      <c r="V80" s="17" t="s">
        <v>303</v>
      </c>
      <c r="W80" s="17" t="s">
        <v>303</v>
      </c>
      <c r="X80" s="17" t="s">
        <v>303</v>
      </c>
      <c r="Y80" s="17" t="s">
        <v>303</v>
      </c>
      <c r="Z80" s="17" t="s">
        <v>303</v>
      </c>
      <c r="AA80" s="17" t="s">
        <v>303</v>
      </c>
      <c r="AB80" s="17" t="s">
        <v>303</v>
      </c>
      <c r="AC80" s="17" t="s">
        <v>303</v>
      </c>
      <c r="AD80" s="17" t="s">
        <v>303</v>
      </c>
      <c r="AE80" s="17" t="s">
        <v>303</v>
      </c>
      <c r="AF80" s="17" t="s">
        <v>303</v>
      </c>
      <c r="AG80" s="17"/>
      <c r="AH80" s="96">
        <f t="shared" si="190"/>
        <v>0</v>
      </c>
      <c r="AI80" s="96">
        <f t="shared" si="191"/>
        <v>0</v>
      </c>
      <c r="AJ80" s="96">
        <f t="shared" si="192"/>
        <v>0</v>
      </c>
      <c r="AK80" s="96">
        <f t="shared" si="193"/>
        <v>0</v>
      </c>
      <c r="AL80" s="96">
        <f t="shared" si="194"/>
        <v>0</v>
      </c>
      <c r="AM80" s="96">
        <f t="shared" si="195"/>
        <v>0</v>
      </c>
      <c r="AN80" s="96">
        <f t="shared" si="196"/>
        <v>0</v>
      </c>
      <c r="AO80" s="96">
        <f t="shared" si="197"/>
        <v>0</v>
      </c>
      <c r="AP80" s="96">
        <f t="shared" si="198"/>
        <v>0</v>
      </c>
      <c r="AQ80" s="96">
        <f t="shared" si="199"/>
        <v>0</v>
      </c>
    </row>
    <row r="81" spans="1:43" ht="18.5" x14ac:dyDescent="0.35">
      <c r="A81"/>
      <c r="B81" s="14">
        <v>68</v>
      </c>
      <c r="C81" s="14" t="str">
        <f t="shared" si="54"/>
        <v>N°-0068-2024</v>
      </c>
      <c r="D81" s="15">
        <v>784087096</v>
      </c>
      <c r="E81" s="15" t="s">
        <v>11</v>
      </c>
      <c r="F81" s="16" t="s">
        <v>92</v>
      </c>
      <c r="G81" s="15" t="s">
        <v>13</v>
      </c>
      <c r="H81" s="15" t="s">
        <v>159</v>
      </c>
      <c r="I81" s="15" t="s">
        <v>301</v>
      </c>
      <c r="J81" s="46">
        <v>1000</v>
      </c>
      <c r="K81" s="46">
        <v>1000</v>
      </c>
      <c r="L81" s="46">
        <f t="shared" si="187"/>
        <v>2990</v>
      </c>
      <c r="M81" s="46" t="str">
        <f t="shared" si="200"/>
        <v>A JOUR</v>
      </c>
      <c r="N81" s="70"/>
      <c r="O81" s="70">
        <v>18000</v>
      </c>
      <c r="P81" s="46"/>
      <c r="Q81" s="70">
        <f t="shared" si="188"/>
        <v>3000</v>
      </c>
      <c r="R81" s="46" t="str">
        <f t="shared" si="189"/>
        <v>A JOUR</v>
      </c>
      <c r="S81" s="17"/>
      <c r="T81" s="18" t="s">
        <v>14</v>
      </c>
      <c r="U81" s="62" t="s">
        <v>463</v>
      </c>
      <c r="V81" s="17">
        <v>-6</v>
      </c>
      <c r="W81" s="87">
        <v>1</v>
      </c>
      <c r="X81" s="17">
        <v>1</v>
      </c>
      <c r="Y81" s="17">
        <v>1</v>
      </c>
      <c r="Z81" s="17">
        <v>-1</v>
      </c>
      <c r="AA81" s="17">
        <v>-1</v>
      </c>
      <c r="AB81" s="17">
        <v>-1</v>
      </c>
      <c r="AC81" s="17">
        <v>-1</v>
      </c>
      <c r="AD81" s="17">
        <v>-1</v>
      </c>
      <c r="AE81" s="17">
        <v>-1</v>
      </c>
      <c r="AF81" s="17">
        <v>-1</v>
      </c>
      <c r="AG81" s="17"/>
      <c r="AH81" s="96">
        <f t="shared" si="190"/>
        <v>1000</v>
      </c>
      <c r="AI81" s="96">
        <f t="shared" si="191"/>
        <v>1000</v>
      </c>
      <c r="AJ81" s="96">
        <f t="shared" si="192"/>
        <v>1000</v>
      </c>
      <c r="AK81" s="96">
        <f t="shared" si="193"/>
        <v>0</v>
      </c>
      <c r="AL81" s="96">
        <f t="shared" si="194"/>
        <v>0</v>
      </c>
      <c r="AM81" s="96">
        <f t="shared" si="195"/>
        <v>0</v>
      </c>
      <c r="AN81" s="96">
        <f t="shared" si="196"/>
        <v>0</v>
      </c>
      <c r="AO81" s="96">
        <f t="shared" si="197"/>
        <v>0</v>
      </c>
      <c r="AP81" s="96">
        <f t="shared" si="198"/>
        <v>0</v>
      </c>
      <c r="AQ81" s="96">
        <f t="shared" si="199"/>
        <v>0</v>
      </c>
    </row>
    <row r="82" spans="1:43" ht="18.5" x14ac:dyDescent="0.35">
      <c r="A82"/>
      <c r="B82" s="14">
        <v>69</v>
      </c>
      <c r="C82" s="14" t="str">
        <f t="shared" si="54"/>
        <v>N°-0069-2024</v>
      </c>
      <c r="D82" s="15">
        <v>776549856</v>
      </c>
      <c r="E82" s="15" t="s">
        <v>50</v>
      </c>
      <c r="F82" s="16" t="s">
        <v>93</v>
      </c>
      <c r="G82" s="15" t="s">
        <v>23</v>
      </c>
      <c r="H82" s="15" t="s">
        <v>159</v>
      </c>
      <c r="I82" s="15" t="s">
        <v>166</v>
      </c>
      <c r="J82" s="46">
        <v>5000</v>
      </c>
      <c r="K82" s="46" t="s">
        <v>274</v>
      </c>
      <c r="L82" s="46">
        <v>0</v>
      </c>
      <c r="M82" s="46" t="str">
        <f t="shared" si="200"/>
        <v>A JOUR</v>
      </c>
      <c r="N82" s="70"/>
      <c r="O82" s="70">
        <f>+IF(L82&gt;0,L82*J82,0)</f>
        <v>0</v>
      </c>
      <c r="P82" s="70"/>
      <c r="Q82" s="70">
        <f t="shared" si="188"/>
        <v>30000</v>
      </c>
      <c r="R82" s="46" t="str">
        <f t="shared" si="189"/>
        <v>A JOUR</v>
      </c>
      <c r="S82" s="17"/>
      <c r="T82" s="18" t="s">
        <v>14</v>
      </c>
      <c r="V82" s="17">
        <v>1</v>
      </c>
      <c r="W82" s="87">
        <v>1</v>
      </c>
      <c r="X82" s="17">
        <v>1</v>
      </c>
      <c r="Y82" s="17">
        <v>1</v>
      </c>
      <c r="Z82" s="17">
        <v>1</v>
      </c>
      <c r="AA82" s="17">
        <v>1</v>
      </c>
      <c r="AB82" s="17">
        <v>1</v>
      </c>
      <c r="AC82" s="17">
        <v>-1</v>
      </c>
      <c r="AD82" s="17">
        <v>-1</v>
      </c>
      <c r="AE82" s="17">
        <v>-1</v>
      </c>
      <c r="AF82" s="17">
        <v>-1</v>
      </c>
      <c r="AG82" s="17"/>
      <c r="AH82" s="96">
        <f t="shared" si="190"/>
        <v>5000</v>
      </c>
      <c r="AI82" s="96">
        <f t="shared" si="191"/>
        <v>5000</v>
      </c>
      <c r="AJ82" s="96">
        <f t="shared" si="192"/>
        <v>5000</v>
      </c>
      <c r="AK82" s="96">
        <f t="shared" si="193"/>
        <v>5000</v>
      </c>
      <c r="AL82" s="96">
        <f t="shared" si="194"/>
        <v>5000</v>
      </c>
      <c r="AM82" s="96">
        <f t="shared" si="195"/>
        <v>5000</v>
      </c>
      <c r="AN82" s="96">
        <f t="shared" si="196"/>
        <v>0</v>
      </c>
      <c r="AO82" s="96">
        <f t="shared" si="197"/>
        <v>0</v>
      </c>
      <c r="AP82" s="96">
        <f t="shared" si="198"/>
        <v>0</v>
      </c>
      <c r="AQ82" s="96">
        <f t="shared" si="199"/>
        <v>0</v>
      </c>
    </row>
    <row r="83" spans="1:43" ht="18.5" x14ac:dyDescent="0.35">
      <c r="A83"/>
      <c r="B83" s="14">
        <v>70</v>
      </c>
      <c r="C83" s="14" t="str">
        <f t="shared" si="54"/>
        <v>N°-0070-2024</v>
      </c>
      <c r="D83" s="48" t="s">
        <v>235</v>
      </c>
      <c r="E83" s="15" t="s">
        <v>11</v>
      </c>
      <c r="F83" s="16" t="s">
        <v>94</v>
      </c>
      <c r="G83" s="15" t="s">
        <v>23</v>
      </c>
      <c r="H83" s="15" t="s">
        <v>265</v>
      </c>
      <c r="I83" s="48" t="s">
        <v>235</v>
      </c>
      <c r="J83" s="46">
        <v>2000</v>
      </c>
      <c r="K83" s="46">
        <v>1000</v>
      </c>
      <c r="L83" s="46"/>
      <c r="M83" s="46" t="str">
        <f t="shared" si="200"/>
        <v>A JOUR</v>
      </c>
      <c r="N83" s="46"/>
      <c r="O83" s="46"/>
      <c r="P83" s="46"/>
      <c r="Q83" s="70">
        <f t="shared" si="188"/>
        <v>0</v>
      </c>
      <c r="R83" s="46" t="str">
        <f t="shared" si="189"/>
        <v>A JOUR</v>
      </c>
      <c r="S83" s="17"/>
      <c r="T83" s="18" t="s">
        <v>14</v>
      </c>
      <c r="V83" s="17">
        <v>-7</v>
      </c>
      <c r="W83" s="87">
        <v>-1</v>
      </c>
      <c r="X83" s="87">
        <v>-1</v>
      </c>
      <c r="Y83" s="87">
        <v>-1</v>
      </c>
      <c r="Z83" s="87">
        <v>-1</v>
      </c>
      <c r="AA83" s="87">
        <v>-1</v>
      </c>
      <c r="AB83" s="87">
        <v>-1</v>
      </c>
      <c r="AC83" s="87">
        <v>-1</v>
      </c>
      <c r="AD83" s="17" t="s">
        <v>303</v>
      </c>
      <c r="AE83" s="17" t="s">
        <v>303</v>
      </c>
      <c r="AF83" s="17" t="s">
        <v>303</v>
      </c>
      <c r="AG83" s="17"/>
      <c r="AH83" s="96">
        <f t="shared" si="190"/>
        <v>0</v>
      </c>
      <c r="AI83" s="96">
        <f t="shared" si="191"/>
        <v>0</v>
      </c>
      <c r="AJ83" s="96">
        <f t="shared" si="192"/>
        <v>0</v>
      </c>
      <c r="AK83" s="96">
        <f t="shared" si="193"/>
        <v>0</v>
      </c>
      <c r="AL83" s="96">
        <f t="shared" si="194"/>
        <v>0</v>
      </c>
      <c r="AM83" s="96">
        <f t="shared" si="195"/>
        <v>0</v>
      </c>
      <c r="AN83" s="96">
        <f t="shared" si="196"/>
        <v>0</v>
      </c>
      <c r="AO83" s="96">
        <f t="shared" si="197"/>
        <v>0</v>
      </c>
      <c r="AP83" s="96">
        <f t="shared" si="198"/>
        <v>0</v>
      </c>
      <c r="AQ83" s="96">
        <f t="shared" si="199"/>
        <v>0</v>
      </c>
    </row>
    <row r="84" spans="1:43" ht="18.5" x14ac:dyDescent="0.35">
      <c r="A84"/>
      <c r="B84" s="14">
        <v>71</v>
      </c>
      <c r="C84" s="14" t="str">
        <f t="shared" si="54"/>
        <v>N°-0071-2024</v>
      </c>
      <c r="D84" s="15">
        <v>783260413</v>
      </c>
      <c r="E84" s="15" t="s">
        <v>11</v>
      </c>
      <c r="F84" s="16" t="s">
        <v>95</v>
      </c>
      <c r="G84" s="15" t="s">
        <v>23</v>
      </c>
      <c r="H84" s="15" t="s">
        <v>159</v>
      </c>
      <c r="I84" s="15" t="s">
        <v>212</v>
      </c>
      <c r="J84" s="46">
        <v>1000</v>
      </c>
      <c r="K84" s="46">
        <v>1000</v>
      </c>
      <c r="L84" s="46">
        <f t="shared" ref="L84" si="201">+SUM($V84:$AO84)</f>
        <v>0</v>
      </c>
      <c r="M84" s="46" t="str">
        <f t="shared" si="200"/>
        <v>A JOUR</v>
      </c>
      <c r="N84" s="70"/>
      <c r="O84" s="70">
        <f>+IF(L84&gt;0,L84*J84,0)</f>
        <v>0</v>
      </c>
      <c r="P84" s="70"/>
      <c r="Q84" s="70">
        <f t="shared" si="188"/>
        <v>0</v>
      </c>
      <c r="R84" s="46" t="str">
        <f t="shared" si="189"/>
        <v>A JOUR</v>
      </c>
      <c r="S84" s="17" t="s">
        <v>14</v>
      </c>
      <c r="T84" s="18" t="s">
        <v>14</v>
      </c>
      <c r="V84" s="17"/>
      <c r="W84" s="8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96"/>
      <c r="AI84" s="96"/>
      <c r="AJ84" s="96"/>
      <c r="AK84" s="96"/>
      <c r="AL84" s="96"/>
      <c r="AM84" s="96"/>
      <c r="AN84" s="96"/>
      <c r="AO84" s="96"/>
      <c r="AP84" s="96"/>
      <c r="AQ84" s="96"/>
    </row>
    <row r="85" spans="1:43" ht="18.5" x14ac:dyDescent="0.35">
      <c r="A85"/>
      <c r="B85" s="14">
        <v>72</v>
      </c>
      <c r="C85" s="14" t="str">
        <f t="shared" si="54"/>
        <v>N°-0072-2024</v>
      </c>
      <c r="D85" s="53" t="s">
        <v>304</v>
      </c>
      <c r="E85" s="15" t="s">
        <v>11</v>
      </c>
      <c r="F85" s="16" t="s">
        <v>96</v>
      </c>
      <c r="G85" s="15" t="s">
        <v>13</v>
      </c>
      <c r="H85" s="15" t="s">
        <v>266</v>
      </c>
      <c r="I85" s="53" t="s">
        <v>267</v>
      </c>
      <c r="J85" s="46">
        <v>5000</v>
      </c>
      <c r="K85" s="46" t="s">
        <v>274</v>
      </c>
      <c r="L85" s="46"/>
      <c r="M85" s="46" t="str">
        <f t="shared" si="200"/>
        <v>A JOUR</v>
      </c>
      <c r="N85" s="46"/>
      <c r="O85" s="46"/>
      <c r="P85" s="46"/>
      <c r="Q85" s="70">
        <f t="shared" si="188"/>
        <v>0</v>
      </c>
      <c r="R85" s="46" t="str">
        <f t="shared" si="189"/>
        <v>A JOUR</v>
      </c>
      <c r="S85" s="17"/>
      <c r="T85" s="18" t="s">
        <v>14</v>
      </c>
      <c r="V85" s="17"/>
      <c r="W85" s="8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96"/>
      <c r="AI85" s="96"/>
      <c r="AJ85" s="96"/>
      <c r="AK85" s="96"/>
      <c r="AL85" s="96"/>
      <c r="AM85" s="96"/>
      <c r="AN85" s="96"/>
      <c r="AO85" s="96"/>
      <c r="AP85" s="96"/>
      <c r="AQ85" s="96"/>
    </row>
    <row r="86" spans="1:43" ht="18.5" x14ac:dyDescent="0.35">
      <c r="A86"/>
      <c r="B86" s="14">
        <v>73</v>
      </c>
      <c r="C86" s="14" t="str">
        <f t="shared" si="54"/>
        <v>N°-0073-2024</v>
      </c>
      <c r="D86" s="15">
        <v>776049360</v>
      </c>
      <c r="E86" s="15" t="s">
        <v>11</v>
      </c>
      <c r="F86" s="16" t="s">
        <v>97</v>
      </c>
      <c r="G86" s="15" t="s">
        <v>20</v>
      </c>
      <c r="H86" s="15" t="s">
        <v>159</v>
      </c>
      <c r="I86" s="15" t="s">
        <v>230</v>
      </c>
      <c r="J86" s="46">
        <v>1000</v>
      </c>
      <c r="K86" s="46">
        <v>1000</v>
      </c>
      <c r="L86" s="46">
        <v>0</v>
      </c>
      <c r="M86" s="46" t="str">
        <f t="shared" si="200"/>
        <v>A JOUR</v>
      </c>
      <c r="N86" s="70"/>
      <c r="O86" s="70">
        <f>+IF(L86&gt;0,L86*J86,0)</f>
        <v>0</v>
      </c>
      <c r="P86" s="70"/>
      <c r="Q86" s="70">
        <f t="shared" si="188"/>
        <v>10000</v>
      </c>
      <c r="R86" s="46" t="str">
        <f t="shared" si="189"/>
        <v>A JOUR</v>
      </c>
      <c r="S86" s="17" t="s">
        <v>14</v>
      </c>
      <c r="T86" s="18" t="s">
        <v>14</v>
      </c>
      <c r="V86" s="17">
        <v>1</v>
      </c>
      <c r="W86" s="87">
        <v>1</v>
      </c>
      <c r="X86" s="17">
        <v>1</v>
      </c>
      <c r="Y86" s="17">
        <v>1</v>
      </c>
      <c r="Z86" s="17">
        <v>1</v>
      </c>
      <c r="AA86" s="17">
        <v>1</v>
      </c>
      <c r="AB86" s="17">
        <v>1</v>
      </c>
      <c r="AC86" s="17">
        <v>1</v>
      </c>
      <c r="AD86" s="17">
        <v>1</v>
      </c>
      <c r="AE86" s="17">
        <v>1</v>
      </c>
      <c r="AF86" s="17">
        <v>1</v>
      </c>
      <c r="AG86" s="17"/>
      <c r="AH86" s="96">
        <f t="shared" ref="AH86:AH87" si="202">+IFERROR(IF(W86*$J86&lt;0,0,W86*$J86),0)</f>
        <v>1000</v>
      </c>
      <c r="AI86" s="96">
        <f t="shared" ref="AI86:AI87" si="203">+IFERROR(IF(X86*$J86&lt;0,0,X86*$J86),0)</f>
        <v>1000</v>
      </c>
      <c r="AJ86" s="96">
        <f t="shared" ref="AJ86:AJ87" si="204">+IFERROR(IF(Y86*$J86&lt;0,0,Y86*$J86),0)</f>
        <v>1000</v>
      </c>
      <c r="AK86" s="96">
        <f t="shared" ref="AK86:AK87" si="205">+IFERROR(IF(Z86*$J86&lt;0,0,Z86*$J86),0)</f>
        <v>1000</v>
      </c>
      <c r="AL86" s="96">
        <f t="shared" ref="AL86:AL87" si="206">+IFERROR(IF(AA86*$J86&lt;0,0,AA86*$J86),0)</f>
        <v>1000</v>
      </c>
      <c r="AM86" s="96">
        <f t="shared" ref="AM86:AM87" si="207">+IFERROR(IF(AB86*$J86&lt;0,0,AB86*$J86),0)</f>
        <v>1000</v>
      </c>
      <c r="AN86" s="96">
        <f t="shared" ref="AN86:AN87" si="208">+IFERROR(IF(AC86*$J86&lt;0,0,AC86*$J86),0)</f>
        <v>1000</v>
      </c>
      <c r="AO86" s="96">
        <f t="shared" ref="AO86:AO87" si="209">+IFERROR(IF(AD86*$J86&lt;0,0,AD86*$J86),0)</f>
        <v>1000</v>
      </c>
      <c r="AP86" s="96">
        <f t="shared" ref="AP86:AP87" si="210">+IFERROR(IF(AE86*$J86&lt;0,0,AE86*$J86),0)</f>
        <v>1000</v>
      </c>
      <c r="AQ86" s="96">
        <f t="shared" ref="AQ86:AQ87" si="211">+IFERROR(IF(AF86*$J86&lt;0,0,AF86*$J86),0)</f>
        <v>1000</v>
      </c>
    </row>
    <row r="87" spans="1:43" ht="18.5" x14ac:dyDescent="0.35">
      <c r="A87"/>
      <c r="B87" s="14">
        <v>74</v>
      </c>
      <c r="C87" s="14" t="str">
        <f t="shared" ref="C87:C112" si="212">CONCATENATE("N°-","00",B87,"-2024")</f>
        <v>N°-0074-2024</v>
      </c>
      <c r="D87" s="15">
        <v>774965371</v>
      </c>
      <c r="E87" s="15" t="s">
        <v>11</v>
      </c>
      <c r="F87" s="16" t="s">
        <v>98</v>
      </c>
      <c r="G87" s="15" t="s">
        <v>13</v>
      </c>
      <c r="H87" s="15" t="s">
        <v>159</v>
      </c>
      <c r="I87" s="15" t="s">
        <v>192</v>
      </c>
      <c r="J87" s="46">
        <v>1000</v>
      </c>
      <c r="K87" s="46">
        <v>1000</v>
      </c>
      <c r="L87" s="46">
        <f t="shared" ref="L87" si="213">+SUM($V87:$AO87)</f>
        <v>-16</v>
      </c>
      <c r="M87" s="46">
        <f t="shared" si="200"/>
        <v>-18000</v>
      </c>
      <c r="N87" s="46"/>
      <c r="O87" s="46"/>
      <c r="P87" s="46"/>
      <c r="Q87" s="70">
        <f t="shared" si="188"/>
        <v>0</v>
      </c>
      <c r="R87" s="46">
        <f t="shared" si="189"/>
        <v>-34000</v>
      </c>
      <c r="S87" s="17" t="s">
        <v>14</v>
      </c>
      <c r="T87" s="18" t="s">
        <v>14</v>
      </c>
      <c r="V87" s="17">
        <v>-6</v>
      </c>
      <c r="W87" s="87">
        <v>-1</v>
      </c>
      <c r="X87" s="87">
        <v>-1</v>
      </c>
      <c r="Y87" s="87">
        <v>-1</v>
      </c>
      <c r="Z87" s="87">
        <v>-1</v>
      </c>
      <c r="AA87" s="87">
        <v>-1</v>
      </c>
      <c r="AB87" s="87">
        <v>-1</v>
      </c>
      <c r="AC87" s="87">
        <v>-1</v>
      </c>
      <c r="AD87" s="87">
        <v>-1</v>
      </c>
      <c r="AE87" s="87">
        <v>-1</v>
      </c>
      <c r="AF87" s="87">
        <v>-1</v>
      </c>
      <c r="AG87" s="87"/>
      <c r="AH87" s="96">
        <f t="shared" si="202"/>
        <v>0</v>
      </c>
      <c r="AI87" s="96">
        <f t="shared" si="203"/>
        <v>0</v>
      </c>
      <c r="AJ87" s="96">
        <f t="shared" si="204"/>
        <v>0</v>
      </c>
      <c r="AK87" s="96">
        <f t="shared" si="205"/>
        <v>0</v>
      </c>
      <c r="AL87" s="96">
        <f t="shared" si="206"/>
        <v>0</v>
      </c>
      <c r="AM87" s="96">
        <f t="shared" si="207"/>
        <v>0</v>
      </c>
      <c r="AN87" s="96">
        <f t="shared" si="208"/>
        <v>0</v>
      </c>
      <c r="AO87" s="96">
        <f t="shared" si="209"/>
        <v>0</v>
      </c>
      <c r="AP87" s="96">
        <f t="shared" si="210"/>
        <v>0</v>
      </c>
      <c r="AQ87" s="96">
        <f t="shared" si="211"/>
        <v>0</v>
      </c>
    </row>
    <row r="88" spans="1:43" ht="18.5" x14ac:dyDescent="0.35">
      <c r="A88"/>
      <c r="B88" s="14">
        <v>75</v>
      </c>
      <c r="C88" s="14" t="str">
        <f t="shared" si="212"/>
        <v>N°-0075-2024</v>
      </c>
      <c r="D88" s="15"/>
      <c r="E88" s="15" t="s">
        <v>11</v>
      </c>
      <c r="F88" s="16" t="s">
        <v>100</v>
      </c>
      <c r="G88" s="15" t="s">
        <v>20</v>
      </c>
      <c r="H88" s="15" t="s">
        <v>243</v>
      </c>
      <c r="I88" s="15"/>
      <c r="J88" s="46" t="s">
        <v>274</v>
      </c>
      <c r="K88" s="46" t="s">
        <v>274</v>
      </c>
      <c r="L88" s="46" t="s">
        <v>303</v>
      </c>
      <c r="M88" s="46" t="str">
        <f t="shared" si="200"/>
        <v>A JOUR</v>
      </c>
      <c r="N88" s="46"/>
      <c r="O88" s="46"/>
      <c r="P88" s="46"/>
      <c r="Q88" s="70">
        <f t="shared" si="188"/>
        <v>0</v>
      </c>
      <c r="R88" s="46" t="str">
        <f t="shared" si="189"/>
        <v>A JOUR</v>
      </c>
      <c r="S88" s="17" t="s">
        <v>14</v>
      </c>
      <c r="T88" s="18"/>
      <c r="U88" s="2" t="s">
        <v>303</v>
      </c>
      <c r="V88" s="17" t="s">
        <v>303</v>
      </c>
      <c r="W88" s="8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96"/>
      <c r="AI88" s="96"/>
      <c r="AJ88" s="96"/>
      <c r="AK88" s="96"/>
      <c r="AL88" s="96"/>
      <c r="AM88" s="96"/>
      <c r="AN88" s="96"/>
      <c r="AO88" s="96"/>
      <c r="AP88" s="96"/>
      <c r="AQ88" s="96"/>
    </row>
    <row r="89" spans="1:43" ht="18.5" x14ac:dyDescent="0.35">
      <c r="A89"/>
      <c r="B89" s="14">
        <v>76</v>
      </c>
      <c r="C89" s="14" t="str">
        <f t="shared" si="212"/>
        <v>N°-0076-2024</v>
      </c>
      <c r="D89" s="15">
        <v>773851455</v>
      </c>
      <c r="E89" s="15" t="s">
        <v>11</v>
      </c>
      <c r="F89" s="16" t="s">
        <v>101</v>
      </c>
      <c r="G89" s="15" t="s">
        <v>23</v>
      </c>
      <c r="H89" s="15" t="s">
        <v>159</v>
      </c>
      <c r="I89" s="15" t="s">
        <v>209</v>
      </c>
      <c r="J89" s="46">
        <v>1000</v>
      </c>
      <c r="K89" s="46">
        <v>1000</v>
      </c>
      <c r="L89" s="46">
        <v>0</v>
      </c>
      <c r="M89" s="46" t="str">
        <f t="shared" si="200"/>
        <v>A JOUR</v>
      </c>
      <c r="N89" s="70"/>
      <c r="O89" s="70">
        <f>+IF(L89&gt;0,L89*J89,0)</f>
        <v>0</v>
      </c>
      <c r="P89" s="70"/>
      <c r="Q89" s="70">
        <f t="shared" si="188"/>
        <v>0</v>
      </c>
      <c r="R89" s="46" t="str">
        <f t="shared" si="189"/>
        <v>A JOUR</v>
      </c>
      <c r="S89" s="17" t="s">
        <v>14</v>
      </c>
      <c r="T89" s="18" t="s">
        <v>14</v>
      </c>
      <c r="V89" s="17" t="s">
        <v>298</v>
      </c>
      <c r="W89" s="87">
        <v>-1</v>
      </c>
      <c r="X89" s="87">
        <v>-1</v>
      </c>
      <c r="Y89" s="87">
        <v>-1</v>
      </c>
      <c r="Z89" s="87">
        <v>-1</v>
      </c>
      <c r="AA89" s="87">
        <v>-1</v>
      </c>
      <c r="AB89" s="87">
        <v>-1</v>
      </c>
      <c r="AC89" s="87">
        <v>-1</v>
      </c>
      <c r="AD89" s="87">
        <v>-1</v>
      </c>
      <c r="AE89" s="87">
        <v>-1</v>
      </c>
      <c r="AF89" s="87">
        <v>-1</v>
      </c>
      <c r="AG89" s="87"/>
      <c r="AH89" s="96">
        <f t="shared" ref="AH89:AH95" si="214">+IFERROR(IF(W89*$J89&lt;0,0,W89*$J89),0)</f>
        <v>0</v>
      </c>
      <c r="AI89" s="96">
        <f t="shared" ref="AI89:AI95" si="215">+IFERROR(IF(X89*$J89&lt;0,0,X89*$J89),0)</f>
        <v>0</v>
      </c>
      <c r="AJ89" s="96">
        <f t="shared" ref="AJ89:AJ95" si="216">+IFERROR(IF(Y89*$J89&lt;0,0,Y89*$J89),0)</f>
        <v>0</v>
      </c>
      <c r="AK89" s="96">
        <f t="shared" ref="AK89:AK95" si="217">+IFERROR(IF(Z89*$J89&lt;0,0,Z89*$J89),0)</f>
        <v>0</v>
      </c>
      <c r="AL89" s="96">
        <f t="shared" ref="AL89:AL95" si="218">+IFERROR(IF(AA89*$J89&lt;0,0,AA89*$J89),0)</f>
        <v>0</v>
      </c>
      <c r="AM89" s="96">
        <f t="shared" ref="AM89:AM95" si="219">+IFERROR(IF(AB89*$J89&lt;0,0,AB89*$J89),0)</f>
        <v>0</v>
      </c>
      <c r="AN89" s="96">
        <f t="shared" ref="AN89:AN95" si="220">+IFERROR(IF(AC89*$J89&lt;0,0,AC89*$J89),0)</f>
        <v>0</v>
      </c>
      <c r="AO89" s="96">
        <f t="shared" ref="AO89:AO95" si="221">+IFERROR(IF(AD89*$J89&lt;0,0,AD89*$J89),0)</f>
        <v>0</v>
      </c>
      <c r="AP89" s="96">
        <f t="shared" ref="AP89:AP95" si="222">+IFERROR(IF(AE89*$J89&lt;0,0,AE89*$J89),0)</f>
        <v>0</v>
      </c>
      <c r="AQ89" s="96">
        <f t="shared" ref="AQ89:AQ95" si="223">+IFERROR(IF(AF89*$J89&lt;0,0,AF89*$J89),0)</f>
        <v>0</v>
      </c>
    </row>
    <row r="90" spans="1:43" ht="18.5" x14ac:dyDescent="0.35">
      <c r="A90"/>
      <c r="B90" s="14">
        <v>77</v>
      </c>
      <c r="C90" s="14" t="str">
        <f t="shared" si="212"/>
        <v>N°-0077-2024</v>
      </c>
      <c r="D90" s="15">
        <v>776232888</v>
      </c>
      <c r="E90" s="15" t="s">
        <v>57</v>
      </c>
      <c r="F90" s="19" t="s">
        <v>102</v>
      </c>
      <c r="G90" s="15" t="s">
        <v>34</v>
      </c>
      <c r="H90" s="15" t="s">
        <v>159</v>
      </c>
      <c r="I90" s="15" t="s">
        <v>170</v>
      </c>
      <c r="J90" s="46">
        <v>2000</v>
      </c>
      <c r="K90" s="46">
        <v>1000</v>
      </c>
      <c r="L90" s="46">
        <v>0</v>
      </c>
      <c r="M90" s="46" t="str">
        <f t="shared" si="200"/>
        <v>A JOUR</v>
      </c>
      <c r="N90" s="70"/>
      <c r="O90" s="70">
        <f>+IF(L90&gt;0,L90*J90,0)</f>
        <v>0</v>
      </c>
      <c r="P90" s="70"/>
      <c r="Q90" s="70">
        <f t="shared" si="188"/>
        <v>13000</v>
      </c>
      <c r="R90" s="46" t="str">
        <f t="shared" si="189"/>
        <v>A JOUR</v>
      </c>
      <c r="S90" s="17" t="s">
        <v>14</v>
      </c>
      <c r="T90" s="18" t="s">
        <v>14</v>
      </c>
      <c r="V90" s="17">
        <v>1</v>
      </c>
      <c r="W90" s="87">
        <v>1</v>
      </c>
      <c r="X90" s="17">
        <v>1</v>
      </c>
      <c r="Y90" s="17">
        <v>1</v>
      </c>
      <c r="Z90" s="17">
        <v>0.5</v>
      </c>
      <c r="AA90" s="17">
        <v>0.5</v>
      </c>
      <c r="AB90" s="17">
        <v>0.5</v>
      </c>
      <c r="AC90" s="17">
        <v>0.5</v>
      </c>
      <c r="AD90" s="17">
        <v>0.5</v>
      </c>
      <c r="AE90" s="17">
        <v>0.5</v>
      </c>
      <c r="AF90" s="17">
        <v>0.5</v>
      </c>
      <c r="AG90" s="17"/>
      <c r="AH90" s="96">
        <f t="shared" si="214"/>
        <v>2000</v>
      </c>
      <c r="AI90" s="96">
        <f t="shared" si="215"/>
        <v>2000</v>
      </c>
      <c r="AJ90" s="96">
        <f t="shared" si="216"/>
        <v>2000</v>
      </c>
      <c r="AK90" s="96">
        <f t="shared" si="217"/>
        <v>1000</v>
      </c>
      <c r="AL90" s="96">
        <f t="shared" si="218"/>
        <v>1000</v>
      </c>
      <c r="AM90" s="96">
        <f t="shared" si="219"/>
        <v>1000</v>
      </c>
      <c r="AN90" s="96">
        <f t="shared" si="220"/>
        <v>1000</v>
      </c>
      <c r="AO90" s="96">
        <f t="shared" si="221"/>
        <v>1000</v>
      </c>
      <c r="AP90" s="96">
        <f t="shared" si="222"/>
        <v>1000</v>
      </c>
      <c r="AQ90" s="96">
        <f t="shared" si="223"/>
        <v>1000</v>
      </c>
    </row>
    <row r="91" spans="1:43" ht="18.5" x14ac:dyDescent="0.35">
      <c r="A91"/>
      <c r="B91" s="14">
        <v>78</v>
      </c>
      <c r="C91" s="14" t="str">
        <f t="shared" si="212"/>
        <v>N°-0078-2024</v>
      </c>
      <c r="D91" s="15">
        <v>775220275</v>
      </c>
      <c r="E91" s="15" t="s">
        <v>15</v>
      </c>
      <c r="F91" s="16" t="s">
        <v>102</v>
      </c>
      <c r="G91" s="15" t="s">
        <v>20</v>
      </c>
      <c r="H91" s="15" t="s">
        <v>159</v>
      </c>
      <c r="I91" s="15" t="s">
        <v>233</v>
      </c>
      <c r="J91" s="46">
        <v>2000</v>
      </c>
      <c r="K91" s="46" t="s">
        <v>274</v>
      </c>
      <c r="L91" s="46">
        <f t="shared" ref="L91:L92" si="224">+SUM($V91:$AO91)</f>
        <v>-51</v>
      </c>
      <c r="M91" s="46">
        <f t="shared" si="200"/>
        <v>-88000</v>
      </c>
      <c r="N91" s="46"/>
      <c r="O91" s="46"/>
      <c r="P91" s="46"/>
      <c r="Q91" s="70">
        <f t="shared" si="188"/>
        <v>0</v>
      </c>
      <c r="R91" s="46">
        <f t="shared" si="189"/>
        <v>-190000</v>
      </c>
      <c r="S91" s="17" t="s">
        <v>14</v>
      </c>
      <c r="T91" s="18" t="s">
        <v>14</v>
      </c>
      <c r="V91" s="17">
        <v>-41</v>
      </c>
      <c r="W91" s="87">
        <v>-1</v>
      </c>
      <c r="X91" s="87">
        <v>-1</v>
      </c>
      <c r="Y91" s="87">
        <v>-1</v>
      </c>
      <c r="Z91" s="87">
        <v>-1</v>
      </c>
      <c r="AA91" s="87">
        <v>-1</v>
      </c>
      <c r="AB91" s="87">
        <v>-1</v>
      </c>
      <c r="AC91" s="87">
        <v>-1</v>
      </c>
      <c r="AD91" s="87">
        <v>-1</v>
      </c>
      <c r="AE91" s="87">
        <v>-1</v>
      </c>
      <c r="AF91" s="87">
        <v>-1</v>
      </c>
      <c r="AG91" s="87"/>
      <c r="AH91" s="96">
        <f t="shared" si="214"/>
        <v>0</v>
      </c>
      <c r="AI91" s="96">
        <f t="shared" si="215"/>
        <v>0</v>
      </c>
      <c r="AJ91" s="96">
        <f t="shared" si="216"/>
        <v>0</v>
      </c>
      <c r="AK91" s="96">
        <f t="shared" si="217"/>
        <v>0</v>
      </c>
      <c r="AL91" s="96">
        <f t="shared" si="218"/>
        <v>0</v>
      </c>
      <c r="AM91" s="96">
        <f t="shared" si="219"/>
        <v>0</v>
      </c>
      <c r="AN91" s="96">
        <f t="shared" si="220"/>
        <v>0</v>
      </c>
      <c r="AO91" s="96">
        <f t="shared" si="221"/>
        <v>0</v>
      </c>
      <c r="AP91" s="96">
        <f t="shared" si="222"/>
        <v>0</v>
      </c>
      <c r="AQ91" s="96">
        <f t="shared" si="223"/>
        <v>0</v>
      </c>
    </row>
    <row r="92" spans="1:43" ht="18.5" x14ac:dyDescent="0.35">
      <c r="A92"/>
      <c r="B92" s="14">
        <v>79</v>
      </c>
      <c r="C92" s="14" t="str">
        <f t="shared" si="212"/>
        <v>N°-0079-2024</v>
      </c>
      <c r="D92" s="15">
        <v>778018660</v>
      </c>
      <c r="E92" s="15" t="s">
        <v>11</v>
      </c>
      <c r="F92" s="16" t="s">
        <v>102</v>
      </c>
      <c r="G92" s="15" t="s">
        <v>65</v>
      </c>
      <c r="H92" s="15" t="s">
        <v>243</v>
      </c>
      <c r="I92" s="15" t="s">
        <v>236</v>
      </c>
      <c r="J92" s="46">
        <v>1000</v>
      </c>
      <c r="K92" s="46">
        <v>1000</v>
      </c>
      <c r="L92" s="46">
        <f t="shared" si="224"/>
        <v>-14</v>
      </c>
      <c r="M92" s="46">
        <f t="shared" si="200"/>
        <v>-28000</v>
      </c>
      <c r="N92" s="46"/>
      <c r="O92" s="46"/>
      <c r="P92" s="46"/>
      <c r="Q92" s="70">
        <f t="shared" si="188"/>
        <v>0</v>
      </c>
      <c r="R92" s="46">
        <f t="shared" si="189"/>
        <v>-42000</v>
      </c>
      <c r="S92" s="17" t="s">
        <v>14</v>
      </c>
      <c r="T92" s="18" t="s">
        <v>14</v>
      </c>
      <c r="U92" s="2" t="s">
        <v>298</v>
      </c>
      <c r="V92" s="17">
        <v>-14</v>
      </c>
      <c r="W92" s="87" t="s">
        <v>303</v>
      </c>
      <c r="X92" s="87" t="s">
        <v>303</v>
      </c>
      <c r="Y92" s="87" t="s">
        <v>303</v>
      </c>
      <c r="Z92" s="87" t="s">
        <v>303</v>
      </c>
      <c r="AA92" s="87" t="s">
        <v>303</v>
      </c>
      <c r="AB92" s="87" t="s">
        <v>303</v>
      </c>
      <c r="AC92" s="87" t="s">
        <v>303</v>
      </c>
      <c r="AD92" s="87" t="s">
        <v>303</v>
      </c>
      <c r="AE92" s="87" t="s">
        <v>303</v>
      </c>
      <c r="AF92" s="87" t="s">
        <v>303</v>
      </c>
      <c r="AG92" s="87"/>
      <c r="AH92" s="96">
        <f t="shared" si="214"/>
        <v>0</v>
      </c>
      <c r="AI92" s="96">
        <f t="shared" si="215"/>
        <v>0</v>
      </c>
      <c r="AJ92" s="96">
        <f t="shared" si="216"/>
        <v>0</v>
      </c>
      <c r="AK92" s="96">
        <f t="shared" si="217"/>
        <v>0</v>
      </c>
      <c r="AL92" s="96">
        <f t="shared" si="218"/>
        <v>0</v>
      </c>
      <c r="AM92" s="96">
        <f t="shared" si="219"/>
        <v>0</v>
      </c>
      <c r="AN92" s="96">
        <f t="shared" si="220"/>
        <v>0</v>
      </c>
      <c r="AO92" s="96">
        <f t="shared" si="221"/>
        <v>0</v>
      </c>
      <c r="AP92" s="96">
        <f t="shared" si="222"/>
        <v>0</v>
      </c>
      <c r="AQ92" s="96">
        <f t="shared" si="223"/>
        <v>0</v>
      </c>
    </row>
    <row r="93" spans="1:43" ht="18.5" x14ac:dyDescent="0.35">
      <c r="A93"/>
      <c r="B93" s="14">
        <v>80</v>
      </c>
      <c r="C93" s="14" t="str">
        <f t="shared" si="212"/>
        <v>N°-0080-2024</v>
      </c>
      <c r="D93" s="15">
        <v>773809784</v>
      </c>
      <c r="E93" s="15" t="s">
        <v>15</v>
      </c>
      <c r="F93" s="16" t="s">
        <v>102</v>
      </c>
      <c r="G93" s="15" t="s">
        <v>17</v>
      </c>
      <c r="H93" s="15" t="s">
        <v>159</v>
      </c>
      <c r="I93" s="15" t="s">
        <v>240</v>
      </c>
      <c r="J93" s="46">
        <v>2000</v>
      </c>
      <c r="K93" s="46">
        <v>1000</v>
      </c>
      <c r="L93" s="46">
        <v>0</v>
      </c>
      <c r="M93" s="46" t="str">
        <f t="shared" si="200"/>
        <v>A JOUR</v>
      </c>
      <c r="N93" s="70"/>
      <c r="O93" s="70">
        <f>+IF(L93&gt;0,L93*J93,0)</f>
        <v>0</v>
      </c>
      <c r="P93" s="70"/>
      <c r="Q93" s="70">
        <f t="shared" si="188"/>
        <v>0</v>
      </c>
      <c r="R93" s="46" t="str">
        <f t="shared" si="189"/>
        <v>A JOUR</v>
      </c>
      <c r="S93" s="17" t="s">
        <v>14</v>
      </c>
      <c r="T93" s="18" t="s">
        <v>14</v>
      </c>
      <c r="V93" s="17" t="s">
        <v>303</v>
      </c>
      <c r="W93" s="17" t="s">
        <v>303</v>
      </c>
      <c r="X93" s="17" t="s">
        <v>303</v>
      </c>
      <c r="Y93" s="17" t="s">
        <v>303</v>
      </c>
      <c r="Z93" s="17" t="s">
        <v>303</v>
      </c>
      <c r="AA93" s="17" t="s">
        <v>303</v>
      </c>
      <c r="AB93" s="17" t="s">
        <v>303</v>
      </c>
      <c r="AC93" s="17" t="s">
        <v>303</v>
      </c>
      <c r="AD93" s="17" t="s">
        <v>303</v>
      </c>
      <c r="AE93" s="17" t="s">
        <v>303</v>
      </c>
      <c r="AF93" s="17" t="s">
        <v>303</v>
      </c>
      <c r="AG93" s="17"/>
      <c r="AH93" s="96">
        <f t="shared" si="214"/>
        <v>0</v>
      </c>
      <c r="AI93" s="96">
        <f t="shared" si="215"/>
        <v>0</v>
      </c>
      <c r="AJ93" s="96">
        <f t="shared" si="216"/>
        <v>0</v>
      </c>
      <c r="AK93" s="96">
        <f t="shared" si="217"/>
        <v>0</v>
      </c>
      <c r="AL93" s="96">
        <f t="shared" si="218"/>
        <v>0</v>
      </c>
      <c r="AM93" s="96">
        <f t="shared" si="219"/>
        <v>0</v>
      </c>
      <c r="AN93" s="96">
        <f t="shared" si="220"/>
        <v>0</v>
      </c>
      <c r="AO93" s="96">
        <f t="shared" si="221"/>
        <v>0</v>
      </c>
      <c r="AP93" s="96">
        <f t="shared" si="222"/>
        <v>0</v>
      </c>
      <c r="AQ93" s="96">
        <f t="shared" si="223"/>
        <v>0</v>
      </c>
    </row>
    <row r="94" spans="1:43" ht="18.5" x14ac:dyDescent="0.35">
      <c r="A94"/>
      <c r="B94" s="14">
        <v>81</v>
      </c>
      <c r="C94" s="14" t="str">
        <f t="shared" si="212"/>
        <v>N°-0081-2024</v>
      </c>
      <c r="D94" s="15">
        <v>777551504</v>
      </c>
      <c r="E94" s="15" t="s">
        <v>15</v>
      </c>
      <c r="F94" s="16" t="s">
        <v>104</v>
      </c>
      <c r="G94" s="15" t="s">
        <v>67</v>
      </c>
      <c r="H94" s="15" t="s">
        <v>159</v>
      </c>
      <c r="I94" s="15" t="s">
        <v>228</v>
      </c>
      <c r="J94" s="46">
        <v>2000</v>
      </c>
      <c r="K94" s="46">
        <v>1000</v>
      </c>
      <c r="L94" s="46">
        <f t="shared" ref="L94" si="225">+SUM($V94:$AO94)</f>
        <v>-47</v>
      </c>
      <c r="M94" s="46">
        <f t="shared" si="200"/>
        <v>-80000</v>
      </c>
      <c r="N94" s="46"/>
      <c r="O94" s="46"/>
      <c r="P94" s="46"/>
      <c r="Q94" s="70">
        <f t="shared" si="188"/>
        <v>0</v>
      </c>
      <c r="R94" s="46">
        <f t="shared" si="189"/>
        <v>-174000</v>
      </c>
      <c r="S94" s="17" t="s">
        <v>14</v>
      </c>
      <c r="T94" s="18" t="s">
        <v>14</v>
      </c>
      <c r="V94" s="17">
        <v>-37</v>
      </c>
      <c r="W94" s="87">
        <v>-1</v>
      </c>
      <c r="X94" s="87">
        <v>-1</v>
      </c>
      <c r="Y94" s="87">
        <v>-1</v>
      </c>
      <c r="Z94" s="87">
        <v>-1</v>
      </c>
      <c r="AA94" s="87">
        <v>-1</v>
      </c>
      <c r="AB94" s="87">
        <v>-1</v>
      </c>
      <c r="AC94" s="87">
        <v>-1</v>
      </c>
      <c r="AD94" s="87">
        <v>-1</v>
      </c>
      <c r="AE94" s="87">
        <v>-1</v>
      </c>
      <c r="AF94" s="87">
        <v>-1</v>
      </c>
      <c r="AG94" s="87"/>
      <c r="AH94" s="96">
        <f t="shared" si="214"/>
        <v>0</v>
      </c>
      <c r="AI94" s="96">
        <f t="shared" si="215"/>
        <v>0</v>
      </c>
      <c r="AJ94" s="96">
        <f t="shared" si="216"/>
        <v>0</v>
      </c>
      <c r="AK94" s="96">
        <f t="shared" si="217"/>
        <v>0</v>
      </c>
      <c r="AL94" s="96">
        <f t="shared" si="218"/>
        <v>0</v>
      </c>
      <c r="AM94" s="96">
        <f t="shared" si="219"/>
        <v>0</v>
      </c>
      <c r="AN94" s="96">
        <f t="shared" si="220"/>
        <v>0</v>
      </c>
      <c r="AO94" s="96">
        <f t="shared" si="221"/>
        <v>0</v>
      </c>
      <c r="AP94" s="96">
        <f t="shared" si="222"/>
        <v>0</v>
      </c>
      <c r="AQ94" s="96">
        <f t="shared" si="223"/>
        <v>0</v>
      </c>
    </row>
    <row r="95" spans="1:43" ht="18.5" x14ac:dyDescent="0.35">
      <c r="A95"/>
      <c r="B95" s="14">
        <v>82</v>
      </c>
      <c r="C95" s="14" t="str">
        <f t="shared" si="212"/>
        <v>N°-0082-2024</v>
      </c>
      <c r="D95" s="15">
        <v>788380743</v>
      </c>
      <c r="E95" s="38" t="s">
        <v>11</v>
      </c>
      <c r="F95" s="16" t="s">
        <v>269</v>
      </c>
      <c r="G95" s="40" t="s">
        <v>23</v>
      </c>
      <c r="H95" s="40" t="s">
        <v>159</v>
      </c>
      <c r="I95" s="15" t="s">
        <v>286</v>
      </c>
      <c r="J95" s="47">
        <v>1000</v>
      </c>
      <c r="K95" s="47">
        <v>1000</v>
      </c>
      <c r="L95" s="47">
        <v>0</v>
      </c>
      <c r="M95" s="46" t="str">
        <f t="shared" si="200"/>
        <v>A JOUR</v>
      </c>
      <c r="N95" s="70"/>
      <c r="O95" s="70">
        <f t="shared" ref="O95:O104" si="226">+IF(L95&gt;0,L95*J95,0)</f>
        <v>0</v>
      </c>
      <c r="P95" s="70"/>
      <c r="Q95" s="70">
        <f t="shared" si="188"/>
        <v>0</v>
      </c>
      <c r="R95" s="46" t="str">
        <f t="shared" si="189"/>
        <v>A JOUR</v>
      </c>
      <c r="S95" s="17"/>
      <c r="T95" s="18" t="s">
        <v>14</v>
      </c>
      <c r="V95" s="17" t="s">
        <v>298</v>
      </c>
      <c r="W95" s="17" t="s">
        <v>298</v>
      </c>
      <c r="X95" s="17" t="s">
        <v>298</v>
      </c>
      <c r="Y95" s="17" t="s">
        <v>298</v>
      </c>
      <c r="Z95" s="17" t="s">
        <v>298</v>
      </c>
      <c r="AA95" s="17" t="s">
        <v>298</v>
      </c>
      <c r="AB95" s="17" t="s">
        <v>298</v>
      </c>
      <c r="AC95" s="17" t="s">
        <v>298</v>
      </c>
      <c r="AD95" s="17">
        <v>0</v>
      </c>
      <c r="AE95" s="17">
        <v>0</v>
      </c>
      <c r="AF95" s="17">
        <v>0</v>
      </c>
      <c r="AG95" s="17"/>
      <c r="AH95" s="96">
        <f t="shared" si="214"/>
        <v>0</v>
      </c>
      <c r="AI95" s="96">
        <f t="shared" si="215"/>
        <v>0</v>
      </c>
      <c r="AJ95" s="96">
        <f t="shared" si="216"/>
        <v>0</v>
      </c>
      <c r="AK95" s="96">
        <f t="shared" si="217"/>
        <v>0</v>
      </c>
      <c r="AL95" s="96">
        <f t="shared" si="218"/>
        <v>0</v>
      </c>
      <c r="AM95" s="96">
        <f t="shared" si="219"/>
        <v>0</v>
      </c>
      <c r="AN95" s="96">
        <f t="shared" si="220"/>
        <v>0</v>
      </c>
      <c r="AO95" s="96">
        <f t="shared" si="221"/>
        <v>0</v>
      </c>
      <c r="AP95" s="96">
        <f t="shared" si="222"/>
        <v>0</v>
      </c>
      <c r="AQ95" s="96">
        <f t="shared" si="223"/>
        <v>0</v>
      </c>
    </row>
    <row r="96" spans="1:43" ht="18.5" x14ac:dyDescent="0.35">
      <c r="B96" s="14">
        <v>83</v>
      </c>
      <c r="C96" s="14" t="str">
        <f t="shared" si="212"/>
        <v>N°-0083-2024</v>
      </c>
      <c r="D96" s="15">
        <v>781292637</v>
      </c>
      <c r="E96" s="15" t="s">
        <v>15</v>
      </c>
      <c r="F96" s="19" t="s">
        <v>105</v>
      </c>
      <c r="G96" s="15" t="s">
        <v>23</v>
      </c>
      <c r="H96" s="15" t="s">
        <v>175</v>
      </c>
      <c r="I96" s="15" t="s">
        <v>174</v>
      </c>
      <c r="J96" s="46">
        <v>2000</v>
      </c>
      <c r="K96" s="46">
        <v>1000</v>
      </c>
      <c r="L96" s="46">
        <v>0</v>
      </c>
      <c r="M96" s="46" t="str">
        <f t="shared" si="200"/>
        <v>A JOUR</v>
      </c>
      <c r="N96" s="70"/>
      <c r="O96" s="70">
        <f t="shared" si="226"/>
        <v>0</v>
      </c>
      <c r="P96" s="70"/>
      <c r="Q96" s="70">
        <f t="shared" si="188"/>
        <v>0</v>
      </c>
      <c r="R96" s="46" t="str">
        <f t="shared" si="189"/>
        <v>A JOUR</v>
      </c>
      <c r="S96" s="17" t="s">
        <v>14</v>
      </c>
      <c r="T96" s="18" t="s">
        <v>14</v>
      </c>
      <c r="V96" s="17">
        <v>11</v>
      </c>
      <c r="W96" s="8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96">
        <f t="shared" ref="AH96:AH123" si="227">+IF(W96*$J96&lt;0,0,W96*$J96)</f>
        <v>0</v>
      </c>
      <c r="AI96" s="96">
        <f t="shared" ref="AI96:AI123" si="228">+IF(X96*$J96&lt;0,0,X96*$J96)</f>
        <v>0</v>
      </c>
      <c r="AJ96" s="96">
        <f t="shared" ref="AJ96:AJ123" si="229">+IF(Y96*$J96&lt;0,0,Y96*$J96)</f>
        <v>0</v>
      </c>
      <c r="AK96" s="96">
        <f t="shared" ref="AK96:AK123" si="230">+IF(Z96*$J96&lt;0,0,Z96*$J96)</f>
        <v>0</v>
      </c>
      <c r="AL96" s="96">
        <f t="shared" ref="AL96:AL123" si="231">+IF(AA96*$J96&lt;0,0,AA96*$J96)</f>
        <v>0</v>
      </c>
      <c r="AM96" s="96">
        <f t="shared" ref="AM96:AM123" si="232">+IF(AB96*$J96&lt;0,0,AB96*$J96)</f>
        <v>0</v>
      </c>
      <c r="AN96" s="96">
        <f t="shared" ref="AN96:AN123" si="233">+IF(AC96*$J96&lt;0,0,AC96*$J96)</f>
        <v>0</v>
      </c>
      <c r="AO96" s="96">
        <f t="shared" ref="AO96:AO123" si="234">+IF(AD96*$J96&lt;0,0,AD96*$J96)</f>
        <v>0</v>
      </c>
      <c r="AP96" s="96">
        <f t="shared" ref="AP96:AP123" si="235">+IF(AE96*$J96&lt;0,0,AE96*$J96)</f>
        <v>0</v>
      </c>
      <c r="AQ96" s="96">
        <f t="shared" ref="AQ96:AQ123" si="236">+IF(AF96*$J96&lt;0,0,AF96*$J96)</f>
        <v>0</v>
      </c>
    </row>
    <row r="97" spans="2:43" ht="18.5" x14ac:dyDescent="0.35">
      <c r="B97" s="14">
        <v>84</v>
      </c>
      <c r="C97" s="14" t="str">
        <f t="shared" si="212"/>
        <v>N°-0084-2024</v>
      </c>
      <c r="D97" s="15">
        <v>774370979</v>
      </c>
      <c r="E97" s="15" t="s">
        <v>15</v>
      </c>
      <c r="F97" s="19" t="s">
        <v>106</v>
      </c>
      <c r="G97" s="15" t="s">
        <v>13</v>
      </c>
      <c r="H97" s="15" t="s">
        <v>159</v>
      </c>
      <c r="I97" s="15" t="s">
        <v>184</v>
      </c>
      <c r="J97" s="46">
        <v>2000</v>
      </c>
      <c r="K97" s="46">
        <v>1000</v>
      </c>
      <c r="L97" s="46">
        <v>0</v>
      </c>
      <c r="M97" s="46" t="str">
        <f t="shared" si="200"/>
        <v>A JOUR</v>
      </c>
      <c r="N97" s="70"/>
      <c r="O97" s="70">
        <f t="shared" si="226"/>
        <v>0</v>
      </c>
      <c r="P97" s="70"/>
      <c r="Q97" s="70">
        <f t="shared" si="188"/>
        <v>14000</v>
      </c>
      <c r="R97" s="46" t="str">
        <f t="shared" si="189"/>
        <v>A JOUR</v>
      </c>
      <c r="S97" s="17" t="s">
        <v>14</v>
      </c>
      <c r="T97" s="18" t="s">
        <v>14</v>
      </c>
      <c r="U97" s="62"/>
      <c r="V97" s="17" t="s">
        <v>298</v>
      </c>
      <c r="W97" s="17" t="s">
        <v>298</v>
      </c>
      <c r="X97" s="17" t="s">
        <v>298</v>
      </c>
      <c r="Y97" s="17" t="s">
        <v>298</v>
      </c>
      <c r="Z97" s="17">
        <v>1</v>
      </c>
      <c r="AA97" s="17">
        <v>1</v>
      </c>
      <c r="AB97" s="17">
        <v>1</v>
      </c>
      <c r="AC97" s="17">
        <v>1</v>
      </c>
      <c r="AD97" s="17">
        <v>1</v>
      </c>
      <c r="AE97" s="17">
        <v>1</v>
      </c>
      <c r="AF97" s="17">
        <v>1</v>
      </c>
      <c r="AG97" s="17"/>
      <c r="AH97" s="96">
        <f t="shared" ref="AH97:AH102" si="237">+IFERROR(IF(W97*$J97&lt;0,0,W97*$J97),0)</f>
        <v>0</v>
      </c>
      <c r="AI97" s="96">
        <f t="shared" ref="AI97:AI102" si="238">+IFERROR(IF(X97*$J97&lt;0,0,X97*$J97),0)</f>
        <v>0</v>
      </c>
      <c r="AJ97" s="96">
        <f t="shared" ref="AJ97:AJ102" si="239">+IFERROR(IF(Y97*$J97&lt;0,0,Y97*$J97),0)</f>
        <v>0</v>
      </c>
      <c r="AK97" s="96">
        <f t="shared" ref="AK97:AK102" si="240">+IFERROR(IF(Z97*$J97&lt;0,0,Z97*$J97),0)</f>
        <v>2000</v>
      </c>
      <c r="AL97" s="96">
        <f t="shared" ref="AL97:AL102" si="241">+IFERROR(IF(AA97*$J97&lt;0,0,AA97*$J97),0)</f>
        <v>2000</v>
      </c>
      <c r="AM97" s="96">
        <f t="shared" ref="AM97:AM102" si="242">+IFERROR(IF(AB97*$J97&lt;0,0,AB97*$J97),0)</f>
        <v>2000</v>
      </c>
      <c r="AN97" s="96">
        <f t="shared" ref="AN97:AN102" si="243">+IFERROR(IF(AC97*$J97&lt;0,0,AC97*$J97),0)</f>
        <v>2000</v>
      </c>
      <c r="AO97" s="96">
        <f t="shared" ref="AO97:AO102" si="244">+IFERROR(IF(AD97*$J97&lt;0,0,AD97*$J97),0)</f>
        <v>2000</v>
      </c>
      <c r="AP97" s="96">
        <f t="shared" ref="AP97:AP102" si="245">+IFERROR(IF(AE97*$J97&lt;0,0,AE97*$J97),0)</f>
        <v>2000</v>
      </c>
      <c r="AQ97" s="96">
        <f t="shared" ref="AQ97:AQ102" si="246">+IFERROR(IF(AF97*$J97&lt;0,0,AF97*$J97),0)</f>
        <v>2000</v>
      </c>
    </row>
    <row r="98" spans="2:43" ht="18.5" x14ac:dyDescent="0.35">
      <c r="B98" s="14">
        <v>85</v>
      </c>
      <c r="C98" s="14" t="str">
        <f t="shared" si="212"/>
        <v>N°-0085-2024</v>
      </c>
      <c r="D98" s="15">
        <v>774069087</v>
      </c>
      <c r="E98" s="15" t="s">
        <v>11</v>
      </c>
      <c r="F98" s="16" t="s">
        <v>108</v>
      </c>
      <c r="G98" s="15" t="s">
        <v>37</v>
      </c>
      <c r="H98" s="15" t="s">
        <v>159</v>
      </c>
      <c r="I98" s="15" t="s">
        <v>210</v>
      </c>
      <c r="J98" s="46">
        <v>2000</v>
      </c>
      <c r="K98" s="46">
        <v>1000</v>
      </c>
      <c r="L98" s="46">
        <v>0</v>
      </c>
      <c r="M98" s="46" t="str">
        <f t="shared" si="200"/>
        <v>A JOUR</v>
      </c>
      <c r="N98" s="70"/>
      <c r="O98" s="70">
        <f t="shared" si="226"/>
        <v>0</v>
      </c>
      <c r="P98" s="70"/>
      <c r="Q98" s="70">
        <f t="shared" si="188"/>
        <v>0</v>
      </c>
      <c r="R98" s="46" t="str">
        <f t="shared" si="189"/>
        <v>A JOUR</v>
      </c>
      <c r="S98" s="17" t="s">
        <v>14</v>
      </c>
      <c r="T98" s="18" t="s">
        <v>14</v>
      </c>
      <c r="V98" s="17" t="s">
        <v>298</v>
      </c>
      <c r="W98" s="17" t="s">
        <v>298</v>
      </c>
      <c r="X98" s="17" t="s">
        <v>298</v>
      </c>
      <c r="Y98" s="17" t="s">
        <v>298</v>
      </c>
      <c r="Z98" s="17" t="s">
        <v>298</v>
      </c>
      <c r="AA98" s="17" t="s">
        <v>298</v>
      </c>
      <c r="AB98" s="17" t="s">
        <v>298</v>
      </c>
      <c r="AC98" s="17" t="s">
        <v>298</v>
      </c>
      <c r="AD98" s="17">
        <v>0</v>
      </c>
      <c r="AE98" s="17">
        <v>0</v>
      </c>
      <c r="AF98" s="17">
        <v>0</v>
      </c>
      <c r="AG98" s="17"/>
      <c r="AH98" s="96">
        <f t="shared" si="237"/>
        <v>0</v>
      </c>
      <c r="AI98" s="96">
        <f t="shared" si="238"/>
        <v>0</v>
      </c>
      <c r="AJ98" s="96">
        <f t="shared" si="239"/>
        <v>0</v>
      </c>
      <c r="AK98" s="96">
        <f t="shared" si="240"/>
        <v>0</v>
      </c>
      <c r="AL98" s="96">
        <f t="shared" si="241"/>
        <v>0</v>
      </c>
      <c r="AM98" s="96">
        <f t="shared" si="242"/>
        <v>0</v>
      </c>
      <c r="AN98" s="96">
        <f t="shared" si="243"/>
        <v>0</v>
      </c>
      <c r="AO98" s="96">
        <f t="shared" si="244"/>
        <v>0</v>
      </c>
      <c r="AP98" s="96">
        <f t="shared" si="245"/>
        <v>0</v>
      </c>
      <c r="AQ98" s="96">
        <f t="shared" si="246"/>
        <v>0</v>
      </c>
    </row>
    <row r="99" spans="2:43" ht="18.5" x14ac:dyDescent="0.35">
      <c r="B99" s="14">
        <v>86</v>
      </c>
      <c r="C99" s="14" t="str">
        <f t="shared" si="212"/>
        <v>N°-0086-2024</v>
      </c>
      <c r="D99" s="15">
        <v>750190226</v>
      </c>
      <c r="E99" s="15" t="s">
        <v>15</v>
      </c>
      <c r="F99" s="19" t="s">
        <v>109</v>
      </c>
      <c r="G99" s="15" t="s">
        <v>13</v>
      </c>
      <c r="H99" s="15" t="s">
        <v>159</v>
      </c>
      <c r="I99" s="15" t="s">
        <v>179</v>
      </c>
      <c r="J99" s="46">
        <v>1000</v>
      </c>
      <c r="K99" s="46">
        <v>1000</v>
      </c>
      <c r="L99" s="46">
        <v>0</v>
      </c>
      <c r="M99" s="46" t="str">
        <f t="shared" si="200"/>
        <v>A JOUR</v>
      </c>
      <c r="N99" s="70"/>
      <c r="O99" s="70">
        <f t="shared" si="226"/>
        <v>0</v>
      </c>
      <c r="P99" s="70"/>
      <c r="Q99" s="70">
        <f t="shared" si="188"/>
        <v>0</v>
      </c>
      <c r="R99" s="46" t="str">
        <f t="shared" si="189"/>
        <v>A JOUR</v>
      </c>
      <c r="S99" s="17" t="s">
        <v>14</v>
      </c>
      <c r="T99" s="18" t="s">
        <v>14</v>
      </c>
      <c r="U99" s="2" t="s">
        <v>462</v>
      </c>
      <c r="V99" s="17" t="s">
        <v>298</v>
      </c>
      <c r="W99" s="17" t="s">
        <v>298</v>
      </c>
      <c r="X99" s="17" t="s">
        <v>298</v>
      </c>
      <c r="Y99" s="17" t="s">
        <v>298</v>
      </c>
      <c r="Z99" s="17" t="s">
        <v>298</v>
      </c>
      <c r="AA99" s="17" t="s">
        <v>298</v>
      </c>
      <c r="AB99" s="17" t="s">
        <v>298</v>
      </c>
      <c r="AC99" s="17" t="s">
        <v>298</v>
      </c>
      <c r="AD99" s="17" t="s">
        <v>298</v>
      </c>
      <c r="AE99" s="17" t="s">
        <v>298</v>
      </c>
      <c r="AF99" s="17" t="s">
        <v>298</v>
      </c>
      <c r="AG99" s="17"/>
      <c r="AH99" s="96">
        <f t="shared" si="237"/>
        <v>0</v>
      </c>
      <c r="AI99" s="96">
        <f t="shared" si="238"/>
        <v>0</v>
      </c>
      <c r="AJ99" s="96">
        <f t="shared" si="239"/>
        <v>0</v>
      </c>
      <c r="AK99" s="96">
        <f t="shared" si="240"/>
        <v>0</v>
      </c>
      <c r="AL99" s="96">
        <f t="shared" si="241"/>
        <v>0</v>
      </c>
      <c r="AM99" s="96">
        <f t="shared" si="242"/>
        <v>0</v>
      </c>
      <c r="AN99" s="96">
        <f t="shared" si="243"/>
        <v>0</v>
      </c>
      <c r="AO99" s="96">
        <f t="shared" si="244"/>
        <v>0</v>
      </c>
      <c r="AP99" s="96">
        <f t="shared" si="245"/>
        <v>0</v>
      </c>
      <c r="AQ99" s="96">
        <f t="shared" si="246"/>
        <v>0</v>
      </c>
    </row>
    <row r="100" spans="2:43" ht="18.5" x14ac:dyDescent="0.35">
      <c r="B100" s="14">
        <v>87</v>
      </c>
      <c r="C100" s="14" t="str">
        <f t="shared" si="212"/>
        <v>N°-0087-2024</v>
      </c>
      <c r="D100" s="15">
        <v>775379233</v>
      </c>
      <c r="E100" s="15" t="s">
        <v>111</v>
      </c>
      <c r="F100" s="19" t="s">
        <v>112</v>
      </c>
      <c r="G100" s="15" t="s">
        <v>20</v>
      </c>
      <c r="H100" s="15" t="s">
        <v>159</v>
      </c>
      <c r="I100" s="15" t="s">
        <v>163</v>
      </c>
      <c r="J100" s="46">
        <v>5000</v>
      </c>
      <c r="K100" s="15" t="s">
        <v>274</v>
      </c>
      <c r="L100" s="15">
        <v>0</v>
      </c>
      <c r="M100" s="46" t="str">
        <f t="shared" si="200"/>
        <v>A JOUR</v>
      </c>
      <c r="N100" s="70"/>
      <c r="O100" s="70">
        <f t="shared" si="226"/>
        <v>0</v>
      </c>
      <c r="P100" s="70"/>
      <c r="Q100" s="70">
        <f t="shared" si="188"/>
        <v>30000</v>
      </c>
      <c r="R100" s="46" t="str">
        <f t="shared" si="189"/>
        <v>A JOUR</v>
      </c>
      <c r="S100" s="17"/>
      <c r="T100" s="18" t="s">
        <v>14</v>
      </c>
      <c r="V100" s="17">
        <v>1</v>
      </c>
      <c r="W100" s="87">
        <v>1</v>
      </c>
      <c r="X100" s="17">
        <v>1</v>
      </c>
      <c r="Y100" s="17">
        <v>1</v>
      </c>
      <c r="Z100" s="17">
        <v>1</v>
      </c>
      <c r="AA100" s="17">
        <v>1</v>
      </c>
      <c r="AB100" s="17">
        <v>1</v>
      </c>
      <c r="AC100" s="17">
        <v>-1</v>
      </c>
      <c r="AD100" s="17">
        <v>-1</v>
      </c>
      <c r="AE100" s="17">
        <v>-1</v>
      </c>
      <c r="AF100" s="17">
        <v>-1</v>
      </c>
      <c r="AG100" s="17"/>
      <c r="AH100" s="96">
        <f t="shared" si="237"/>
        <v>5000</v>
      </c>
      <c r="AI100" s="96">
        <f t="shared" si="238"/>
        <v>5000</v>
      </c>
      <c r="AJ100" s="96">
        <f t="shared" si="239"/>
        <v>5000</v>
      </c>
      <c r="AK100" s="96">
        <f t="shared" si="240"/>
        <v>5000</v>
      </c>
      <c r="AL100" s="96">
        <f t="shared" si="241"/>
        <v>5000</v>
      </c>
      <c r="AM100" s="96">
        <f t="shared" si="242"/>
        <v>5000</v>
      </c>
      <c r="AN100" s="96">
        <f t="shared" si="243"/>
        <v>0</v>
      </c>
      <c r="AO100" s="96">
        <f t="shared" si="244"/>
        <v>0</v>
      </c>
      <c r="AP100" s="96">
        <f t="shared" si="245"/>
        <v>0</v>
      </c>
      <c r="AQ100" s="96">
        <f t="shared" si="246"/>
        <v>0</v>
      </c>
    </row>
    <row r="101" spans="2:43" ht="18.5" x14ac:dyDescent="0.35">
      <c r="B101" s="14">
        <v>88</v>
      </c>
      <c r="C101" s="14" t="str">
        <f t="shared" si="212"/>
        <v>N°-0088-2024</v>
      </c>
      <c r="D101" s="15">
        <v>777814802</v>
      </c>
      <c r="E101" s="15" t="s">
        <v>15</v>
      </c>
      <c r="F101" s="19" t="s">
        <v>113</v>
      </c>
      <c r="G101" s="15" t="s">
        <v>59</v>
      </c>
      <c r="H101" s="15" t="s">
        <v>159</v>
      </c>
      <c r="I101" s="15" t="s">
        <v>177</v>
      </c>
      <c r="J101" s="46">
        <v>1500</v>
      </c>
      <c r="K101" s="46" t="s">
        <v>274</v>
      </c>
      <c r="L101" s="46">
        <v>0</v>
      </c>
      <c r="M101" s="46" t="str">
        <f t="shared" si="200"/>
        <v>A JOUR</v>
      </c>
      <c r="N101" s="70"/>
      <c r="O101" s="70">
        <f t="shared" si="226"/>
        <v>0</v>
      </c>
      <c r="P101" s="70"/>
      <c r="Q101" s="70">
        <f t="shared" si="188"/>
        <v>0</v>
      </c>
      <c r="R101" s="46" t="str">
        <f t="shared" si="189"/>
        <v>A JOUR</v>
      </c>
      <c r="S101" s="17"/>
      <c r="T101" s="18" t="s">
        <v>14</v>
      </c>
      <c r="V101" s="17" t="s">
        <v>303</v>
      </c>
      <c r="W101" s="17" t="s">
        <v>303</v>
      </c>
      <c r="X101" s="17" t="s">
        <v>303</v>
      </c>
      <c r="Y101" s="17" t="s">
        <v>303</v>
      </c>
      <c r="Z101" s="17" t="s">
        <v>303</v>
      </c>
      <c r="AA101" s="17" t="s">
        <v>303</v>
      </c>
      <c r="AB101" s="17" t="s">
        <v>303</v>
      </c>
      <c r="AC101" s="17" t="s">
        <v>303</v>
      </c>
      <c r="AD101" s="17">
        <v>0</v>
      </c>
      <c r="AE101" s="17">
        <v>0</v>
      </c>
      <c r="AF101" s="17">
        <v>0</v>
      </c>
      <c r="AG101" s="17"/>
      <c r="AH101" s="96">
        <f t="shared" si="237"/>
        <v>0</v>
      </c>
      <c r="AI101" s="96">
        <f t="shared" si="238"/>
        <v>0</v>
      </c>
      <c r="AJ101" s="96">
        <f t="shared" si="239"/>
        <v>0</v>
      </c>
      <c r="AK101" s="96">
        <f t="shared" si="240"/>
        <v>0</v>
      </c>
      <c r="AL101" s="96">
        <f t="shared" si="241"/>
        <v>0</v>
      </c>
      <c r="AM101" s="96">
        <f t="shared" si="242"/>
        <v>0</v>
      </c>
      <c r="AN101" s="96">
        <f t="shared" si="243"/>
        <v>0</v>
      </c>
      <c r="AO101" s="96">
        <f t="shared" si="244"/>
        <v>0</v>
      </c>
      <c r="AP101" s="96">
        <f t="shared" si="245"/>
        <v>0</v>
      </c>
      <c r="AQ101" s="96">
        <f t="shared" si="246"/>
        <v>0</v>
      </c>
    </row>
    <row r="102" spans="2:43" ht="18.5" x14ac:dyDescent="0.35">
      <c r="B102" s="14">
        <v>89</v>
      </c>
      <c r="C102" s="14" t="str">
        <f t="shared" si="212"/>
        <v>N°-0089-2024</v>
      </c>
      <c r="D102" s="15">
        <v>771740329</v>
      </c>
      <c r="E102" s="15" t="s">
        <v>15</v>
      </c>
      <c r="F102" s="19" t="s">
        <v>114</v>
      </c>
      <c r="G102" s="15" t="s">
        <v>34</v>
      </c>
      <c r="H102" s="15" t="s">
        <v>159</v>
      </c>
      <c r="I102" s="15" t="s">
        <v>185</v>
      </c>
      <c r="J102" s="46">
        <v>1500</v>
      </c>
      <c r="K102" s="46" t="s">
        <v>274</v>
      </c>
      <c r="L102" s="46">
        <v>0</v>
      </c>
      <c r="M102" s="46" t="str">
        <f t="shared" si="200"/>
        <v>A JOUR</v>
      </c>
      <c r="N102" s="70"/>
      <c r="O102" s="70">
        <f t="shared" si="226"/>
        <v>0</v>
      </c>
      <c r="P102" s="70"/>
      <c r="Q102" s="70">
        <f t="shared" si="188"/>
        <v>4500</v>
      </c>
      <c r="R102" s="46" t="str">
        <f t="shared" si="189"/>
        <v>A JOUR</v>
      </c>
      <c r="S102" s="17"/>
      <c r="T102" s="18" t="s">
        <v>14</v>
      </c>
      <c r="V102" s="17">
        <v>1</v>
      </c>
      <c r="W102" s="87">
        <v>1</v>
      </c>
      <c r="X102" s="17">
        <v>1</v>
      </c>
      <c r="Y102" s="17">
        <v>1</v>
      </c>
      <c r="Z102" s="87" t="s">
        <v>303</v>
      </c>
      <c r="AA102" s="87" t="s">
        <v>303</v>
      </c>
      <c r="AB102" s="87" t="s">
        <v>303</v>
      </c>
      <c r="AC102" s="87" t="s">
        <v>303</v>
      </c>
      <c r="AD102" s="87" t="s">
        <v>303</v>
      </c>
      <c r="AE102" s="87" t="s">
        <v>303</v>
      </c>
      <c r="AF102" s="87" t="s">
        <v>303</v>
      </c>
      <c r="AG102" s="87"/>
      <c r="AH102" s="96">
        <f t="shared" si="237"/>
        <v>1500</v>
      </c>
      <c r="AI102" s="96">
        <f t="shared" si="238"/>
        <v>1500</v>
      </c>
      <c r="AJ102" s="96">
        <f t="shared" si="239"/>
        <v>1500</v>
      </c>
      <c r="AK102" s="96">
        <f t="shared" si="240"/>
        <v>0</v>
      </c>
      <c r="AL102" s="96">
        <f t="shared" si="241"/>
        <v>0</v>
      </c>
      <c r="AM102" s="96">
        <f t="shared" si="242"/>
        <v>0</v>
      </c>
      <c r="AN102" s="96">
        <f t="shared" si="243"/>
        <v>0</v>
      </c>
      <c r="AO102" s="96">
        <f t="shared" si="244"/>
        <v>0</v>
      </c>
      <c r="AP102" s="96">
        <f t="shared" si="245"/>
        <v>0</v>
      </c>
      <c r="AQ102" s="96">
        <f t="shared" si="246"/>
        <v>0</v>
      </c>
    </row>
    <row r="103" spans="2:43" ht="18.5" x14ac:dyDescent="0.35">
      <c r="B103" s="14">
        <v>90</v>
      </c>
      <c r="C103" s="14" t="str">
        <f t="shared" si="212"/>
        <v>N°-0090-2024</v>
      </c>
      <c r="D103" s="15">
        <v>781344236</v>
      </c>
      <c r="E103" s="15" t="s">
        <v>15</v>
      </c>
      <c r="F103" s="16" t="s">
        <v>114</v>
      </c>
      <c r="G103" s="15" t="s">
        <v>13</v>
      </c>
      <c r="H103" s="15" t="s">
        <v>159</v>
      </c>
      <c r="I103" s="15" t="s">
        <v>199</v>
      </c>
      <c r="J103" s="46">
        <v>2000</v>
      </c>
      <c r="K103" s="46">
        <v>1000</v>
      </c>
      <c r="L103" s="46">
        <v>0</v>
      </c>
      <c r="M103" s="46" t="str">
        <f t="shared" si="200"/>
        <v>A JOUR</v>
      </c>
      <c r="N103" s="70"/>
      <c r="O103" s="70">
        <f t="shared" si="226"/>
        <v>0</v>
      </c>
      <c r="P103" s="70"/>
      <c r="Q103" s="70">
        <f t="shared" si="188"/>
        <v>0</v>
      </c>
      <c r="R103" s="46" t="str">
        <f t="shared" si="189"/>
        <v>A JOUR</v>
      </c>
      <c r="S103" s="17" t="s">
        <v>14</v>
      </c>
      <c r="T103" s="18" t="s">
        <v>14</v>
      </c>
      <c r="U103" s="2" t="s">
        <v>298</v>
      </c>
      <c r="V103" s="17" t="s">
        <v>298</v>
      </c>
      <c r="W103" s="8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</row>
    <row r="104" spans="2:43" ht="18.5" x14ac:dyDescent="0.35">
      <c r="B104" s="14">
        <v>91</v>
      </c>
      <c r="C104" s="14" t="str">
        <f t="shared" si="212"/>
        <v>N°-0091-2024</v>
      </c>
      <c r="D104" s="15">
        <v>778870311</v>
      </c>
      <c r="E104" s="15" t="s">
        <v>15</v>
      </c>
      <c r="F104" s="16" t="s">
        <v>116</v>
      </c>
      <c r="G104" s="15" t="s">
        <v>37</v>
      </c>
      <c r="H104" s="15" t="s">
        <v>159</v>
      </c>
      <c r="I104" s="15" t="s">
        <v>215</v>
      </c>
      <c r="J104" s="46">
        <v>1000</v>
      </c>
      <c r="K104" s="46">
        <v>1000</v>
      </c>
      <c r="L104" s="46">
        <f>2-2</f>
        <v>0</v>
      </c>
      <c r="M104" s="46" t="str">
        <f t="shared" si="200"/>
        <v>A JOUR</v>
      </c>
      <c r="N104" s="70"/>
      <c r="O104" s="70">
        <f t="shared" si="226"/>
        <v>0</v>
      </c>
      <c r="P104" s="70"/>
      <c r="Q104" s="70">
        <f t="shared" si="188"/>
        <v>10000</v>
      </c>
      <c r="R104" s="46" t="str">
        <f t="shared" si="189"/>
        <v>A JOUR</v>
      </c>
      <c r="S104" s="17" t="s">
        <v>14</v>
      </c>
      <c r="T104" s="18" t="s">
        <v>14</v>
      </c>
      <c r="U104" s="62"/>
      <c r="V104" s="17">
        <v>1</v>
      </c>
      <c r="W104" s="87">
        <v>1</v>
      </c>
      <c r="X104" s="17">
        <v>1</v>
      </c>
      <c r="Y104" s="17">
        <v>1</v>
      </c>
      <c r="Z104" s="17">
        <v>1</v>
      </c>
      <c r="AA104" s="17">
        <v>1</v>
      </c>
      <c r="AB104" s="17">
        <v>1</v>
      </c>
      <c r="AC104" s="17">
        <v>1</v>
      </c>
      <c r="AD104" s="17">
        <v>1</v>
      </c>
      <c r="AE104" s="17">
        <v>1</v>
      </c>
      <c r="AF104" s="17">
        <v>1</v>
      </c>
      <c r="AG104" s="17"/>
      <c r="AH104" s="96">
        <f t="shared" ref="AH104" si="247">+IFERROR(IF(W104*$J104&lt;0,0,W104*$J104),0)</f>
        <v>1000</v>
      </c>
      <c r="AI104" s="96">
        <f t="shared" ref="AI104" si="248">+IFERROR(IF(X104*$J104&lt;0,0,X104*$J104),0)</f>
        <v>1000</v>
      </c>
      <c r="AJ104" s="96">
        <f t="shared" ref="AJ104" si="249">+IFERROR(IF(Y104*$J104&lt;0,0,Y104*$J104),0)</f>
        <v>1000</v>
      </c>
      <c r="AK104" s="96">
        <f t="shared" ref="AK104" si="250">+IFERROR(IF(Z104*$J104&lt;0,0,Z104*$J104),0)</f>
        <v>1000</v>
      </c>
      <c r="AL104" s="96">
        <f t="shared" ref="AL104" si="251">+IFERROR(IF(AA104*$J104&lt;0,0,AA104*$J104),0)</f>
        <v>1000</v>
      </c>
      <c r="AM104" s="96">
        <f t="shared" ref="AM104" si="252">+IFERROR(IF(AB104*$J104&lt;0,0,AB104*$J104),0)</f>
        <v>1000</v>
      </c>
      <c r="AN104" s="96">
        <f t="shared" ref="AN104" si="253">+IFERROR(IF(AC104*$J104&lt;0,0,AC104*$J104),0)</f>
        <v>1000</v>
      </c>
      <c r="AO104" s="96">
        <f t="shared" ref="AO104" si="254">+IFERROR(IF(AD104*$J104&lt;0,0,AD104*$J104),0)</f>
        <v>1000</v>
      </c>
      <c r="AP104" s="96">
        <f t="shared" ref="AP104" si="255">+IFERROR(IF(AE104*$J104&lt;0,0,AE104*$J104),0)</f>
        <v>1000</v>
      </c>
      <c r="AQ104" s="96">
        <f t="shared" ref="AQ104" si="256">+IFERROR(IF(AF104*$J104&lt;0,0,AF104*$J104),0)</f>
        <v>1000</v>
      </c>
    </row>
    <row r="105" spans="2:43" ht="18.5" x14ac:dyDescent="0.35">
      <c r="B105" s="14">
        <v>92</v>
      </c>
      <c r="C105" s="14" t="str">
        <f t="shared" si="212"/>
        <v>N°-0092-2024</v>
      </c>
      <c r="D105" s="53" t="s">
        <v>314</v>
      </c>
      <c r="E105" s="15" t="s">
        <v>35</v>
      </c>
      <c r="F105" s="16" t="s">
        <v>118</v>
      </c>
      <c r="G105" s="15" t="s">
        <v>13</v>
      </c>
      <c r="H105" s="15" t="s">
        <v>266</v>
      </c>
      <c r="I105" s="53" t="s">
        <v>310</v>
      </c>
      <c r="J105" s="46">
        <v>5000</v>
      </c>
      <c r="K105" s="46" t="s">
        <v>274</v>
      </c>
      <c r="L105" s="46"/>
      <c r="M105" s="46" t="str">
        <f t="shared" si="200"/>
        <v>A JOUR</v>
      </c>
      <c r="N105" s="46"/>
      <c r="O105" s="46"/>
      <c r="P105" s="46"/>
      <c r="Q105" s="70">
        <f t="shared" si="188"/>
        <v>0</v>
      </c>
      <c r="R105" s="46" t="str">
        <f t="shared" si="189"/>
        <v>A JOUR</v>
      </c>
      <c r="S105" s="17"/>
      <c r="T105" s="18" t="s">
        <v>14</v>
      </c>
      <c r="V105" s="17"/>
      <c r="W105" s="8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</row>
    <row r="106" spans="2:43" ht="18.5" x14ac:dyDescent="0.35">
      <c r="B106" s="14">
        <v>93</v>
      </c>
      <c r="C106" s="14" t="str">
        <f t="shared" si="212"/>
        <v>N°-0093-2024</v>
      </c>
      <c r="D106" s="15">
        <v>775957597</v>
      </c>
      <c r="E106" s="15" t="s">
        <v>11</v>
      </c>
      <c r="F106" s="16" t="s">
        <v>117</v>
      </c>
      <c r="G106" s="15" t="s">
        <v>37</v>
      </c>
      <c r="H106" s="15" t="s">
        <v>159</v>
      </c>
      <c r="I106" s="15" t="s">
        <v>252</v>
      </c>
      <c r="J106" s="46">
        <v>1000</v>
      </c>
      <c r="K106" s="46">
        <v>1000</v>
      </c>
      <c r="L106" s="46">
        <f t="shared" ref="L106" si="257">+SUM($V106:$AO106)</f>
        <v>-18</v>
      </c>
      <c r="M106" s="46">
        <f t="shared" si="200"/>
        <v>-36000</v>
      </c>
      <c r="N106" s="46"/>
      <c r="O106" s="46"/>
      <c r="P106" s="46"/>
      <c r="Q106" s="70">
        <f t="shared" si="188"/>
        <v>0</v>
      </c>
      <c r="R106" s="46">
        <f t="shared" si="189"/>
        <v>-54000</v>
      </c>
      <c r="S106" s="17" t="s">
        <v>14</v>
      </c>
      <c r="T106" s="18" t="s">
        <v>14</v>
      </c>
      <c r="V106" s="17">
        <v>-18</v>
      </c>
      <c r="W106" s="87" t="s">
        <v>303</v>
      </c>
      <c r="X106" s="87" t="s">
        <v>303</v>
      </c>
      <c r="Y106" s="87" t="s">
        <v>303</v>
      </c>
      <c r="Z106" s="87" t="s">
        <v>303</v>
      </c>
      <c r="AA106" s="87" t="s">
        <v>303</v>
      </c>
      <c r="AB106" s="87" t="s">
        <v>303</v>
      </c>
      <c r="AC106" s="87" t="s">
        <v>303</v>
      </c>
      <c r="AD106" s="87" t="s">
        <v>303</v>
      </c>
      <c r="AE106" s="87" t="s">
        <v>303</v>
      </c>
      <c r="AF106" s="87" t="s">
        <v>303</v>
      </c>
      <c r="AG106" s="87"/>
      <c r="AH106" s="96">
        <f t="shared" ref="AH106:AH107" si="258">+IFERROR(IF(W106*$J106&lt;0,0,W106*$J106),0)</f>
        <v>0</v>
      </c>
      <c r="AI106" s="96">
        <f t="shared" ref="AI106:AI107" si="259">+IFERROR(IF(X106*$J106&lt;0,0,X106*$J106),0)</f>
        <v>0</v>
      </c>
      <c r="AJ106" s="96">
        <f t="shared" ref="AJ106:AJ107" si="260">+IFERROR(IF(Y106*$J106&lt;0,0,Y106*$J106),0)</f>
        <v>0</v>
      </c>
      <c r="AK106" s="96">
        <f t="shared" ref="AK106:AK107" si="261">+IFERROR(IF(Z106*$J106&lt;0,0,Z106*$J106),0)</f>
        <v>0</v>
      </c>
      <c r="AL106" s="96">
        <f t="shared" ref="AL106:AL107" si="262">+IFERROR(IF(AA106*$J106&lt;0,0,AA106*$J106),0)</f>
        <v>0</v>
      </c>
      <c r="AM106" s="96">
        <f t="shared" ref="AM106:AM107" si="263">+IFERROR(IF(AB106*$J106&lt;0,0,AB106*$J106),0)</f>
        <v>0</v>
      </c>
      <c r="AN106" s="96">
        <f t="shared" ref="AN106:AN107" si="264">+IFERROR(IF(AC106*$J106&lt;0,0,AC106*$J106),0)</f>
        <v>0</v>
      </c>
      <c r="AO106" s="96">
        <f t="shared" ref="AO106:AO107" si="265">+IFERROR(IF(AD106*$J106&lt;0,0,AD106*$J106),0)</f>
        <v>0</v>
      </c>
      <c r="AP106" s="96">
        <f t="shared" ref="AP106:AP107" si="266">+IFERROR(IF(AE106*$J106&lt;0,0,AE106*$J106),0)</f>
        <v>0</v>
      </c>
      <c r="AQ106" s="96">
        <f t="shared" ref="AQ106:AQ107" si="267">+IFERROR(IF(AF106*$J106&lt;0,0,AF106*$J106),0)</f>
        <v>0</v>
      </c>
    </row>
    <row r="107" spans="2:43" ht="18.5" x14ac:dyDescent="0.35">
      <c r="B107" s="14">
        <v>94</v>
      </c>
      <c r="C107" s="14" t="str">
        <f t="shared" si="212"/>
        <v>N°-0094-2024</v>
      </c>
      <c r="D107" s="15">
        <v>781313280</v>
      </c>
      <c r="E107" s="15" t="s">
        <v>15</v>
      </c>
      <c r="F107" s="16" t="s">
        <v>119</v>
      </c>
      <c r="G107" s="15" t="s">
        <v>27</v>
      </c>
      <c r="H107" s="15" t="s">
        <v>159</v>
      </c>
      <c r="I107" s="15" t="s">
        <v>239</v>
      </c>
      <c r="J107" s="46">
        <v>2000</v>
      </c>
      <c r="K107" s="46" t="s">
        <v>274</v>
      </c>
      <c r="L107" s="46">
        <v>0</v>
      </c>
      <c r="M107" s="46" t="str">
        <f t="shared" si="200"/>
        <v>A JOUR</v>
      </c>
      <c r="N107" s="70"/>
      <c r="O107" s="70">
        <f>+IF(L107&gt;0,L107*J107,0)</f>
        <v>0</v>
      </c>
      <c r="P107" s="70"/>
      <c r="Q107" s="70">
        <f t="shared" si="188"/>
        <v>20000</v>
      </c>
      <c r="R107" s="46" t="str">
        <f t="shared" si="189"/>
        <v>A JOUR</v>
      </c>
      <c r="S107" s="17"/>
      <c r="T107" s="18" t="s">
        <v>14</v>
      </c>
      <c r="V107" s="17">
        <v>1</v>
      </c>
      <c r="W107" s="87">
        <v>1</v>
      </c>
      <c r="X107" s="17">
        <v>1</v>
      </c>
      <c r="Y107" s="17">
        <v>1</v>
      </c>
      <c r="Z107" s="17">
        <v>1</v>
      </c>
      <c r="AA107" s="17">
        <v>1</v>
      </c>
      <c r="AB107" s="17">
        <v>1</v>
      </c>
      <c r="AC107" s="17">
        <v>1</v>
      </c>
      <c r="AD107" s="17">
        <v>1</v>
      </c>
      <c r="AE107" s="17">
        <v>1</v>
      </c>
      <c r="AF107" s="17">
        <v>1</v>
      </c>
      <c r="AG107" s="17"/>
      <c r="AH107" s="96">
        <f t="shared" si="258"/>
        <v>2000</v>
      </c>
      <c r="AI107" s="96">
        <f t="shared" si="259"/>
        <v>2000</v>
      </c>
      <c r="AJ107" s="96">
        <f t="shared" si="260"/>
        <v>2000</v>
      </c>
      <c r="AK107" s="96">
        <f t="shared" si="261"/>
        <v>2000</v>
      </c>
      <c r="AL107" s="96">
        <f t="shared" si="262"/>
        <v>2000</v>
      </c>
      <c r="AM107" s="96">
        <f t="shared" si="263"/>
        <v>2000</v>
      </c>
      <c r="AN107" s="96">
        <f t="shared" si="264"/>
        <v>2000</v>
      </c>
      <c r="AO107" s="96">
        <f t="shared" si="265"/>
        <v>2000</v>
      </c>
      <c r="AP107" s="96">
        <f t="shared" si="266"/>
        <v>2000</v>
      </c>
      <c r="AQ107" s="96">
        <f t="shared" si="267"/>
        <v>2000</v>
      </c>
    </row>
    <row r="108" spans="2:43" ht="18.5" x14ac:dyDescent="0.35">
      <c r="B108" s="14">
        <v>95</v>
      </c>
      <c r="C108" s="14" t="str">
        <f t="shared" si="212"/>
        <v>N°-0095-2024</v>
      </c>
      <c r="D108" s="15">
        <v>773138810</v>
      </c>
      <c r="E108" s="15" t="s">
        <v>11</v>
      </c>
      <c r="F108" s="16" t="s">
        <v>120</v>
      </c>
      <c r="G108" s="15" t="s">
        <v>13</v>
      </c>
      <c r="H108" s="15" t="s">
        <v>159</v>
      </c>
      <c r="I108" s="15" t="s">
        <v>251</v>
      </c>
      <c r="J108" s="46">
        <v>1000</v>
      </c>
      <c r="K108" s="46">
        <v>1000</v>
      </c>
      <c r="L108" s="46">
        <f>-34+9+25</f>
        <v>0</v>
      </c>
      <c r="M108" s="46" t="str">
        <f t="shared" si="200"/>
        <v>A JOUR</v>
      </c>
      <c r="N108" s="70"/>
      <c r="O108" s="70">
        <f>+IF(L108&gt;0,L108*J108,0)</f>
        <v>0</v>
      </c>
      <c r="P108" s="70"/>
      <c r="Q108" s="70">
        <f t="shared" si="188"/>
        <v>0</v>
      </c>
      <c r="R108" s="46" t="str">
        <f t="shared" si="189"/>
        <v>A JOUR</v>
      </c>
      <c r="S108" s="17"/>
      <c r="T108" s="18" t="s">
        <v>14</v>
      </c>
      <c r="V108" s="17"/>
      <c r="W108" s="8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</row>
    <row r="109" spans="2:43" ht="18.5" x14ac:dyDescent="0.35">
      <c r="B109" s="14">
        <v>96</v>
      </c>
      <c r="C109" s="14" t="str">
        <f t="shared" si="212"/>
        <v>N°-0096-2024</v>
      </c>
      <c r="D109" s="15">
        <v>772097607</v>
      </c>
      <c r="E109" s="15" t="s">
        <v>11</v>
      </c>
      <c r="F109" s="16" t="s">
        <v>121</v>
      </c>
      <c r="G109" s="15" t="s">
        <v>37</v>
      </c>
      <c r="H109" s="15" t="s">
        <v>159</v>
      </c>
      <c r="I109" s="15" t="s">
        <v>218</v>
      </c>
      <c r="J109" s="46">
        <v>1000</v>
      </c>
      <c r="K109" s="46">
        <v>1000</v>
      </c>
      <c r="L109" s="46">
        <f t="shared" ref="L109:L110" si="268">+SUM($V109:$AO109)</f>
        <v>-42</v>
      </c>
      <c r="M109" s="46">
        <f t="shared" si="200"/>
        <v>-70000</v>
      </c>
      <c r="N109" s="70">
        <v>23000</v>
      </c>
      <c r="O109" s="70"/>
      <c r="P109" s="70"/>
      <c r="Q109" s="70">
        <f t="shared" si="188"/>
        <v>0</v>
      </c>
      <c r="R109" s="46">
        <f t="shared" si="189"/>
        <v>-89000</v>
      </c>
      <c r="S109" s="17" t="s">
        <v>14</v>
      </c>
      <c r="T109" s="18" t="s">
        <v>14</v>
      </c>
      <c r="V109" s="17">
        <v>-32</v>
      </c>
      <c r="W109" s="87">
        <v>-1</v>
      </c>
      <c r="X109" s="87">
        <v>-1</v>
      </c>
      <c r="Y109" s="87">
        <v>-1</v>
      </c>
      <c r="Z109" s="87">
        <v>-1</v>
      </c>
      <c r="AA109" s="87">
        <v>-1</v>
      </c>
      <c r="AB109" s="87">
        <v>-1</v>
      </c>
      <c r="AC109" s="87">
        <v>-1</v>
      </c>
      <c r="AD109" s="87">
        <v>-1</v>
      </c>
      <c r="AE109" s="87">
        <v>-1</v>
      </c>
      <c r="AF109" s="87">
        <v>-1</v>
      </c>
      <c r="AG109" s="87"/>
      <c r="AH109" s="96">
        <f t="shared" ref="AH109:AH111" si="269">+IFERROR(IF(W109*$J109&lt;0,0,W109*$J109),0)</f>
        <v>0</v>
      </c>
      <c r="AI109" s="96">
        <f t="shared" ref="AI109:AI111" si="270">+IFERROR(IF(X109*$J109&lt;0,0,X109*$J109),0)</f>
        <v>0</v>
      </c>
      <c r="AJ109" s="96">
        <f t="shared" ref="AJ109:AJ111" si="271">+IFERROR(IF(Y109*$J109&lt;0,0,Y109*$J109),0)</f>
        <v>0</v>
      </c>
      <c r="AK109" s="96">
        <f t="shared" ref="AK109:AK111" si="272">+IFERROR(IF(Z109*$J109&lt;0,0,Z109*$J109),0)</f>
        <v>0</v>
      </c>
      <c r="AL109" s="96">
        <f t="shared" ref="AL109:AL111" si="273">+IFERROR(IF(AA109*$J109&lt;0,0,AA109*$J109),0)</f>
        <v>0</v>
      </c>
      <c r="AM109" s="96">
        <f t="shared" ref="AM109:AM111" si="274">+IFERROR(IF(AB109*$J109&lt;0,0,AB109*$J109),0)</f>
        <v>0</v>
      </c>
      <c r="AN109" s="96">
        <f t="shared" ref="AN109:AN111" si="275">+IFERROR(IF(AC109*$J109&lt;0,0,AC109*$J109),0)</f>
        <v>0</v>
      </c>
      <c r="AO109" s="96">
        <f t="shared" ref="AO109:AO111" si="276">+IFERROR(IF(AD109*$J109&lt;0,0,AD109*$J109),0)</f>
        <v>0</v>
      </c>
      <c r="AP109" s="96">
        <f t="shared" ref="AP109:AP111" si="277">+IFERROR(IF(AE109*$J109&lt;0,0,AE109*$J109),0)</f>
        <v>0</v>
      </c>
      <c r="AQ109" s="96">
        <f t="shared" ref="AQ109:AQ111" si="278">+IFERROR(IF(AF109*$J109&lt;0,0,AF109*$J109),0)</f>
        <v>0</v>
      </c>
    </row>
    <row r="110" spans="2:43" ht="18.5" x14ac:dyDescent="0.35">
      <c r="B110" s="14">
        <v>97</v>
      </c>
      <c r="C110" s="14" t="str">
        <f t="shared" si="212"/>
        <v>N°-0097-2024</v>
      </c>
      <c r="D110" s="48" t="s">
        <v>235</v>
      </c>
      <c r="E110" s="15" t="s">
        <v>11</v>
      </c>
      <c r="F110" s="16" t="s">
        <v>122</v>
      </c>
      <c r="G110" s="15" t="s">
        <v>27</v>
      </c>
      <c r="H110" s="15" t="s">
        <v>190</v>
      </c>
      <c r="I110" s="48" t="s">
        <v>235</v>
      </c>
      <c r="J110" s="46">
        <v>1000</v>
      </c>
      <c r="K110" s="46" t="s">
        <v>274</v>
      </c>
      <c r="L110" s="46">
        <f t="shared" si="268"/>
        <v>0</v>
      </c>
      <c r="M110" s="46" t="str">
        <f t="shared" si="200"/>
        <v>A JOUR</v>
      </c>
      <c r="N110" s="70"/>
      <c r="O110" s="70">
        <f>+IF(L110&gt;0,L110*J110,0)</f>
        <v>0</v>
      </c>
      <c r="P110" s="70"/>
      <c r="Q110" s="70">
        <f t="shared" si="188"/>
        <v>0</v>
      </c>
      <c r="R110" s="46" t="str">
        <f t="shared" si="189"/>
        <v>A JOUR</v>
      </c>
      <c r="S110" s="17"/>
      <c r="T110" s="18" t="s">
        <v>14</v>
      </c>
      <c r="V110" s="17" t="s">
        <v>303</v>
      </c>
      <c r="W110" s="17" t="s">
        <v>303</v>
      </c>
      <c r="X110" s="17" t="s">
        <v>303</v>
      </c>
      <c r="Y110" s="17" t="s">
        <v>303</v>
      </c>
      <c r="Z110" s="17" t="s">
        <v>303</v>
      </c>
      <c r="AA110" s="17" t="s">
        <v>303</v>
      </c>
      <c r="AB110" s="17" t="s">
        <v>303</v>
      </c>
      <c r="AC110" s="17" t="s">
        <v>303</v>
      </c>
      <c r="AD110" s="17" t="s">
        <v>303</v>
      </c>
      <c r="AE110" s="17" t="s">
        <v>303</v>
      </c>
      <c r="AF110" s="17" t="s">
        <v>303</v>
      </c>
      <c r="AG110" s="17"/>
      <c r="AH110" s="96">
        <f t="shared" si="269"/>
        <v>0</v>
      </c>
      <c r="AI110" s="96">
        <f t="shared" si="270"/>
        <v>0</v>
      </c>
      <c r="AJ110" s="96">
        <f t="shared" si="271"/>
        <v>0</v>
      </c>
      <c r="AK110" s="96">
        <f t="shared" si="272"/>
        <v>0</v>
      </c>
      <c r="AL110" s="96">
        <f t="shared" si="273"/>
        <v>0</v>
      </c>
      <c r="AM110" s="96">
        <f t="shared" si="274"/>
        <v>0</v>
      </c>
      <c r="AN110" s="96">
        <f t="shared" si="275"/>
        <v>0</v>
      </c>
      <c r="AO110" s="96">
        <f t="shared" si="276"/>
        <v>0</v>
      </c>
      <c r="AP110" s="96">
        <f t="shared" si="277"/>
        <v>0</v>
      </c>
      <c r="AQ110" s="96">
        <f t="shared" si="278"/>
        <v>0</v>
      </c>
    </row>
    <row r="111" spans="2:43" ht="18.5" x14ac:dyDescent="0.35">
      <c r="B111" s="14">
        <v>98</v>
      </c>
      <c r="C111" s="14" t="str">
        <f t="shared" si="212"/>
        <v>N°-0098-2024</v>
      </c>
      <c r="D111" s="15">
        <v>766883758</v>
      </c>
      <c r="E111" s="15" t="s">
        <v>11</v>
      </c>
      <c r="F111" s="16" t="s">
        <v>123</v>
      </c>
      <c r="G111" s="15" t="s">
        <v>20</v>
      </c>
      <c r="H111" s="15" t="s">
        <v>159</v>
      </c>
      <c r="I111" s="15" t="s">
        <v>244</v>
      </c>
      <c r="J111" s="46">
        <v>1000</v>
      </c>
      <c r="K111" s="46">
        <v>1000</v>
      </c>
      <c r="L111" s="46">
        <f>2-1</f>
        <v>1</v>
      </c>
      <c r="M111" s="46" t="str">
        <f t="shared" si="200"/>
        <v>A JOUR</v>
      </c>
      <c r="N111" s="70">
        <v>56000</v>
      </c>
      <c r="O111" s="70"/>
      <c r="P111" s="70"/>
      <c r="Q111" s="70">
        <f t="shared" si="188"/>
        <v>0</v>
      </c>
      <c r="R111" s="46" t="str">
        <f t="shared" si="189"/>
        <v>A JOUR</v>
      </c>
      <c r="S111" s="17"/>
      <c r="T111" s="18" t="s">
        <v>14</v>
      </c>
      <c r="V111" s="17" t="s">
        <v>303</v>
      </c>
      <c r="W111" s="17" t="s">
        <v>303</v>
      </c>
      <c r="X111" s="17" t="s">
        <v>303</v>
      </c>
      <c r="Y111" s="17" t="s">
        <v>303</v>
      </c>
      <c r="Z111" s="17" t="s">
        <v>303</v>
      </c>
      <c r="AA111" s="17" t="s">
        <v>303</v>
      </c>
      <c r="AB111" s="17" t="s">
        <v>303</v>
      </c>
      <c r="AC111" s="17" t="s">
        <v>303</v>
      </c>
      <c r="AD111" s="17" t="s">
        <v>303</v>
      </c>
      <c r="AE111" s="17" t="s">
        <v>303</v>
      </c>
      <c r="AF111" s="17" t="s">
        <v>303</v>
      </c>
      <c r="AG111" s="17"/>
      <c r="AH111" s="96">
        <f t="shared" si="269"/>
        <v>0</v>
      </c>
      <c r="AI111" s="96">
        <f t="shared" si="270"/>
        <v>0</v>
      </c>
      <c r="AJ111" s="96">
        <f t="shared" si="271"/>
        <v>0</v>
      </c>
      <c r="AK111" s="96">
        <f t="shared" si="272"/>
        <v>0</v>
      </c>
      <c r="AL111" s="96">
        <f t="shared" si="273"/>
        <v>0</v>
      </c>
      <c r="AM111" s="96">
        <f t="shared" si="274"/>
        <v>0</v>
      </c>
      <c r="AN111" s="96">
        <f t="shared" si="275"/>
        <v>0</v>
      </c>
      <c r="AO111" s="96">
        <f t="shared" si="276"/>
        <v>0</v>
      </c>
      <c r="AP111" s="96">
        <f t="shared" si="277"/>
        <v>0</v>
      </c>
      <c r="AQ111" s="96">
        <f t="shared" si="278"/>
        <v>0</v>
      </c>
    </row>
    <row r="112" spans="2:43" ht="18.5" x14ac:dyDescent="0.35">
      <c r="B112" s="14">
        <v>99</v>
      </c>
      <c r="C112" s="14" t="str">
        <f t="shared" si="212"/>
        <v>N°-0099-2024</v>
      </c>
      <c r="D112" s="48" t="s">
        <v>235</v>
      </c>
      <c r="E112" s="15" t="s">
        <v>11</v>
      </c>
      <c r="F112" s="16" t="s">
        <v>124</v>
      </c>
      <c r="G112" s="15" t="s">
        <v>20</v>
      </c>
      <c r="H112" s="15" t="s">
        <v>262</v>
      </c>
      <c r="I112" s="48" t="s">
        <v>235</v>
      </c>
      <c r="J112" s="46">
        <v>5000</v>
      </c>
      <c r="K112" s="46" t="s">
        <v>274</v>
      </c>
      <c r="L112" s="46"/>
      <c r="M112" s="46" t="str">
        <f t="shared" si="200"/>
        <v>A JOUR</v>
      </c>
      <c r="N112" s="46"/>
      <c r="O112" s="46"/>
      <c r="P112" s="46"/>
      <c r="Q112" s="70">
        <f t="shared" si="188"/>
        <v>0</v>
      </c>
      <c r="R112" s="46" t="str">
        <f t="shared" si="189"/>
        <v>A JOUR</v>
      </c>
      <c r="S112" s="17"/>
      <c r="T112" s="18" t="s">
        <v>14</v>
      </c>
      <c r="V112" s="17"/>
      <c r="W112" s="8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</row>
    <row r="113" spans="2:43" ht="18.5" x14ac:dyDescent="0.35">
      <c r="B113" s="14">
        <v>100</v>
      </c>
      <c r="C113" s="14" t="str">
        <f t="shared" ref="C113:C147" si="279">CONCATENATE("N°-","0",B113,"-2024")</f>
        <v>N°-0100-2024</v>
      </c>
      <c r="D113" s="15">
        <v>776294040</v>
      </c>
      <c r="E113" s="15" t="s">
        <v>11</v>
      </c>
      <c r="F113" s="16" t="s">
        <v>125</v>
      </c>
      <c r="G113" s="15" t="s">
        <v>13</v>
      </c>
      <c r="H113" s="15" t="s">
        <v>159</v>
      </c>
      <c r="I113" s="15" t="s">
        <v>178</v>
      </c>
      <c r="J113" s="46">
        <v>2500</v>
      </c>
      <c r="K113" s="46">
        <v>1000</v>
      </c>
      <c r="L113" s="46">
        <v>0</v>
      </c>
      <c r="M113" s="46" t="str">
        <f t="shared" si="200"/>
        <v>A JOUR</v>
      </c>
      <c r="N113" s="70"/>
      <c r="O113" s="70">
        <f>+IF(L113&gt;0,L113*J113,0)</f>
        <v>0</v>
      </c>
      <c r="P113" s="70"/>
      <c r="Q113" s="70">
        <f t="shared" si="188"/>
        <v>25000</v>
      </c>
      <c r="R113" s="46" t="str">
        <f t="shared" si="189"/>
        <v>A JOUR</v>
      </c>
      <c r="S113" s="17" t="s">
        <v>14</v>
      </c>
      <c r="T113" s="18" t="s">
        <v>14</v>
      </c>
      <c r="V113" s="17">
        <v>1</v>
      </c>
      <c r="W113" s="87">
        <v>1</v>
      </c>
      <c r="X113" s="17">
        <v>1</v>
      </c>
      <c r="Y113" s="17">
        <v>1</v>
      </c>
      <c r="Z113" s="17">
        <v>1</v>
      </c>
      <c r="AA113" s="17">
        <v>1</v>
      </c>
      <c r="AB113" s="17">
        <v>1</v>
      </c>
      <c r="AC113" s="17">
        <v>1</v>
      </c>
      <c r="AD113" s="17">
        <v>1</v>
      </c>
      <c r="AE113" s="17">
        <v>1</v>
      </c>
      <c r="AF113" s="17">
        <v>1</v>
      </c>
      <c r="AG113" s="17"/>
      <c r="AH113" s="96">
        <f t="shared" ref="AH113:AH115" si="280">+IFERROR(IF(W113*$J113&lt;0,0,W113*$J113),0)</f>
        <v>2500</v>
      </c>
      <c r="AI113" s="96">
        <f t="shared" ref="AI113:AI115" si="281">+IFERROR(IF(X113*$J113&lt;0,0,X113*$J113),0)</f>
        <v>2500</v>
      </c>
      <c r="AJ113" s="96">
        <f t="shared" ref="AJ113:AJ115" si="282">+IFERROR(IF(Y113*$J113&lt;0,0,Y113*$J113),0)</f>
        <v>2500</v>
      </c>
      <c r="AK113" s="96">
        <f t="shared" ref="AK113:AK115" si="283">+IFERROR(IF(Z113*$J113&lt;0,0,Z113*$J113),0)</f>
        <v>2500</v>
      </c>
      <c r="AL113" s="96">
        <f t="shared" ref="AL113:AL115" si="284">+IFERROR(IF(AA113*$J113&lt;0,0,AA113*$J113),0)</f>
        <v>2500</v>
      </c>
      <c r="AM113" s="96">
        <f t="shared" ref="AM113:AM115" si="285">+IFERROR(IF(AB113*$J113&lt;0,0,AB113*$J113),0)</f>
        <v>2500</v>
      </c>
      <c r="AN113" s="96">
        <f t="shared" ref="AN113:AN115" si="286">+IFERROR(IF(AC113*$J113&lt;0,0,AC113*$J113),0)</f>
        <v>2500</v>
      </c>
      <c r="AO113" s="96">
        <f t="shared" ref="AO113:AO115" si="287">+IFERROR(IF(AD113*$J113&lt;0,0,AD113*$J113),0)</f>
        <v>2500</v>
      </c>
      <c r="AP113" s="96">
        <f t="shared" ref="AP113:AP115" si="288">+IFERROR(IF(AE113*$J113&lt;0,0,AE113*$J113),0)</f>
        <v>2500</v>
      </c>
      <c r="AQ113" s="96">
        <f t="shared" ref="AQ113:AQ115" si="289">+IFERROR(IF(AF113*$J113&lt;0,0,AF113*$J113),0)</f>
        <v>2500</v>
      </c>
    </row>
    <row r="114" spans="2:43" ht="18.5" x14ac:dyDescent="0.35">
      <c r="B114" s="14">
        <v>101</v>
      </c>
      <c r="C114" s="14" t="str">
        <f t="shared" si="279"/>
        <v>N°-0101-2024</v>
      </c>
      <c r="D114" s="15">
        <v>785271042</v>
      </c>
      <c r="E114" s="15" t="s">
        <v>11</v>
      </c>
      <c r="F114" s="16" t="s">
        <v>126</v>
      </c>
      <c r="G114" s="15" t="s">
        <v>27</v>
      </c>
      <c r="H114" s="15" t="s">
        <v>159</v>
      </c>
      <c r="I114" s="15" t="s">
        <v>181</v>
      </c>
      <c r="J114" s="46">
        <v>1000</v>
      </c>
      <c r="K114" s="46">
        <v>1000</v>
      </c>
      <c r="L114" s="46">
        <v>0</v>
      </c>
      <c r="M114" s="46" t="str">
        <f t="shared" si="200"/>
        <v>A JOUR</v>
      </c>
      <c r="N114" s="70"/>
      <c r="O114" s="70">
        <f>+IF(L114&gt;0,L114*J114,0)</f>
        <v>0</v>
      </c>
      <c r="P114" s="70"/>
      <c r="Q114" s="70">
        <f t="shared" si="188"/>
        <v>6000</v>
      </c>
      <c r="R114" s="46" t="str">
        <f t="shared" si="189"/>
        <v>A JOUR</v>
      </c>
      <c r="S114" s="17" t="s">
        <v>14</v>
      </c>
      <c r="T114" s="18" t="s">
        <v>14</v>
      </c>
      <c r="V114" s="17">
        <v>1</v>
      </c>
      <c r="W114" s="87">
        <v>1</v>
      </c>
      <c r="X114" s="17">
        <v>1</v>
      </c>
      <c r="Y114" s="17">
        <v>1</v>
      </c>
      <c r="Z114" s="17">
        <v>1</v>
      </c>
      <c r="AA114" s="17">
        <v>1</v>
      </c>
      <c r="AB114" s="17">
        <v>1</v>
      </c>
      <c r="AC114" s="17">
        <v>-1</v>
      </c>
      <c r="AD114" s="17">
        <v>-1</v>
      </c>
      <c r="AE114" s="17">
        <v>-1</v>
      </c>
      <c r="AF114" s="17">
        <v>-1</v>
      </c>
      <c r="AG114" s="17"/>
      <c r="AH114" s="96">
        <f t="shared" si="280"/>
        <v>1000</v>
      </c>
      <c r="AI114" s="96">
        <f t="shared" si="281"/>
        <v>1000</v>
      </c>
      <c r="AJ114" s="96">
        <f t="shared" si="282"/>
        <v>1000</v>
      </c>
      <c r="AK114" s="96">
        <f t="shared" si="283"/>
        <v>1000</v>
      </c>
      <c r="AL114" s="96">
        <f t="shared" si="284"/>
        <v>1000</v>
      </c>
      <c r="AM114" s="96">
        <f t="shared" si="285"/>
        <v>1000</v>
      </c>
      <c r="AN114" s="96">
        <f t="shared" si="286"/>
        <v>0</v>
      </c>
      <c r="AO114" s="96">
        <f t="shared" si="287"/>
        <v>0</v>
      </c>
      <c r="AP114" s="96">
        <f t="shared" si="288"/>
        <v>0</v>
      </c>
      <c r="AQ114" s="96">
        <f t="shared" si="289"/>
        <v>0</v>
      </c>
    </row>
    <row r="115" spans="2:43" ht="18.5" x14ac:dyDescent="0.35">
      <c r="B115" s="14">
        <v>102</v>
      </c>
      <c r="C115" s="14" t="str">
        <f t="shared" si="279"/>
        <v>N°-0102-2024</v>
      </c>
      <c r="D115" s="15">
        <v>776790254</v>
      </c>
      <c r="E115" s="15" t="s">
        <v>15</v>
      </c>
      <c r="F115" s="16" t="s">
        <v>127</v>
      </c>
      <c r="G115" s="15" t="s">
        <v>37</v>
      </c>
      <c r="H115" s="15" t="s">
        <v>159</v>
      </c>
      <c r="I115" s="15" t="s">
        <v>211</v>
      </c>
      <c r="J115" s="46">
        <v>2000</v>
      </c>
      <c r="K115" s="46">
        <v>1000</v>
      </c>
      <c r="L115" s="46">
        <f t="shared" ref="L115" si="290">+SUM($V115:$AO115)</f>
        <v>16007</v>
      </c>
      <c r="M115" s="46" t="str">
        <f t="shared" si="200"/>
        <v>A JOUR</v>
      </c>
      <c r="N115" s="70">
        <v>12000</v>
      </c>
      <c r="O115" s="70"/>
      <c r="P115" s="46"/>
      <c r="Q115" s="70">
        <f t="shared" si="188"/>
        <v>20000</v>
      </c>
      <c r="R115" s="46" t="str">
        <f t="shared" si="189"/>
        <v>A JOUR</v>
      </c>
      <c r="S115" s="17" t="s">
        <v>14</v>
      </c>
      <c r="T115" s="18" t="s">
        <v>14</v>
      </c>
      <c r="V115" s="17">
        <v>-3</v>
      </c>
      <c r="W115" s="87">
        <v>1</v>
      </c>
      <c r="X115" s="17">
        <v>1</v>
      </c>
      <c r="Y115" s="17">
        <v>1</v>
      </c>
      <c r="Z115" s="17">
        <v>1</v>
      </c>
      <c r="AA115" s="17">
        <v>1</v>
      </c>
      <c r="AB115" s="17">
        <v>1</v>
      </c>
      <c r="AC115" s="17">
        <v>1</v>
      </c>
      <c r="AD115" s="17">
        <v>1</v>
      </c>
      <c r="AE115" s="17">
        <v>1</v>
      </c>
      <c r="AF115" s="17">
        <v>1</v>
      </c>
      <c r="AG115" s="17"/>
      <c r="AH115" s="96">
        <f t="shared" si="280"/>
        <v>2000</v>
      </c>
      <c r="AI115" s="96">
        <f t="shared" si="281"/>
        <v>2000</v>
      </c>
      <c r="AJ115" s="96">
        <f t="shared" si="282"/>
        <v>2000</v>
      </c>
      <c r="AK115" s="96">
        <f t="shared" si="283"/>
        <v>2000</v>
      </c>
      <c r="AL115" s="96">
        <f t="shared" si="284"/>
        <v>2000</v>
      </c>
      <c r="AM115" s="96">
        <f t="shared" si="285"/>
        <v>2000</v>
      </c>
      <c r="AN115" s="96">
        <f t="shared" si="286"/>
        <v>2000</v>
      </c>
      <c r="AO115" s="96">
        <f t="shared" si="287"/>
        <v>2000</v>
      </c>
      <c r="AP115" s="96">
        <f t="shared" si="288"/>
        <v>2000</v>
      </c>
      <c r="AQ115" s="96">
        <f t="shared" si="289"/>
        <v>2000</v>
      </c>
    </row>
    <row r="116" spans="2:43" ht="18.5" x14ac:dyDescent="0.35">
      <c r="B116" s="14">
        <v>103</v>
      </c>
      <c r="C116" s="14" t="str">
        <f t="shared" si="279"/>
        <v>N°-0103-2024</v>
      </c>
      <c r="D116" s="15"/>
      <c r="E116" s="15" t="s">
        <v>15</v>
      </c>
      <c r="F116" s="16" t="s">
        <v>126</v>
      </c>
      <c r="G116" s="15" t="s">
        <v>20</v>
      </c>
      <c r="H116" s="15" t="s">
        <v>243</v>
      </c>
      <c r="I116" s="15"/>
      <c r="J116" s="46" t="s">
        <v>274</v>
      </c>
      <c r="K116" s="46" t="s">
        <v>274</v>
      </c>
      <c r="L116" s="46" t="s">
        <v>303</v>
      </c>
      <c r="M116" s="46" t="str">
        <f t="shared" si="200"/>
        <v>A JOUR</v>
      </c>
      <c r="N116" s="46"/>
      <c r="O116" s="46"/>
      <c r="P116" s="46"/>
      <c r="Q116" s="70">
        <f t="shared" si="188"/>
        <v>0</v>
      </c>
      <c r="R116" s="46" t="str">
        <f t="shared" si="189"/>
        <v>A JOUR</v>
      </c>
      <c r="S116" s="17" t="s">
        <v>14</v>
      </c>
      <c r="T116" s="18"/>
      <c r="U116" s="2" t="s">
        <v>303</v>
      </c>
      <c r="V116" s="17" t="s">
        <v>303</v>
      </c>
      <c r="W116" s="8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</row>
    <row r="117" spans="2:43" ht="18.5" x14ac:dyDescent="0.35">
      <c r="B117" s="14">
        <v>104</v>
      </c>
      <c r="C117" s="14" t="str">
        <f t="shared" si="279"/>
        <v>N°-0104-2024</v>
      </c>
      <c r="D117" s="15">
        <v>773092460</v>
      </c>
      <c r="E117" s="15" t="s">
        <v>15</v>
      </c>
      <c r="F117" s="16" t="s">
        <v>126</v>
      </c>
      <c r="G117" s="15" t="s">
        <v>17</v>
      </c>
      <c r="H117" s="15" t="s">
        <v>159</v>
      </c>
      <c r="I117" s="15" t="s">
        <v>248</v>
      </c>
      <c r="J117" s="46">
        <v>1000</v>
      </c>
      <c r="K117" s="46">
        <v>1000</v>
      </c>
      <c r="L117" s="46">
        <v>0</v>
      </c>
      <c r="M117" s="46" t="str">
        <f t="shared" si="200"/>
        <v>A JOUR</v>
      </c>
      <c r="N117" s="70"/>
      <c r="O117" s="70">
        <f>+IF(L117&gt;0,L117*J117,0)</f>
        <v>0</v>
      </c>
      <c r="P117" s="70"/>
      <c r="Q117" s="70">
        <f t="shared" si="188"/>
        <v>10000</v>
      </c>
      <c r="R117" s="46" t="str">
        <f t="shared" si="189"/>
        <v>A JOUR</v>
      </c>
      <c r="S117" s="17"/>
      <c r="T117" s="18" t="s">
        <v>14</v>
      </c>
      <c r="V117" s="17">
        <v>1</v>
      </c>
      <c r="W117" s="17">
        <v>1</v>
      </c>
      <c r="X117" s="17">
        <v>1</v>
      </c>
      <c r="Y117" s="17">
        <v>1</v>
      </c>
      <c r="Z117" s="17">
        <v>1</v>
      </c>
      <c r="AA117" s="17">
        <v>1</v>
      </c>
      <c r="AB117" s="17">
        <v>1</v>
      </c>
      <c r="AC117" s="17">
        <v>1</v>
      </c>
      <c r="AD117" s="17">
        <v>1</v>
      </c>
      <c r="AE117" s="17">
        <v>1</v>
      </c>
      <c r="AF117" s="17">
        <v>1</v>
      </c>
      <c r="AG117" s="17"/>
      <c r="AH117" s="96">
        <f t="shared" ref="AH117" si="291">+IFERROR(IF(W117*$J117&lt;0,0,W117*$J117),0)</f>
        <v>1000</v>
      </c>
      <c r="AI117" s="96">
        <f t="shared" ref="AI117" si="292">+IFERROR(IF(X117*$J117&lt;0,0,X117*$J117),0)</f>
        <v>1000</v>
      </c>
      <c r="AJ117" s="96">
        <f t="shared" ref="AJ117" si="293">+IFERROR(IF(Y117*$J117&lt;0,0,Y117*$J117),0)</f>
        <v>1000</v>
      </c>
      <c r="AK117" s="96">
        <f t="shared" ref="AK117" si="294">+IFERROR(IF(Z117*$J117&lt;0,0,Z117*$J117),0)</f>
        <v>1000</v>
      </c>
      <c r="AL117" s="96">
        <f t="shared" ref="AL117" si="295">+IFERROR(IF(AA117*$J117&lt;0,0,AA117*$J117),0)</f>
        <v>1000</v>
      </c>
      <c r="AM117" s="96">
        <f t="shared" ref="AM117" si="296">+IFERROR(IF(AB117*$J117&lt;0,0,AB117*$J117),0)</f>
        <v>1000</v>
      </c>
      <c r="AN117" s="96">
        <f t="shared" ref="AN117" si="297">+IFERROR(IF(AC117*$J117&lt;0,0,AC117*$J117),0)</f>
        <v>1000</v>
      </c>
      <c r="AO117" s="96">
        <f t="shared" ref="AO117" si="298">+IFERROR(IF(AD117*$J117&lt;0,0,AD117*$J117),0)</f>
        <v>1000</v>
      </c>
      <c r="AP117" s="96">
        <f t="shared" ref="AP117" si="299">+IFERROR(IF(AE117*$J117&lt;0,0,AE117*$J117),0)</f>
        <v>1000</v>
      </c>
      <c r="AQ117" s="96">
        <f t="shared" ref="AQ117" si="300">+IFERROR(IF(AF117*$J117&lt;0,0,AF117*$J117),0)</f>
        <v>1000</v>
      </c>
    </row>
    <row r="118" spans="2:43" ht="18.5" x14ac:dyDescent="0.35">
      <c r="B118" s="14">
        <v>105</v>
      </c>
      <c r="C118" s="14" t="str">
        <f t="shared" si="279"/>
        <v>N°-0105-2024</v>
      </c>
      <c r="D118" s="15">
        <v>774402019</v>
      </c>
      <c r="E118" s="15" t="s">
        <v>11</v>
      </c>
      <c r="F118" s="16" t="s">
        <v>127</v>
      </c>
      <c r="G118" s="15" t="s">
        <v>128</v>
      </c>
      <c r="H118" s="15" t="s">
        <v>159</v>
      </c>
      <c r="I118" s="15" t="s">
        <v>253</v>
      </c>
      <c r="J118" s="46">
        <v>1000</v>
      </c>
      <c r="K118" s="46" t="s">
        <v>274</v>
      </c>
      <c r="L118" s="46"/>
      <c r="M118" s="46" t="str">
        <f t="shared" si="200"/>
        <v>A JOUR</v>
      </c>
      <c r="N118" s="46"/>
      <c r="O118" s="46"/>
      <c r="P118" s="46"/>
      <c r="Q118" s="70">
        <f t="shared" si="188"/>
        <v>0</v>
      </c>
      <c r="R118" s="46" t="str">
        <f t="shared" si="189"/>
        <v>A JOUR</v>
      </c>
      <c r="S118" s="17"/>
      <c r="T118" s="18" t="s">
        <v>14</v>
      </c>
      <c r="V118" s="17"/>
      <c r="W118" s="8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</row>
    <row r="119" spans="2:43" ht="18.5" x14ac:dyDescent="0.35">
      <c r="B119" s="14">
        <v>106</v>
      </c>
      <c r="C119" s="14" t="str">
        <f t="shared" si="279"/>
        <v>N°-0106-2024</v>
      </c>
      <c r="D119" s="15">
        <v>781245566</v>
      </c>
      <c r="E119" s="15" t="s">
        <v>21</v>
      </c>
      <c r="F119" s="19" t="s">
        <v>188</v>
      </c>
      <c r="G119" s="15" t="s">
        <v>23</v>
      </c>
      <c r="H119" s="15" t="s">
        <v>159</v>
      </c>
      <c r="I119" s="15" t="s">
        <v>187</v>
      </c>
      <c r="J119" s="46">
        <v>2000</v>
      </c>
      <c r="K119" s="46">
        <v>1000</v>
      </c>
      <c r="L119" s="46">
        <v>0</v>
      </c>
      <c r="M119" s="46" t="str">
        <f t="shared" si="200"/>
        <v>A JOUR</v>
      </c>
      <c r="N119" s="70"/>
      <c r="O119" s="70">
        <f>+IF(L119&gt;0,L119*J119,0)</f>
        <v>0</v>
      </c>
      <c r="P119" s="70"/>
      <c r="Q119" s="70">
        <f t="shared" si="188"/>
        <v>6000</v>
      </c>
      <c r="R119" s="46" t="str">
        <f t="shared" si="189"/>
        <v>A JOUR</v>
      </c>
      <c r="S119" s="17" t="s">
        <v>14</v>
      </c>
      <c r="T119" s="18" t="s">
        <v>14</v>
      </c>
      <c r="V119" s="17" t="s">
        <v>303</v>
      </c>
      <c r="W119" s="17" t="s">
        <v>303</v>
      </c>
      <c r="X119" s="17" t="s">
        <v>303</v>
      </c>
      <c r="Y119" s="17" t="s">
        <v>303</v>
      </c>
      <c r="Z119" s="17" t="s">
        <v>303</v>
      </c>
      <c r="AA119" s="17" t="s">
        <v>303</v>
      </c>
      <c r="AB119" s="17" t="s">
        <v>303</v>
      </c>
      <c r="AC119" s="17" t="s">
        <v>303</v>
      </c>
      <c r="AD119" s="17">
        <v>1</v>
      </c>
      <c r="AE119" s="17">
        <v>1</v>
      </c>
      <c r="AF119" s="17">
        <v>1</v>
      </c>
      <c r="AG119" s="17"/>
      <c r="AH119" s="96">
        <f t="shared" ref="AH119:AH121" si="301">+IFERROR(IF(W119*$J119&lt;0,0,W119*$J119),0)</f>
        <v>0</v>
      </c>
      <c r="AI119" s="96">
        <f t="shared" ref="AI119:AI121" si="302">+IFERROR(IF(X119*$J119&lt;0,0,X119*$J119),0)</f>
        <v>0</v>
      </c>
      <c r="AJ119" s="96">
        <f t="shared" ref="AJ119:AJ121" si="303">+IFERROR(IF(Y119*$J119&lt;0,0,Y119*$J119),0)</f>
        <v>0</v>
      </c>
      <c r="AK119" s="96">
        <f t="shared" ref="AK119:AK121" si="304">+IFERROR(IF(Z119*$J119&lt;0,0,Z119*$J119),0)</f>
        <v>0</v>
      </c>
      <c r="AL119" s="96">
        <f t="shared" ref="AL119:AL121" si="305">+IFERROR(IF(AA119*$J119&lt;0,0,AA119*$J119),0)</f>
        <v>0</v>
      </c>
      <c r="AM119" s="96">
        <f t="shared" ref="AM119:AM121" si="306">+IFERROR(IF(AB119*$J119&lt;0,0,AB119*$J119),0)</f>
        <v>0</v>
      </c>
      <c r="AN119" s="96">
        <f t="shared" ref="AN119:AN121" si="307">+IFERROR(IF(AC119*$J119&lt;0,0,AC119*$J119),0)</f>
        <v>0</v>
      </c>
      <c r="AO119" s="96">
        <f t="shared" ref="AO119:AO121" si="308">+IFERROR(IF(AD119*$J119&lt;0,0,AD119*$J119),0)</f>
        <v>2000</v>
      </c>
      <c r="AP119" s="96">
        <f t="shared" ref="AP119:AP121" si="309">+IFERROR(IF(AE119*$J119&lt;0,0,AE119*$J119),0)</f>
        <v>2000</v>
      </c>
      <c r="AQ119" s="96">
        <f t="shared" ref="AQ119:AQ121" si="310">+IFERROR(IF(AF119*$J119&lt;0,0,AF119*$J119),0)</f>
        <v>2000</v>
      </c>
    </row>
    <row r="120" spans="2:43" ht="18.5" x14ac:dyDescent="0.35">
      <c r="B120" s="14">
        <v>107</v>
      </c>
      <c r="C120" s="14" t="str">
        <f t="shared" si="279"/>
        <v>N°-0107-2024</v>
      </c>
      <c r="D120" s="48" t="s">
        <v>235</v>
      </c>
      <c r="E120" s="15" t="s">
        <v>11</v>
      </c>
      <c r="F120" s="16" t="s">
        <v>129</v>
      </c>
      <c r="G120" s="15" t="s">
        <v>20</v>
      </c>
      <c r="H120" s="15" t="s">
        <v>190</v>
      </c>
      <c r="I120" s="48" t="s">
        <v>235</v>
      </c>
      <c r="J120" s="46">
        <v>2000</v>
      </c>
      <c r="K120" s="46" t="s">
        <v>274</v>
      </c>
      <c r="L120" s="46"/>
      <c r="M120" s="46" t="str">
        <f t="shared" si="200"/>
        <v>A JOUR</v>
      </c>
      <c r="N120" s="46"/>
      <c r="O120" s="46"/>
      <c r="P120" s="46"/>
      <c r="Q120" s="70">
        <f t="shared" si="188"/>
        <v>0</v>
      </c>
      <c r="R120" s="46" t="str">
        <f t="shared" si="189"/>
        <v>A JOUR</v>
      </c>
      <c r="S120" s="17" t="s">
        <v>14</v>
      </c>
      <c r="T120" s="18" t="s">
        <v>14</v>
      </c>
      <c r="V120" s="17" t="s">
        <v>303</v>
      </c>
      <c r="W120" s="17" t="s">
        <v>303</v>
      </c>
      <c r="X120" s="17" t="s">
        <v>303</v>
      </c>
      <c r="Y120" s="17" t="s">
        <v>303</v>
      </c>
      <c r="Z120" s="17" t="s">
        <v>303</v>
      </c>
      <c r="AA120" s="17" t="s">
        <v>303</v>
      </c>
      <c r="AB120" s="17" t="s">
        <v>303</v>
      </c>
      <c r="AC120" s="17" t="s">
        <v>303</v>
      </c>
      <c r="AD120" s="17" t="s">
        <v>303</v>
      </c>
      <c r="AE120" s="17" t="s">
        <v>303</v>
      </c>
      <c r="AF120" s="17" t="s">
        <v>303</v>
      </c>
      <c r="AG120" s="17"/>
      <c r="AH120" s="96">
        <f t="shared" si="301"/>
        <v>0</v>
      </c>
      <c r="AI120" s="96">
        <f t="shared" si="302"/>
        <v>0</v>
      </c>
      <c r="AJ120" s="96">
        <f t="shared" si="303"/>
        <v>0</v>
      </c>
      <c r="AK120" s="96">
        <f t="shared" si="304"/>
        <v>0</v>
      </c>
      <c r="AL120" s="96">
        <f t="shared" si="305"/>
        <v>0</v>
      </c>
      <c r="AM120" s="96">
        <f t="shared" si="306"/>
        <v>0</v>
      </c>
      <c r="AN120" s="96">
        <f t="shared" si="307"/>
        <v>0</v>
      </c>
      <c r="AO120" s="96">
        <f t="shared" si="308"/>
        <v>0</v>
      </c>
      <c r="AP120" s="96">
        <f t="shared" si="309"/>
        <v>0</v>
      </c>
      <c r="AQ120" s="96">
        <f t="shared" si="310"/>
        <v>0</v>
      </c>
    </row>
    <row r="121" spans="2:43" ht="18.5" x14ac:dyDescent="0.35">
      <c r="B121" s="14">
        <v>108</v>
      </c>
      <c r="C121" s="14" t="str">
        <f t="shared" si="279"/>
        <v>N°-0108-2024</v>
      </c>
      <c r="D121" s="15">
        <v>771581515</v>
      </c>
      <c r="E121" s="15" t="s">
        <v>11</v>
      </c>
      <c r="F121" s="16" t="s">
        <v>129</v>
      </c>
      <c r="G121" s="15" t="s">
        <v>27</v>
      </c>
      <c r="H121" s="15" t="s">
        <v>159</v>
      </c>
      <c r="I121" s="15" t="s">
        <v>255</v>
      </c>
      <c r="J121" s="46">
        <v>2000</v>
      </c>
      <c r="K121" s="46">
        <v>1000</v>
      </c>
      <c r="L121" s="46">
        <v>0</v>
      </c>
      <c r="M121" s="46" t="str">
        <f t="shared" si="200"/>
        <v>A JOUR</v>
      </c>
      <c r="N121" s="70"/>
      <c r="O121" s="70">
        <f>+IF(L121&gt;0,L121*J121,0)</f>
        <v>0</v>
      </c>
      <c r="P121" s="70"/>
      <c r="Q121" s="70">
        <f t="shared" si="188"/>
        <v>14000</v>
      </c>
      <c r="R121" s="46" t="str">
        <f t="shared" si="189"/>
        <v>A JOUR</v>
      </c>
      <c r="S121" s="17" t="s">
        <v>14</v>
      </c>
      <c r="T121" s="18" t="s">
        <v>14</v>
      </c>
      <c r="U121" s="95" t="s">
        <v>463</v>
      </c>
      <c r="V121" s="17">
        <v>0</v>
      </c>
      <c r="W121" s="87">
        <v>0</v>
      </c>
      <c r="X121" s="17">
        <v>0</v>
      </c>
      <c r="Y121" s="17">
        <v>0</v>
      </c>
      <c r="Z121" s="17">
        <v>1</v>
      </c>
      <c r="AA121" s="17">
        <v>1</v>
      </c>
      <c r="AB121" s="17">
        <v>1</v>
      </c>
      <c r="AC121" s="17">
        <v>1</v>
      </c>
      <c r="AD121" s="17">
        <v>1</v>
      </c>
      <c r="AE121" s="17">
        <v>1</v>
      </c>
      <c r="AF121" s="17">
        <v>1</v>
      </c>
      <c r="AG121" s="17"/>
      <c r="AH121" s="96">
        <f t="shared" si="301"/>
        <v>0</v>
      </c>
      <c r="AI121" s="96">
        <f t="shared" si="302"/>
        <v>0</v>
      </c>
      <c r="AJ121" s="96">
        <f t="shared" si="303"/>
        <v>0</v>
      </c>
      <c r="AK121" s="96">
        <f t="shared" si="304"/>
        <v>2000</v>
      </c>
      <c r="AL121" s="96">
        <f t="shared" si="305"/>
        <v>2000</v>
      </c>
      <c r="AM121" s="96">
        <f t="shared" si="306"/>
        <v>2000</v>
      </c>
      <c r="AN121" s="96">
        <f t="shared" si="307"/>
        <v>2000</v>
      </c>
      <c r="AO121" s="96">
        <f t="shared" si="308"/>
        <v>2000</v>
      </c>
      <c r="AP121" s="96">
        <f t="shared" si="309"/>
        <v>2000</v>
      </c>
      <c r="AQ121" s="96">
        <f t="shared" si="310"/>
        <v>2000</v>
      </c>
    </row>
    <row r="122" spans="2:43" ht="18.5" x14ac:dyDescent="0.35">
      <c r="B122" s="14">
        <v>109</v>
      </c>
      <c r="C122" s="14" t="str">
        <f t="shared" si="279"/>
        <v>N°-0109-2024</v>
      </c>
      <c r="D122" s="48" t="s">
        <v>235</v>
      </c>
      <c r="E122" s="15" t="s">
        <v>15</v>
      </c>
      <c r="F122" s="16" t="s">
        <v>130</v>
      </c>
      <c r="G122" s="15" t="s">
        <v>13</v>
      </c>
      <c r="H122" s="15" t="s">
        <v>256</v>
      </c>
      <c r="I122" s="48" t="s">
        <v>235</v>
      </c>
      <c r="J122" s="46">
        <v>5000</v>
      </c>
      <c r="K122" s="46" t="s">
        <v>274</v>
      </c>
      <c r="L122" s="46"/>
      <c r="M122" s="46" t="str">
        <f t="shared" si="200"/>
        <v>A JOUR</v>
      </c>
      <c r="N122" s="46"/>
      <c r="O122" s="46"/>
      <c r="P122" s="46"/>
      <c r="Q122" s="70">
        <f t="shared" si="188"/>
        <v>0</v>
      </c>
      <c r="R122" s="46" t="str">
        <f t="shared" si="189"/>
        <v>A JOUR</v>
      </c>
      <c r="S122" s="17"/>
      <c r="T122" s="18" t="s">
        <v>14</v>
      </c>
      <c r="V122" s="17"/>
      <c r="W122" s="8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</row>
    <row r="123" spans="2:43" ht="18.5" x14ac:dyDescent="0.35">
      <c r="B123" s="14">
        <v>110</v>
      </c>
      <c r="C123" s="14" t="str">
        <f t="shared" si="279"/>
        <v>N°-0110-2024</v>
      </c>
      <c r="D123" s="48" t="s">
        <v>235</v>
      </c>
      <c r="E123" s="15" t="s">
        <v>15</v>
      </c>
      <c r="F123" s="16" t="s">
        <v>131</v>
      </c>
      <c r="G123" s="15" t="s">
        <v>13</v>
      </c>
      <c r="H123" s="15" t="s">
        <v>266</v>
      </c>
      <c r="I123" s="48" t="s">
        <v>235</v>
      </c>
      <c r="J123" s="46">
        <v>5000</v>
      </c>
      <c r="K123" s="46" t="s">
        <v>274</v>
      </c>
      <c r="L123" s="46">
        <f t="shared" ref="L123" si="311">+SUM($V123:$AO123)</f>
        <v>-29</v>
      </c>
      <c r="M123" s="46">
        <f t="shared" si="200"/>
        <v>-58000</v>
      </c>
      <c r="N123" s="70"/>
      <c r="O123" s="70">
        <f>75000*0</f>
        <v>0</v>
      </c>
      <c r="P123" s="70"/>
      <c r="Q123" s="70">
        <f t="shared" si="188"/>
        <v>0</v>
      </c>
      <c r="R123" s="46">
        <f t="shared" si="189"/>
        <v>-203000</v>
      </c>
      <c r="S123" s="17"/>
      <c r="T123" s="18" t="s">
        <v>14</v>
      </c>
      <c r="V123" s="17">
        <v>-29</v>
      </c>
      <c r="W123" s="8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96">
        <f t="shared" si="227"/>
        <v>0</v>
      </c>
      <c r="AI123" s="96">
        <f t="shared" si="228"/>
        <v>0</v>
      </c>
      <c r="AJ123" s="96">
        <f t="shared" si="229"/>
        <v>0</v>
      </c>
      <c r="AK123" s="96">
        <f t="shared" si="230"/>
        <v>0</v>
      </c>
      <c r="AL123" s="96">
        <f t="shared" si="231"/>
        <v>0</v>
      </c>
      <c r="AM123" s="96">
        <f t="shared" si="232"/>
        <v>0</v>
      </c>
      <c r="AN123" s="96">
        <f t="shared" si="233"/>
        <v>0</v>
      </c>
      <c r="AO123" s="96">
        <f t="shared" si="234"/>
        <v>0</v>
      </c>
      <c r="AP123" s="96">
        <f t="shared" si="235"/>
        <v>0</v>
      </c>
      <c r="AQ123" s="96">
        <f t="shared" si="236"/>
        <v>0</v>
      </c>
    </row>
    <row r="124" spans="2:43" ht="18.5" x14ac:dyDescent="0.35">
      <c r="B124" s="14">
        <v>111</v>
      </c>
      <c r="C124" s="14" t="str">
        <f t="shared" si="279"/>
        <v>N°-0111-2024</v>
      </c>
      <c r="D124" s="15">
        <v>778903424</v>
      </c>
      <c r="E124" s="15" t="s">
        <v>15</v>
      </c>
      <c r="F124" s="16" t="s">
        <v>132</v>
      </c>
      <c r="G124" s="15" t="s">
        <v>39</v>
      </c>
      <c r="H124" s="15" t="s">
        <v>159</v>
      </c>
      <c r="I124" s="15" t="s">
        <v>167</v>
      </c>
      <c r="J124" s="46">
        <v>2000</v>
      </c>
      <c r="K124" s="46">
        <v>1000</v>
      </c>
      <c r="L124" s="46">
        <v>3</v>
      </c>
      <c r="M124" s="46" t="str">
        <f t="shared" si="200"/>
        <v>A JOUR</v>
      </c>
      <c r="N124" s="70">
        <v>6000</v>
      </c>
      <c r="O124" s="70"/>
      <c r="P124" s="70"/>
      <c r="Q124" s="70">
        <f t="shared" si="188"/>
        <v>14000</v>
      </c>
      <c r="R124" s="46" t="str">
        <f t="shared" si="189"/>
        <v>A JOUR</v>
      </c>
      <c r="S124" s="17"/>
      <c r="T124" s="18" t="s">
        <v>14</v>
      </c>
      <c r="V124" s="17">
        <v>1</v>
      </c>
      <c r="W124" s="87">
        <v>-1</v>
      </c>
      <c r="X124" s="87">
        <v>-1</v>
      </c>
      <c r="Y124" s="87">
        <v>-1</v>
      </c>
      <c r="Z124" s="17">
        <v>1</v>
      </c>
      <c r="AA124" s="17">
        <v>1</v>
      </c>
      <c r="AB124" s="17">
        <v>1</v>
      </c>
      <c r="AC124" s="17">
        <v>1</v>
      </c>
      <c r="AD124" s="17">
        <v>1</v>
      </c>
      <c r="AE124" s="17">
        <v>1</v>
      </c>
      <c r="AF124" s="17">
        <v>1</v>
      </c>
      <c r="AG124" s="17"/>
      <c r="AH124" s="96">
        <f t="shared" ref="AH124:AH127" si="312">+IFERROR(IF(W124*$J124&lt;0,0,W124*$J124),0)</f>
        <v>0</v>
      </c>
      <c r="AI124" s="96">
        <f t="shared" ref="AI124:AI127" si="313">+IFERROR(IF(X124*$J124&lt;0,0,X124*$J124),0)</f>
        <v>0</v>
      </c>
      <c r="AJ124" s="96">
        <f t="shared" ref="AJ124:AJ127" si="314">+IFERROR(IF(Y124*$J124&lt;0,0,Y124*$J124),0)</f>
        <v>0</v>
      </c>
      <c r="AK124" s="96">
        <f t="shared" ref="AK124:AK127" si="315">+IFERROR(IF(Z124*$J124&lt;0,0,Z124*$J124),0)</f>
        <v>2000</v>
      </c>
      <c r="AL124" s="96">
        <f t="shared" ref="AL124:AL127" si="316">+IFERROR(IF(AA124*$J124&lt;0,0,AA124*$J124),0)</f>
        <v>2000</v>
      </c>
      <c r="AM124" s="96">
        <f t="shared" ref="AM124:AM127" si="317">+IFERROR(IF(AB124*$J124&lt;0,0,AB124*$J124),0)</f>
        <v>2000</v>
      </c>
      <c r="AN124" s="96">
        <f t="shared" ref="AN124:AN127" si="318">+IFERROR(IF(AC124*$J124&lt;0,0,AC124*$J124),0)</f>
        <v>2000</v>
      </c>
      <c r="AO124" s="96">
        <f t="shared" ref="AO124:AO127" si="319">+IFERROR(IF(AD124*$J124&lt;0,0,AD124*$J124),0)</f>
        <v>2000</v>
      </c>
      <c r="AP124" s="96">
        <f t="shared" ref="AP124:AP127" si="320">+IFERROR(IF(AE124*$J124&lt;0,0,AE124*$J124),0)</f>
        <v>2000</v>
      </c>
      <c r="AQ124" s="96">
        <f t="shared" ref="AQ124:AQ127" si="321">+IFERROR(IF(AF124*$J124&lt;0,0,AF124*$J124),0)</f>
        <v>2000</v>
      </c>
    </row>
    <row r="125" spans="2:43" ht="18.5" x14ac:dyDescent="0.35">
      <c r="B125" s="14">
        <v>112</v>
      </c>
      <c r="C125" s="14" t="str">
        <f t="shared" si="279"/>
        <v>N°-0112-2024</v>
      </c>
      <c r="D125" s="15">
        <v>776186896</v>
      </c>
      <c r="E125" s="15" t="s">
        <v>57</v>
      </c>
      <c r="F125" s="16" t="s">
        <v>132</v>
      </c>
      <c r="G125" s="15" t="s">
        <v>27</v>
      </c>
      <c r="H125" s="15" t="s">
        <v>243</v>
      </c>
      <c r="I125" s="15" t="s">
        <v>183</v>
      </c>
      <c r="J125" s="46">
        <v>2000</v>
      </c>
      <c r="K125" s="46">
        <v>1000</v>
      </c>
      <c r="L125" s="46">
        <v>0</v>
      </c>
      <c r="M125" s="46" t="str">
        <f t="shared" si="200"/>
        <v>A JOUR</v>
      </c>
      <c r="N125" s="70"/>
      <c r="O125" s="70">
        <f>+IF(L125&gt;0,L125*J125,0)</f>
        <v>0</v>
      </c>
      <c r="P125" s="70"/>
      <c r="Q125" s="70">
        <f t="shared" si="188"/>
        <v>7000</v>
      </c>
      <c r="R125" s="46" t="str">
        <f t="shared" si="189"/>
        <v>A JOUR</v>
      </c>
      <c r="S125" s="17"/>
      <c r="T125" s="18" t="s">
        <v>14</v>
      </c>
      <c r="V125" s="17" t="s">
        <v>303</v>
      </c>
      <c r="W125" s="17" t="s">
        <v>303</v>
      </c>
      <c r="X125" s="17" t="s">
        <v>303</v>
      </c>
      <c r="Y125" s="17" t="s">
        <v>303</v>
      </c>
      <c r="Z125" s="17">
        <v>0.5</v>
      </c>
      <c r="AA125" s="17">
        <v>0.5</v>
      </c>
      <c r="AB125" s="17">
        <v>0.5</v>
      </c>
      <c r="AC125" s="17">
        <v>0.5</v>
      </c>
      <c r="AD125" s="17">
        <v>0.5</v>
      </c>
      <c r="AE125" s="17">
        <v>0.5</v>
      </c>
      <c r="AF125" s="17">
        <v>0.5</v>
      </c>
      <c r="AG125" s="17"/>
      <c r="AH125" s="96">
        <f t="shared" si="312"/>
        <v>0</v>
      </c>
      <c r="AI125" s="96">
        <f t="shared" si="313"/>
        <v>0</v>
      </c>
      <c r="AJ125" s="96">
        <f t="shared" si="314"/>
        <v>0</v>
      </c>
      <c r="AK125" s="96">
        <f t="shared" si="315"/>
        <v>1000</v>
      </c>
      <c r="AL125" s="96">
        <f t="shared" si="316"/>
        <v>1000</v>
      </c>
      <c r="AM125" s="96">
        <f t="shared" si="317"/>
        <v>1000</v>
      </c>
      <c r="AN125" s="96">
        <f t="shared" si="318"/>
        <v>1000</v>
      </c>
      <c r="AO125" s="96">
        <f t="shared" si="319"/>
        <v>1000</v>
      </c>
      <c r="AP125" s="96">
        <f t="shared" si="320"/>
        <v>1000</v>
      </c>
      <c r="AQ125" s="96">
        <f t="shared" si="321"/>
        <v>1000</v>
      </c>
    </row>
    <row r="126" spans="2:43" ht="18.5" x14ac:dyDescent="0.35">
      <c r="B126" s="14">
        <v>113</v>
      </c>
      <c r="C126" s="14" t="str">
        <f t="shared" si="279"/>
        <v>N°-0113-2024</v>
      </c>
      <c r="D126" s="15">
        <v>776541531</v>
      </c>
      <c r="E126" s="15" t="s">
        <v>35</v>
      </c>
      <c r="F126" s="16" t="s">
        <v>134</v>
      </c>
      <c r="G126" s="15" t="s">
        <v>20</v>
      </c>
      <c r="H126" s="15" t="s">
        <v>159</v>
      </c>
      <c r="I126" s="15" t="s">
        <v>247</v>
      </c>
      <c r="J126" s="46">
        <v>2000</v>
      </c>
      <c r="K126" s="46">
        <v>1000</v>
      </c>
      <c r="L126" s="46">
        <f t="shared" ref="L126" si="322">+SUM($V126:$AO126)</f>
        <v>-38</v>
      </c>
      <c r="M126" s="46">
        <f t="shared" si="200"/>
        <v>-62000</v>
      </c>
      <c r="N126" s="70">
        <v>40000</v>
      </c>
      <c r="O126" s="70"/>
      <c r="P126" s="70"/>
      <c r="Q126" s="70">
        <f t="shared" si="188"/>
        <v>0</v>
      </c>
      <c r="R126" s="46">
        <f t="shared" si="189"/>
        <v>-98000</v>
      </c>
      <c r="S126" s="17" t="s">
        <v>14</v>
      </c>
      <c r="T126" s="18" t="s">
        <v>14</v>
      </c>
      <c r="V126" s="17">
        <v>-28</v>
      </c>
      <c r="W126" s="87">
        <v>-1</v>
      </c>
      <c r="X126" s="87">
        <v>-1</v>
      </c>
      <c r="Y126" s="87">
        <v>-1</v>
      </c>
      <c r="Z126" s="87">
        <v>-1</v>
      </c>
      <c r="AA126" s="87">
        <v>-1</v>
      </c>
      <c r="AB126" s="87">
        <v>-1</v>
      </c>
      <c r="AC126" s="87">
        <v>-1</v>
      </c>
      <c r="AD126" s="87">
        <v>-1</v>
      </c>
      <c r="AE126" s="87">
        <v>-1</v>
      </c>
      <c r="AF126" s="87">
        <v>-1</v>
      </c>
      <c r="AG126" s="87"/>
      <c r="AH126" s="96">
        <f t="shared" si="312"/>
        <v>0</v>
      </c>
      <c r="AI126" s="96">
        <f t="shared" si="313"/>
        <v>0</v>
      </c>
      <c r="AJ126" s="96">
        <f t="shared" si="314"/>
        <v>0</v>
      </c>
      <c r="AK126" s="96">
        <f t="shared" si="315"/>
        <v>0</v>
      </c>
      <c r="AL126" s="96">
        <f t="shared" si="316"/>
        <v>0</v>
      </c>
      <c r="AM126" s="96">
        <f t="shared" si="317"/>
        <v>0</v>
      </c>
      <c r="AN126" s="96">
        <f t="shared" si="318"/>
        <v>0</v>
      </c>
      <c r="AO126" s="96">
        <f t="shared" si="319"/>
        <v>0</v>
      </c>
      <c r="AP126" s="96">
        <f t="shared" si="320"/>
        <v>0</v>
      </c>
      <c r="AQ126" s="96">
        <f t="shared" si="321"/>
        <v>0</v>
      </c>
    </row>
    <row r="127" spans="2:43" ht="18.5" x14ac:dyDescent="0.35">
      <c r="B127" s="14">
        <v>114</v>
      </c>
      <c r="C127" s="14" t="str">
        <f t="shared" si="279"/>
        <v>N°-0114-2024</v>
      </c>
      <c r="D127" s="15">
        <v>775359986</v>
      </c>
      <c r="E127" s="15" t="s">
        <v>50</v>
      </c>
      <c r="F127" s="16" t="s">
        <v>135</v>
      </c>
      <c r="G127" s="15" t="s">
        <v>13</v>
      </c>
      <c r="H127" s="15" t="s">
        <v>159</v>
      </c>
      <c r="I127" s="15" t="s">
        <v>168</v>
      </c>
      <c r="J127" s="46">
        <v>2000</v>
      </c>
      <c r="K127" s="46">
        <v>1000</v>
      </c>
      <c r="L127" s="46">
        <v>1</v>
      </c>
      <c r="M127" s="46" t="str">
        <f t="shared" si="200"/>
        <v>A JOUR</v>
      </c>
      <c r="N127" s="70">
        <v>2000</v>
      </c>
      <c r="O127" s="70"/>
      <c r="P127" s="70"/>
      <c r="Q127" s="70">
        <f t="shared" si="188"/>
        <v>13000</v>
      </c>
      <c r="R127" s="46" t="str">
        <f t="shared" si="189"/>
        <v>A JOUR</v>
      </c>
      <c r="S127" s="17" t="s">
        <v>14</v>
      </c>
      <c r="T127" s="18" t="s">
        <v>14</v>
      </c>
      <c r="V127" s="17">
        <v>1</v>
      </c>
      <c r="W127" s="87">
        <v>1</v>
      </c>
      <c r="X127" s="17">
        <v>1</v>
      </c>
      <c r="Y127" s="17">
        <v>1</v>
      </c>
      <c r="Z127" s="17">
        <v>0.5</v>
      </c>
      <c r="AA127" s="17">
        <v>0.5</v>
      </c>
      <c r="AB127" s="17">
        <v>0.5</v>
      </c>
      <c r="AC127" s="17">
        <v>0.5</v>
      </c>
      <c r="AD127" s="17">
        <v>0.5</v>
      </c>
      <c r="AE127" s="17">
        <v>0.5</v>
      </c>
      <c r="AF127" s="17">
        <v>0.5</v>
      </c>
      <c r="AG127" s="17"/>
      <c r="AH127" s="96">
        <f t="shared" si="312"/>
        <v>2000</v>
      </c>
      <c r="AI127" s="96">
        <f t="shared" si="313"/>
        <v>2000</v>
      </c>
      <c r="AJ127" s="96">
        <f t="shared" si="314"/>
        <v>2000</v>
      </c>
      <c r="AK127" s="96">
        <f t="shared" si="315"/>
        <v>1000</v>
      </c>
      <c r="AL127" s="96">
        <f t="shared" si="316"/>
        <v>1000</v>
      </c>
      <c r="AM127" s="96">
        <f t="shared" si="317"/>
        <v>1000</v>
      </c>
      <c r="AN127" s="96">
        <f t="shared" si="318"/>
        <v>1000</v>
      </c>
      <c r="AO127" s="96">
        <f t="shared" si="319"/>
        <v>1000</v>
      </c>
      <c r="AP127" s="96">
        <f t="shared" si="320"/>
        <v>1000</v>
      </c>
      <c r="AQ127" s="96">
        <f t="shared" si="321"/>
        <v>1000</v>
      </c>
    </row>
    <row r="128" spans="2:43" ht="18.5" x14ac:dyDescent="0.35">
      <c r="B128" s="14">
        <v>115</v>
      </c>
      <c r="C128" s="14" t="str">
        <f t="shared" si="279"/>
        <v>N°-0115-2024</v>
      </c>
      <c r="D128" s="52" t="s">
        <v>235</v>
      </c>
      <c r="E128" s="38" t="s">
        <v>15</v>
      </c>
      <c r="F128" s="110" t="s">
        <v>260</v>
      </c>
      <c r="G128" s="40" t="s">
        <v>23</v>
      </c>
      <c r="H128" s="40" t="s">
        <v>261</v>
      </c>
      <c r="I128" s="52" t="s">
        <v>235</v>
      </c>
      <c r="J128" s="47">
        <v>5000</v>
      </c>
      <c r="K128" s="46" t="s">
        <v>274</v>
      </c>
      <c r="L128" s="47"/>
      <c r="M128" s="46" t="str">
        <f t="shared" si="200"/>
        <v>A JOUR</v>
      </c>
      <c r="N128" s="46"/>
      <c r="O128" s="46"/>
      <c r="P128" s="46"/>
      <c r="Q128" s="70">
        <f t="shared" si="188"/>
        <v>0</v>
      </c>
      <c r="R128" s="46" t="str">
        <f t="shared" si="189"/>
        <v>A JOUR</v>
      </c>
      <c r="S128" s="17"/>
      <c r="T128" s="18"/>
      <c r="V128" s="17"/>
      <c r="W128" s="8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</row>
    <row r="129" spans="2:43" ht="18.5" x14ac:dyDescent="0.35">
      <c r="B129" s="14">
        <v>116</v>
      </c>
      <c r="C129" s="14" t="str">
        <f t="shared" si="279"/>
        <v>N°-0116-2024</v>
      </c>
      <c r="D129" s="15">
        <v>769651320</v>
      </c>
      <c r="E129" s="15" t="s">
        <v>11</v>
      </c>
      <c r="F129" s="16" t="s">
        <v>136</v>
      </c>
      <c r="G129" s="15" t="s">
        <v>67</v>
      </c>
      <c r="H129" s="15" t="s">
        <v>243</v>
      </c>
      <c r="I129" s="15" t="s">
        <v>291</v>
      </c>
      <c r="J129" s="46">
        <v>1000</v>
      </c>
      <c r="K129" s="46">
        <v>1000</v>
      </c>
      <c r="L129" s="46">
        <f>+SUM($V129:$AO129)</f>
        <v>-15</v>
      </c>
      <c r="M129" s="46">
        <f t="shared" si="200"/>
        <v>-30000</v>
      </c>
      <c r="N129" s="46"/>
      <c r="O129" s="46"/>
      <c r="P129" s="46"/>
      <c r="Q129" s="70">
        <f t="shared" si="188"/>
        <v>0</v>
      </c>
      <c r="R129" s="46">
        <f t="shared" si="189"/>
        <v>-45000</v>
      </c>
      <c r="S129" s="17" t="s">
        <v>14</v>
      </c>
      <c r="T129" s="18" t="s">
        <v>14</v>
      </c>
      <c r="V129" s="17">
        <v>-15</v>
      </c>
      <c r="W129" s="87" t="s">
        <v>303</v>
      </c>
      <c r="X129" s="87" t="s">
        <v>303</v>
      </c>
      <c r="Y129" s="87" t="s">
        <v>303</v>
      </c>
      <c r="Z129" s="87" t="s">
        <v>303</v>
      </c>
      <c r="AA129" s="87" t="s">
        <v>303</v>
      </c>
      <c r="AB129" s="87" t="s">
        <v>303</v>
      </c>
      <c r="AC129" s="87" t="s">
        <v>303</v>
      </c>
      <c r="AD129" s="87" t="s">
        <v>303</v>
      </c>
      <c r="AE129" s="87" t="s">
        <v>303</v>
      </c>
      <c r="AF129" s="87" t="s">
        <v>303</v>
      </c>
      <c r="AG129" s="87"/>
      <c r="AH129" s="96">
        <f t="shared" ref="AH129:AH131" si="323">+IFERROR(IF(W129*$J129&lt;0,0,W129*$J129),0)</f>
        <v>0</v>
      </c>
      <c r="AI129" s="96">
        <f t="shared" ref="AI129:AI131" si="324">+IFERROR(IF(X129*$J129&lt;0,0,X129*$J129),0)</f>
        <v>0</v>
      </c>
      <c r="AJ129" s="96">
        <f t="shared" ref="AJ129:AJ131" si="325">+IFERROR(IF(Y129*$J129&lt;0,0,Y129*$J129),0)</f>
        <v>0</v>
      </c>
      <c r="AK129" s="96">
        <f t="shared" ref="AK129:AK131" si="326">+IFERROR(IF(Z129*$J129&lt;0,0,Z129*$J129),0)</f>
        <v>0</v>
      </c>
      <c r="AL129" s="96">
        <f t="shared" ref="AL129:AL131" si="327">+IFERROR(IF(AA129*$J129&lt;0,0,AA129*$J129),0)</f>
        <v>0</v>
      </c>
      <c r="AM129" s="96">
        <f t="shared" ref="AM129:AM131" si="328">+IFERROR(IF(AB129*$J129&lt;0,0,AB129*$J129),0)</f>
        <v>0</v>
      </c>
      <c r="AN129" s="96">
        <f t="shared" ref="AN129:AN131" si="329">+IFERROR(IF(AC129*$J129&lt;0,0,AC129*$J129),0)</f>
        <v>0</v>
      </c>
      <c r="AO129" s="96">
        <f t="shared" ref="AO129:AO131" si="330">+IFERROR(IF(AD129*$J129&lt;0,0,AD129*$J129),0)</f>
        <v>0</v>
      </c>
      <c r="AP129" s="96">
        <f t="shared" ref="AP129:AP131" si="331">+IFERROR(IF(AE129*$J129&lt;0,0,AE129*$J129),0)</f>
        <v>0</v>
      </c>
      <c r="AQ129" s="96">
        <f t="shared" ref="AQ129:AQ131" si="332">+IFERROR(IF(AF129*$J129&lt;0,0,AF129*$J129),0)</f>
        <v>0</v>
      </c>
    </row>
    <row r="130" spans="2:43" ht="18.5" x14ac:dyDescent="0.35">
      <c r="B130" s="14">
        <v>117</v>
      </c>
      <c r="C130" s="14" t="str">
        <f t="shared" si="279"/>
        <v>N°-0117-2024</v>
      </c>
      <c r="D130" s="15">
        <v>772475505</v>
      </c>
      <c r="E130" s="15" t="s">
        <v>11</v>
      </c>
      <c r="F130" s="16" t="s">
        <v>137</v>
      </c>
      <c r="G130" s="15" t="s">
        <v>13</v>
      </c>
      <c r="H130" s="15" t="s">
        <v>175</v>
      </c>
      <c r="I130" s="15" t="s">
        <v>282</v>
      </c>
      <c r="J130" s="46">
        <v>2000</v>
      </c>
      <c r="K130" s="46" t="s">
        <v>274</v>
      </c>
      <c r="L130" s="46">
        <v>0</v>
      </c>
      <c r="M130" s="46" t="str">
        <f t="shared" si="200"/>
        <v>A JOUR</v>
      </c>
      <c r="N130" s="70"/>
      <c r="O130" s="70">
        <f>+IF(L130&gt;0,L130*J130,0)</f>
        <v>0</v>
      </c>
      <c r="P130" s="70"/>
      <c r="Q130" s="70">
        <f t="shared" si="188"/>
        <v>20000</v>
      </c>
      <c r="R130" s="46" t="str">
        <f t="shared" si="189"/>
        <v>A JOUR</v>
      </c>
      <c r="S130" s="17"/>
      <c r="T130" s="18" t="s">
        <v>14</v>
      </c>
      <c r="V130" s="17">
        <v>1</v>
      </c>
      <c r="W130" s="87">
        <v>1</v>
      </c>
      <c r="X130" s="17">
        <v>1</v>
      </c>
      <c r="Y130" s="17">
        <v>1</v>
      </c>
      <c r="Z130" s="17">
        <v>1</v>
      </c>
      <c r="AA130" s="17">
        <v>1</v>
      </c>
      <c r="AB130" s="17">
        <v>1</v>
      </c>
      <c r="AC130" s="17">
        <v>1</v>
      </c>
      <c r="AD130" s="17">
        <v>1</v>
      </c>
      <c r="AE130" s="17">
        <v>1</v>
      </c>
      <c r="AF130" s="17">
        <v>1</v>
      </c>
      <c r="AG130" s="17"/>
      <c r="AH130" s="96">
        <f t="shared" si="323"/>
        <v>2000</v>
      </c>
      <c r="AI130" s="96">
        <f t="shared" si="324"/>
        <v>2000</v>
      </c>
      <c r="AJ130" s="96">
        <f t="shared" si="325"/>
        <v>2000</v>
      </c>
      <c r="AK130" s="96">
        <f t="shared" si="326"/>
        <v>2000</v>
      </c>
      <c r="AL130" s="96">
        <f t="shared" si="327"/>
        <v>2000</v>
      </c>
      <c r="AM130" s="96">
        <f t="shared" si="328"/>
        <v>2000</v>
      </c>
      <c r="AN130" s="96">
        <f t="shared" si="329"/>
        <v>2000</v>
      </c>
      <c r="AO130" s="96">
        <f t="shared" si="330"/>
        <v>2000</v>
      </c>
      <c r="AP130" s="96">
        <f t="shared" si="331"/>
        <v>2000</v>
      </c>
      <c r="AQ130" s="96">
        <f t="shared" si="332"/>
        <v>2000</v>
      </c>
    </row>
    <row r="131" spans="2:43" ht="18.5" x14ac:dyDescent="0.35">
      <c r="B131" s="14">
        <v>118</v>
      </c>
      <c r="C131" s="14" t="str">
        <f t="shared" si="279"/>
        <v>N°-0118-2024</v>
      </c>
      <c r="D131" s="15">
        <v>708734775</v>
      </c>
      <c r="E131" s="15" t="s">
        <v>15</v>
      </c>
      <c r="F131" s="16" t="s">
        <v>139</v>
      </c>
      <c r="G131" s="15" t="s">
        <v>128</v>
      </c>
      <c r="H131" s="15" t="s">
        <v>159</v>
      </c>
      <c r="I131" s="15" t="s">
        <v>234</v>
      </c>
      <c r="J131" s="46">
        <v>2000</v>
      </c>
      <c r="K131" s="46">
        <v>1000</v>
      </c>
      <c r="L131" s="46">
        <v>0</v>
      </c>
      <c r="M131" s="46" t="str">
        <f t="shared" si="200"/>
        <v>A JOUR</v>
      </c>
      <c r="N131" s="70"/>
      <c r="O131" s="70">
        <f>+IF(L131&gt;0,L131*J131,0)</f>
        <v>0</v>
      </c>
      <c r="P131" s="70"/>
      <c r="Q131" s="70">
        <f t="shared" si="188"/>
        <v>0</v>
      </c>
      <c r="R131" s="46" t="str">
        <f t="shared" si="189"/>
        <v>A JOUR</v>
      </c>
      <c r="S131" s="17" t="s">
        <v>14</v>
      </c>
      <c r="T131" s="18" t="s">
        <v>14</v>
      </c>
      <c r="V131" s="17">
        <v>1</v>
      </c>
      <c r="W131" s="87" t="s">
        <v>298</v>
      </c>
      <c r="X131" s="17" t="s">
        <v>298</v>
      </c>
      <c r="Y131" s="17" t="s">
        <v>298</v>
      </c>
      <c r="Z131" s="17" t="s">
        <v>298</v>
      </c>
      <c r="AA131" s="17" t="s">
        <v>298</v>
      </c>
      <c r="AB131" s="17" t="s">
        <v>298</v>
      </c>
      <c r="AC131" s="17" t="s">
        <v>298</v>
      </c>
      <c r="AD131" s="17" t="s">
        <v>298</v>
      </c>
      <c r="AE131" s="17" t="s">
        <v>298</v>
      </c>
      <c r="AF131" s="17" t="s">
        <v>298</v>
      </c>
      <c r="AG131" s="17"/>
      <c r="AH131" s="96">
        <f t="shared" si="323"/>
        <v>0</v>
      </c>
      <c r="AI131" s="96">
        <f t="shared" si="324"/>
        <v>0</v>
      </c>
      <c r="AJ131" s="96">
        <f t="shared" si="325"/>
        <v>0</v>
      </c>
      <c r="AK131" s="96">
        <f t="shared" si="326"/>
        <v>0</v>
      </c>
      <c r="AL131" s="96">
        <f t="shared" si="327"/>
        <v>0</v>
      </c>
      <c r="AM131" s="96">
        <f t="shared" si="328"/>
        <v>0</v>
      </c>
      <c r="AN131" s="96">
        <f t="shared" si="329"/>
        <v>0</v>
      </c>
      <c r="AO131" s="96">
        <f t="shared" si="330"/>
        <v>0</v>
      </c>
      <c r="AP131" s="96">
        <f t="shared" si="331"/>
        <v>0</v>
      </c>
      <c r="AQ131" s="96">
        <f t="shared" si="332"/>
        <v>0</v>
      </c>
    </row>
    <row r="132" spans="2:43" ht="18.5" x14ac:dyDescent="0.35">
      <c r="B132" s="14">
        <v>119</v>
      </c>
      <c r="C132" s="14" t="str">
        <f t="shared" si="279"/>
        <v>N°-0119-2024</v>
      </c>
      <c r="D132" s="53" t="s">
        <v>315</v>
      </c>
      <c r="E132" s="38" t="s">
        <v>11</v>
      </c>
      <c r="F132" s="16" t="s">
        <v>268</v>
      </c>
      <c r="G132" s="40" t="s">
        <v>13</v>
      </c>
      <c r="H132" s="40" t="s">
        <v>266</v>
      </c>
      <c r="I132" s="53" t="s">
        <v>309</v>
      </c>
      <c r="J132" s="47">
        <v>5000</v>
      </c>
      <c r="K132" s="46" t="s">
        <v>274</v>
      </c>
      <c r="L132" s="46">
        <f>+SUM($V132:$AO132)</f>
        <v>0</v>
      </c>
      <c r="M132" s="46" t="str">
        <f t="shared" si="200"/>
        <v>A JOUR</v>
      </c>
      <c r="N132" s="70"/>
      <c r="O132" s="70">
        <f>+IF(L132&gt;0,L132*J132,0)</f>
        <v>0</v>
      </c>
      <c r="P132" s="70"/>
      <c r="Q132" s="70">
        <f t="shared" si="188"/>
        <v>0</v>
      </c>
      <c r="R132" s="46" t="str">
        <f t="shared" si="189"/>
        <v>A JOUR</v>
      </c>
      <c r="S132" s="17"/>
      <c r="T132" s="18"/>
      <c r="V132" s="17"/>
      <c r="W132" s="8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</row>
    <row r="133" spans="2:43" ht="18.5" x14ac:dyDescent="0.35">
      <c r="B133" s="14">
        <v>120</v>
      </c>
      <c r="C133" s="14" t="str">
        <f t="shared" si="279"/>
        <v>N°-0120-2024</v>
      </c>
      <c r="D133" s="15">
        <v>777934580</v>
      </c>
      <c r="E133" s="15" t="s">
        <v>70</v>
      </c>
      <c r="F133" s="16" t="s">
        <v>140</v>
      </c>
      <c r="G133" s="15" t="s">
        <v>27</v>
      </c>
      <c r="H133" s="15" t="s">
        <v>243</v>
      </c>
      <c r="I133" s="15" t="s">
        <v>200</v>
      </c>
      <c r="J133" s="46">
        <v>2000</v>
      </c>
      <c r="K133" s="46">
        <v>1000</v>
      </c>
      <c r="L133" s="46">
        <f>+SUM($V133:$AO133)</f>
        <v>0</v>
      </c>
      <c r="M133" s="46" t="str">
        <f t="shared" si="200"/>
        <v>A JOUR</v>
      </c>
      <c r="N133" s="70"/>
      <c r="O133" s="70">
        <f>+IF(L133&gt;0,L133*J133,0)</f>
        <v>0</v>
      </c>
      <c r="P133" s="70"/>
      <c r="Q133" s="70">
        <f t="shared" si="188"/>
        <v>0</v>
      </c>
      <c r="R133" s="46" t="str">
        <f t="shared" si="189"/>
        <v>A JOUR</v>
      </c>
      <c r="S133" s="17"/>
      <c r="T133" s="18" t="s">
        <v>14</v>
      </c>
      <c r="V133" s="17" t="s">
        <v>303</v>
      </c>
      <c r="W133" s="17" t="s">
        <v>303</v>
      </c>
      <c r="X133" s="17" t="s">
        <v>303</v>
      </c>
      <c r="Y133" s="17" t="s">
        <v>303</v>
      </c>
      <c r="Z133" s="17" t="s">
        <v>303</v>
      </c>
      <c r="AA133" s="17" t="s">
        <v>303</v>
      </c>
      <c r="AB133" s="17" t="s">
        <v>303</v>
      </c>
      <c r="AC133" s="17" t="s">
        <v>303</v>
      </c>
      <c r="AD133" s="17" t="s">
        <v>303</v>
      </c>
      <c r="AE133" s="17" t="s">
        <v>303</v>
      </c>
      <c r="AF133" s="17" t="s">
        <v>303</v>
      </c>
      <c r="AG133" s="17"/>
      <c r="AH133" s="96">
        <f t="shared" ref="AH133:AH138" si="333">+IFERROR(IF(W133*$J133&lt;0,0,W133*$J133),0)</f>
        <v>0</v>
      </c>
      <c r="AI133" s="96">
        <f t="shared" ref="AI133:AI138" si="334">+IFERROR(IF(X133*$J133&lt;0,0,X133*$J133),0)</f>
        <v>0</v>
      </c>
      <c r="AJ133" s="96">
        <f t="shared" ref="AJ133:AJ138" si="335">+IFERROR(IF(Y133*$J133&lt;0,0,Y133*$J133),0)</f>
        <v>0</v>
      </c>
      <c r="AK133" s="96">
        <f t="shared" ref="AK133:AK138" si="336">+IFERROR(IF(Z133*$J133&lt;0,0,Z133*$J133),0)</f>
        <v>0</v>
      </c>
      <c r="AL133" s="96">
        <f t="shared" ref="AL133:AL138" si="337">+IFERROR(IF(AA133*$J133&lt;0,0,AA133*$J133),0)</f>
        <v>0</v>
      </c>
      <c r="AM133" s="96">
        <f t="shared" ref="AM133:AM138" si="338">+IFERROR(IF(AB133*$J133&lt;0,0,AB133*$J133),0)</f>
        <v>0</v>
      </c>
      <c r="AN133" s="96">
        <f t="shared" ref="AN133:AN138" si="339">+IFERROR(IF(AC133*$J133&lt;0,0,AC133*$J133),0)</f>
        <v>0</v>
      </c>
      <c r="AO133" s="96">
        <f t="shared" ref="AO133:AO138" si="340">+IFERROR(IF(AD133*$J133&lt;0,0,AD133*$J133),0)</f>
        <v>0</v>
      </c>
      <c r="AP133" s="96">
        <f t="shared" ref="AP133:AP138" si="341">+IFERROR(IF(AE133*$J133&lt;0,0,AE133*$J133),0)</f>
        <v>0</v>
      </c>
      <c r="AQ133" s="96">
        <f t="shared" ref="AQ133:AQ138" si="342">+IFERROR(IF(AF133*$J133&lt;0,0,AF133*$J133),0)</f>
        <v>0</v>
      </c>
    </row>
    <row r="134" spans="2:43" ht="18.5" x14ac:dyDescent="0.35">
      <c r="B134" s="14">
        <v>121</v>
      </c>
      <c r="C134" s="14" t="str">
        <f t="shared" si="279"/>
        <v>N°-0121-2024</v>
      </c>
      <c r="D134" s="15">
        <v>773154627</v>
      </c>
      <c r="E134" s="15" t="s">
        <v>11</v>
      </c>
      <c r="F134" s="16" t="s">
        <v>141</v>
      </c>
      <c r="G134" s="15" t="s">
        <v>13</v>
      </c>
      <c r="H134" s="15" t="s">
        <v>159</v>
      </c>
      <c r="I134" s="15" t="s">
        <v>220</v>
      </c>
      <c r="J134" s="46">
        <v>1000</v>
      </c>
      <c r="K134" s="46">
        <v>1000</v>
      </c>
      <c r="L134" s="46">
        <v>-33</v>
      </c>
      <c r="M134" s="46">
        <f t="shared" si="200"/>
        <v>-60000</v>
      </c>
      <c r="N134" s="70">
        <v>44000</v>
      </c>
      <c r="O134" s="70">
        <f>3*4000</f>
        <v>12000</v>
      </c>
      <c r="P134" s="70"/>
      <c r="Q134" s="70">
        <f t="shared" si="188"/>
        <v>10000</v>
      </c>
      <c r="R134" s="46">
        <f t="shared" si="189"/>
        <v>-37000</v>
      </c>
      <c r="S134" s="17"/>
      <c r="T134" s="18" t="s">
        <v>14</v>
      </c>
      <c r="U134" s="2" t="s">
        <v>463</v>
      </c>
      <c r="V134" s="17">
        <v>-33</v>
      </c>
      <c r="W134" s="87">
        <v>1</v>
      </c>
      <c r="X134" s="17">
        <v>1</v>
      </c>
      <c r="Y134" s="17">
        <v>1</v>
      </c>
      <c r="Z134" s="17">
        <v>1</v>
      </c>
      <c r="AA134" s="17">
        <v>1</v>
      </c>
      <c r="AB134" s="17">
        <v>1</v>
      </c>
      <c r="AC134" s="17">
        <v>1</v>
      </c>
      <c r="AD134" s="17">
        <v>1</v>
      </c>
      <c r="AE134" s="17">
        <v>1</v>
      </c>
      <c r="AF134" s="17">
        <v>1</v>
      </c>
      <c r="AG134" s="17"/>
      <c r="AH134" s="96">
        <f t="shared" si="333"/>
        <v>1000</v>
      </c>
      <c r="AI134" s="96">
        <f t="shared" si="334"/>
        <v>1000</v>
      </c>
      <c r="AJ134" s="96">
        <f t="shared" si="335"/>
        <v>1000</v>
      </c>
      <c r="AK134" s="96">
        <f t="shared" si="336"/>
        <v>1000</v>
      </c>
      <c r="AL134" s="96">
        <f t="shared" si="337"/>
        <v>1000</v>
      </c>
      <c r="AM134" s="96">
        <f t="shared" si="338"/>
        <v>1000</v>
      </c>
      <c r="AN134" s="96">
        <f t="shared" si="339"/>
        <v>1000</v>
      </c>
      <c r="AO134" s="96">
        <f t="shared" si="340"/>
        <v>1000</v>
      </c>
      <c r="AP134" s="96">
        <f t="shared" si="341"/>
        <v>1000</v>
      </c>
      <c r="AQ134" s="96">
        <f t="shared" si="342"/>
        <v>1000</v>
      </c>
    </row>
    <row r="135" spans="2:43" ht="18.5" x14ac:dyDescent="0.35">
      <c r="B135" s="14">
        <v>122</v>
      </c>
      <c r="C135" s="14" t="str">
        <f t="shared" si="279"/>
        <v>N°-0122-2024</v>
      </c>
      <c r="D135" s="15">
        <v>775044149</v>
      </c>
      <c r="E135" s="15" t="s">
        <v>11</v>
      </c>
      <c r="F135" s="16" t="s">
        <v>295</v>
      </c>
      <c r="G135" s="15" t="s">
        <v>13</v>
      </c>
      <c r="H135" s="15" t="s">
        <v>243</v>
      </c>
      <c r="I135" s="15" t="s">
        <v>160</v>
      </c>
      <c r="J135" s="15">
        <v>1000</v>
      </c>
      <c r="K135" s="15">
        <v>1000</v>
      </c>
      <c r="L135" s="46">
        <v>0</v>
      </c>
      <c r="M135" s="46" t="str">
        <f t="shared" si="200"/>
        <v>A JOUR</v>
      </c>
      <c r="N135" s="70"/>
      <c r="O135" s="70">
        <f>+IF(L135&gt;0,L135*J135,0)</f>
        <v>0</v>
      </c>
      <c r="P135" s="70"/>
      <c r="Q135" s="70">
        <f t="shared" si="188"/>
        <v>6500</v>
      </c>
      <c r="R135" s="46" t="str">
        <f t="shared" si="189"/>
        <v>A JOUR</v>
      </c>
      <c r="S135" s="17" t="s">
        <v>14</v>
      </c>
      <c r="T135" s="18" t="s">
        <v>14</v>
      </c>
      <c r="V135" s="17">
        <v>1</v>
      </c>
      <c r="W135" s="87">
        <v>1</v>
      </c>
      <c r="X135" s="17">
        <v>1</v>
      </c>
      <c r="Y135" s="17">
        <v>1</v>
      </c>
      <c r="Z135" s="17">
        <v>0.5</v>
      </c>
      <c r="AA135" s="17">
        <v>0.5</v>
      </c>
      <c r="AB135" s="17">
        <v>0.5</v>
      </c>
      <c r="AC135" s="17">
        <v>0.5</v>
      </c>
      <c r="AD135" s="17">
        <v>0.5</v>
      </c>
      <c r="AE135" s="17">
        <v>0.5</v>
      </c>
      <c r="AF135" s="17">
        <v>0.5</v>
      </c>
      <c r="AG135" s="17"/>
      <c r="AH135" s="96">
        <f t="shared" si="333"/>
        <v>1000</v>
      </c>
      <c r="AI135" s="96">
        <f t="shared" si="334"/>
        <v>1000</v>
      </c>
      <c r="AJ135" s="96">
        <f t="shared" si="335"/>
        <v>1000</v>
      </c>
      <c r="AK135" s="96">
        <f t="shared" si="336"/>
        <v>500</v>
      </c>
      <c r="AL135" s="96">
        <f t="shared" si="337"/>
        <v>500</v>
      </c>
      <c r="AM135" s="96">
        <f t="shared" si="338"/>
        <v>500</v>
      </c>
      <c r="AN135" s="96">
        <f t="shared" si="339"/>
        <v>500</v>
      </c>
      <c r="AO135" s="96">
        <f t="shared" si="340"/>
        <v>500</v>
      </c>
      <c r="AP135" s="96">
        <f t="shared" si="341"/>
        <v>500</v>
      </c>
      <c r="AQ135" s="96">
        <f t="shared" si="342"/>
        <v>500</v>
      </c>
    </row>
    <row r="136" spans="2:43" ht="18.5" x14ac:dyDescent="0.35">
      <c r="B136" s="14">
        <v>123</v>
      </c>
      <c r="C136" s="14" t="str">
        <f t="shared" si="279"/>
        <v>N°-0123-2024</v>
      </c>
      <c r="D136" s="15">
        <v>779821894</v>
      </c>
      <c r="E136" s="15" t="s">
        <v>11</v>
      </c>
      <c r="F136" s="16" t="s">
        <v>143</v>
      </c>
      <c r="G136" s="15" t="s">
        <v>23</v>
      </c>
      <c r="H136" s="15" t="s">
        <v>159</v>
      </c>
      <c r="I136" s="15" t="s">
        <v>292</v>
      </c>
      <c r="J136" s="46">
        <v>1000</v>
      </c>
      <c r="K136" s="46">
        <v>1000</v>
      </c>
      <c r="L136" s="46">
        <f>+SUM($V136:$AO136)</f>
        <v>-27</v>
      </c>
      <c r="M136" s="46">
        <f t="shared" si="200"/>
        <v>-40000</v>
      </c>
      <c r="N136" s="46"/>
      <c r="O136" s="46"/>
      <c r="P136" s="46"/>
      <c r="Q136" s="70">
        <f t="shared" si="188"/>
        <v>0</v>
      </c>
      <c r="R136" s="46">
        <f t="shared" si="189"/>
        <v>-67000</v>
      </c>
      <c r="S136" s="17" t="s">
        <v>14</v>
      </c>
      <c r="T136" s="18" t="s">
        <v>14</v>
      </c>
      <c r="V136" s="17">
        <v>-17</v>
      </c>
      <c r="W136" s="87">
        <v>-1</v>
      </c>
      <c r="X136" s="87">
        <v>-1</v>
      </c>
      <c r="Y136" s="87">
        <v>-1</v>
      </c>
      <c r="Z136" s="87">
        <v>-1</v>
      </c>
      <c r="AA136" s="87">
        <v>-1</v>
      </c>
      <c r="AB136" s="87">
        <v>-1</v>
      </c>
      <c r="AC136" s="87">
        <v>-1</v>
      </c>
      <c r="AD136" s="87">
        <v>-1</v>
      </c>
      <c r="AE136" s="87">
        <v>-1</v>
      </c>
      <c r="AF136" s="87">
        <v>-1</v>
      </c>
      <c r="AG136" s="87"/>
      <c r="AH136" s="96">
        <f t="shared" si="333"/>
        <v>0</v>
      </c>
      <c r="AI136" s="96">
        <f t="shared" si="334"/>
        <v>0</v>
      </c>
      <c r="AJ136" s="96">
        <f t="shared" si="335"/>
        <v>0</v>
      </c>
      <c r="AK136" s="96">
        <f t="shared" si="336"/>
        <v>0</v>
      </c>
      <c r="AL136" s="96">
        <f t="shared" si="337"/>
        <v>0</v>
      </c>
      <c r="AM136" s="96">
        <f t="shared" si="338"/>
        <v>0</v>
      </c>
      <c r="AN136" s="96">
        <f t="shared" si="339"/>
        <v>0</v>
      </c>
      <c r="AO136" s="96">
        <f t="shared" si="340"/>
        <v>0</v>
      </c>
      <c r="AP136" s="96">
        <f t="shared" si="341"/>
        <v>0</v>
      </c>
      <c r="AQ136" s="96">
        <f t="shared" si="342"/>
        <v>0</v>
      </c>
    </row>
    <row r="137" spans="2:43" ht="18.5" x14ac:dyDescent="0.35">
      <c r="B137" s="14">
        <v>124</v>
      </c>
      <c r="C137" s="14" t="str">
        <f t="shared" si="279"/>
        <v>N°-0124-2024</v>
      </c>
      <c r="D137" s="15">
        <v>777289658</v>
      </c>
      <c r="E137" s="15" t="s">
        <v>11</v>
      </c>
      <c r="F137" s="16" t="s">
        <v>144</v>
      </c>
      <c r="G137" s="15" t="s">
        <v>13</v>
      </c>
      <c r="H137" s="15" t="s">
        <v>159</v>
      </c>
      <c r="I137" s="15" t="s">
        <v>263</v>
      </c>
      <c r="J137" s="46">
        <v>2500</v>
      </c>
      <c r="K137" s="46">
        <v>1000</v>
      </c>
      <c r="L137" s="46">
        <v>0</v>
      </c>
      <c r="M137" s="46" t="str">
        <f t="shared" si="200"/>
        <v>A JOUR</v>
      </c>
      <c r="N137" s="70"/>
      <c r="O137" s="70">
        <f>+IF(L137&gt;0,L137*J137,0)</f>
        <v>0</v>
      </c>
      <c r="P137" s="70"/>
      <c r="Q137" s="70">
        <f t="shared" si="188"/>
        <v>25000</v>
      </c>
      <c r="R137" s="46" t="str">
        <f t="shared" si="189"/>
        <v>A JOUR</v>
      </c>
      <c r="S137" s="17" t="s">
        <v>14</v>
      </c>
      <c r="T137" s="17" t="s">
        <v>14</v>
      </c>
      <c r="V137" s="17">
        <v>1</v>
      </c>
      <c r="W137" s="87">
        <v>1</v>
      </c>
      <c r="X137" s="17">
        <v>1</v>
      </c>
      <c r="Y137" s="17">
        <v>1</v>
      </c>
      <c r="Z137" s="17">
        <v>1</v>
      </c>
      <c r="AA137" s="17">
        <v>1</v>
      </c>
      <c r="AB137" s="17">
        <v>1</v>
      </c>
      <c r="AC137" s="17">
        <v>1</v>
      </c>
      <c r="AD137" s="17">
        <v>1</v>
      </c>
      <c r="AE137" s="17">
        <v>1</v>
      </c>
      <c r="AF137" s="17">
        <v>1</v>
      </c>
      <c r="AG137" s="17"/>
      <c r="AH137" s="96">
        <f t="shared" si="333"/>
        <v>2500</v>
      </c>
      <c r="AI137" s="96">
        <f t="shared" si="334"/>
        <v>2500</v>
      </c>
      <c r="AJ137" s="96">
        <f t="shared" si="335"/>
        <v>2500</v>
      </c>
      <c r="AK137" s="96">
        <f t="shared" si="336"/>
        <v>2500</v>
      </c>
      <c r="AL137" s="96">
        <f t="shared" si="337"/>
        <v>2500</v>
      </c>
      <c r="AM137" s="96">
        <f t="shared" si="338"/>
        <v>2500</v>
      </c>
      <c r="AN137" s="96">
        <f t="shared" si="339"/>
        <v>2500</v>
      </c>
      <c r="AO137" s="96">
        <f t="shared" si="340"/>
        <v>2500</v>
      </c>
      <c r="AP137" s="96">
        <f t="shared" si="341"/>
        <v>2500</v>
      </c>
      <c r="AQ137" s="96">
        <f t="shared" si="342"/>
        <v>2500</v>
      </c>
    </row>
    <row r="138" spans="2:43" ht="18.5" x14ac:dyDescent="0.35">
      <c r="B138" s="14">
        <v>125</v>
      </c>
      <c r="C138" s="14" t="str">
        <f t="shared" si="279"/>
        <v>N°-0125-2024</v>
      </c>
      <c r="D138" s="15">
        <v>772244914</v>
      </c>
      <c r="E138" s="15" t="s">
        <v>11</v>
      </c>
      <c r="F138" s="16" t="s">
        <v>296</v>
      </c>
      <c r="G138" s="15" t="s">
        <v>20</v>
      </c>
      <c r="H138" s="15" t="s">
        <v>159</v>
      </c>
      <c r="I138" s="15" t="s">
        <v>164</v>
      </c>
      <c r="J138" s="15">
        <v>1000</v>
      </c>
      <c r="K138" s="15">
        <v>1000</v>
      </c>
      <c r="L138" s="46">
        <v>0</v>
      </c>
      <c r="M138" s="46" t="str">
        <f t="shared" si="200"/>
        <v>A JOUR</v>
      </c>
      <c r="N138" s="70"/>
      <c r="O138" s="70">
        <f>+IF(L138&gt;0,L138*J138,0)</f>
        <v>0</v>
      </c>
      <c r="P138" s="70"/>
      <c r="Q138" s="70">
        <f t="shared" si="188"/>
        <v>10000</v>
      </c>
      <c r="R138" s="46" t="str">
        <f t="shared" si="189"/>
        <v>A JOUR</v>
      </c>
      <c r="S138" s="17" t="s">
        <v>14</v>
      </c>
      <c r="T138" s="17" t="s">
        <v>14</v>
      </c>
      <c r="V138" s="17">
        <v>1</v>
      </c>
      <c r="W138" s="87">
        <v>1</v>
      </c>
      <c r="X138" s="17">
        <v>1</v>
      </c>
      <c r="Y138" s="17">
        <v>1</v>
      </c>
      <c r="Z138" s="17">
        <v>1</v>
      </c>
      <c r="AA138" s="17">
        <v>1</v>
      </c>
      <c r="AB138" s="17">
        <v>1</v>
      </c>
      <c r="AC138" s="17">
        <v>1</v>
      </c>
      <c r="AD138" s="17">
        <v>1</v>
      </c>
      <c r="AE138" s="17">
        <v>1</v>
      </c>
      <c r="AF138" s="17">
        <v>1</v>
      </c>
      <c r="AG138" s="17"/>
      <c r="AH138" s="96">
        <f t="shared" si="333"/>
        <v>1000</v>
      </c>
      <c r="AI138" s="96">
        <f t="shared" si="334"/>
        <v>1000</v>
      </c>
      <c r="AJ138" s="96">
        <f t="shared" si="335"/>
        <v>1000</v>
      </c>
      <c r="AK138" s="96">
        <f t="shared" si="336"/>
        <v>1000</v>
      </c>
      <c r="AL138" s="96">
        <f t="shared" si="337"/>
        <v>1000</v>
      </c>
      <c r="AM138" s="96">
        <f t="shared" si="338"/>
        <v>1000</v>
      </c>
      <c r="AN138" s="96">
        <f t="shared" si="339"/>
        <v>1000</v>
      </c>
      <c r="AO138" s="96">
        <f t="shared" si="340"/>
        <v>1000</v>
      </c>
      <c r="AP138" s="96">
        <f t="shared" si="341"/>
        <v>1000</v>
      </c>
      <c r="AQ138" s="96">
        <f t="shared" si="342"/>
        <v>1000</v>
      </c>
    </row>
    <row r="139" spans="2:43" ht="18.5" x14ac:dyDescent="0.35">
      <c r="B139" s="14">
        <v>126</v>
      </c>
      <c r="C139" s="14" t="str">
        <f t="shared" si="279"/>
        <v>N°-0126-2024</v>
      </c>
      <c r="D139" s="15"/>
      <c r="E139" s="15" t="s">
        <v>11</v>
      </c>
      <c r="F139" s="16" t="s">
        <v>146</v>
      </c>
      <c r="G139" s="15" t="s">
        <v>20</v>
      </c>
      <c r="H139" s="15" t="s">
        <v>243</v>
      </c>
      <c r="I139" s="15"/>
      <c r="J139" s="46">
        <v>1000</v>
      </c>
      <c r="K139" s="46">
        <v>1000</v>
      </c>
      <c r="L139" s="46" t="s">
        <v>303</v>
      </c>
      <c r="M139" s="46" t="str">
        <f t="shared" si="200"/>
        <v>A JOUR</v>
      </c>
      <c r="N139" s="46"/>
      <c r="O139" s="46"/>
      <c r="P139" s="46"/>
      <c r="Q139" s="70">
        <f t="shared" si="188"/>
        <v>0</v>
      </c>
      <c r="R139" s="46" t="str">
        <f t="shared" si="189"/>
        <v>A JOUR</v>
      </c>
      <c r="S139" s="17" t="s">
        <v>14</v>
      </c>
      <c r="T139" s="17"/>
      <c r="V139" s="17" t="s">
        <v>303</v>
      </c>
      <c r="W139" s="8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</row>
    <row r="140" spans="2:43" ht="18.5" x14ac:dyDescent="0.35">
      <c r="B140" s="14">
        <v>127</v>
      </c>
      <c r="C140" s="14" t="str">
        <f t="shared" si="279"/>
        <v>N°-0127-2024</v>
      </c>
      <c r="D140" s="15">
        <v>775754156</v>
      </c>
      <c r="E140" s="15" t="s">
        <v>11</v>
      </c>
      <c r="F140" s="16" t="s">
        <v>147</v>
      </c>
      <c r="G140" s="15" t="s">
        <v>23</v>
      </c>
      <c r="H140" s="15" t="s">
        <v>159</v>
      </c>
      <c r="I140" s="15" t="s">
        <v>214</v>
      </c>
      <c r="J140" s="46">
        <v>1000</v>
      </c>
      <c r="K140" s="46">
        <v>1000</v>
      </c>
      <c r="L140" s="46">
        <v>0</v>
      </c>
      <c r="M140" s="46" t="str">
        <f t="shared" si="200"/>
        <v>A JOUR</v>
      </c>
      <c r="N140" s="70"/>
      <c r="O140" s="70">
        <f>+IF(L140&gt;0,L140*J140,0)</f>
        <v>0</v>
      </c>
      <c r="P140" s="70"/>
      <c r="Q140" s="70">
        <f t="shared" si="188"/>
        <v>3000</v>
      </c>
      <c r="R140" s="46" t="str">
        <f t="shared" si="189"/>
        <v>A JOUR</v>
      </c>
      <c r="S140" s="17" t="s">
        <v>14</v>
      </c>
      <c r="T140" s="17" t="s">
        <v>14</v>
      </c>
      <c r="V140" s="17">
        <v>1</v>
      </c>
      <c r="W140" s="87">
        <v>1</v>
      </c>
      <c r="X140" s="17">
        <v>1</v>
      </c>
      <c r="Y140" s="17">
        <v>1</v>
      </c>
      <c r="Z140" s="17">
        <v>-1</v>
      </c>
      <c r="AA140" s="17">
        <v>-1</v>
      </c>
      <c r="AB140" s="17">
        <v>-1</v>
      </c>
      <c r="AC140" s="17">
        <v>-1</v>
      </c>
      <c r="AD140" s="17">
        <v>-1</v>
      </c>
      <c r="AE140" s="17">
        <v>-1</v>
      </c>
      <c r="AF140" s="17">
        <v>-1</v>
      </c>
      <c r="AG140" s="17"/>
      <c r="AH140" s="96">
        <f t="shared" ref="AH140" si="343">+IFERROR(IF(W140*$J140&lt;0,0,W140*$J140),0)</f>
        <v>1000</v>
      </c>
      <c r="AI140" s="96">
        <f t="shared" ref="AI140" si="344">+IFERROR(IF(X140*$J140&lt;0,0,X140*$J140),0)</f>
        <v>1000</v>
      </c>
      <c r="AJ140" s="96">
        <f t="shared" ref="AJ140" si="345">+IFERROR(IF(Y140*$J140&lt;0,0,Y140*$J140),0)</f>
        <v>1000</v>
      </c>
      <c r="AK140" s="96">
        <f t="shared" ref="AK140" si="346">+IFERROR(IF(Z140*$J140&lt;0,0,Z140*$J140),0)</f>
        <v>0</v>
      </c>
      <c r="AL140" s="96">
        <f t="shared" ref="AL140" si="347">+IFERROR(IF(AA140*$J140&lt;0,0,AA140*$J140),0)</f>
        <v>0</v>
      </c>
      <c r="AM140" s="96">
        <f t="shared" ref="AM140" si="348">+IFERROR(IF(AB140*$J140&lt;0,0,AB140*$J140),0)</f>
        <v>0</v>
      </c>
      <c r="AN140" s="96">
        <f t="shared" ref="AN140" si="349">+IFERROR(IF(AC140*$J140&lt;0,0,AC140*$J140),0)</f>
        <v>0</v>
      </c>
      <c r="AO140" s="96">
        <f t="shared" ref="AO140" si="350">+IFERROR(IF(AD140*$J140&lt;0,0,AD140*$J140),0)</f>
        <v>0</v>
      </c>
      <c r="AP140" s="96">
        <f t="shared" ref="AP140" si="351">+IFERROR(IF(AE140*$J140&lt;0,0,AE140*$J140),0)</f>
        <v>0</v>
      </c>
      <c r="AQ140" s="96">
        <f t="shared" ref="AQ140" si="352">+IFERROR(IF(AF140*$J140&lt;0,0,AF140*$J140),0)</f>
        <v>0</v>
      </c>
    </row>
    <row r="141" spans="2:43" ht="18.5" x14ac:dyDescent="0.35">
      <c r="B141" s="14">
        <v>128</v>
      </c>
      <c r="C141" s="14" t="str">
        <f t="shared" si="279"/>
        <v>N°-0128-2024</v>
      </c>
      <c r="D141" s="48" t="s">
        <v>235</v>
      </c>
      <c r="E141" s="15" t="s">
        <v>11</v>
      </c>
      <c r="F141" s="16" t="s">
        <v>0</v>
      </c>
      <c r="G141" s="15" t="s">
        <v>37</v>
      </c>
      <c r="H141" s="15" t="s">
        <v>262</v>
      </c>
      <c r="I141" s="48" t="s">
        <v>235</v>
      </c>
      <c r="J141" s="46">
        <v>5000</v>
      </c>
      <c r="K141" s="46" t="s">
        <v>274</v>
      </c>
      <c r="L141" s="46">
        <f t="shared" ref="L141:L147" si="353">+SUM($V141:$AO141)</f>
        <v>0</v>
      </c>
      <c r="M141" s="46" t="str">
        <f t="shared" si="200"/>
        <v>A JOUR</v>
      </c>
      <c r="N141" s="70"/>
      <c r="O141" s="70">
        <f>+IF(L141&gt;0,L141*J141,0)</f>
        <v>0</v>
      </c>
      <c r="P141" s="70"/>
      <c r="Q141" s="70">
        <f t="shared" si="188"/>
        <v>0</v>
      </c>
      <c r="R141" s="46" t="str">
        <f t="shared" si="189"/>
        <v>A JOUR</v>
      </c>
      <c r="S141" s="17" t="s">
        <v>14</v>
      </c>
      <c r="T141" s="17" t="s">
        <v>14</v>
      </c>
      <c r="V141" s="17"/>
      <c r="W141" s="8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</row>
    <row r="142" spans="2:43" ht="18.5" x14ac:dyDescent="0.35">
      <c r="B142" s="14">
        <v>129</v>
      </c>
      <c r="C142" s="14" t="str">
        <f t="shared" si="279"/>
        <v>N°-0129-2024</v>
      </c>
      <c r="D142" s="15">
        <v>784083809</v>
      </c>
      <c r="E142" s="15" t="s">
        <v>11</v>
      </c>
      <c r="F142" s="16" t="s">
        <v>148</v>
      </c>
      <c r="G142" s="15" t="s">
        <v>20</v>
      </c>
      <c r="H142" s="15" t="s">
        <v>159</v>
      </c>
      <c r="I142" s="15" t="s">
        <v>213</v>
      </c>
      <c r="J142" s="46">
        <v>1000</v>
      </c>
      <c r="K142" s="46">
        <v>1000</v>
      </c>
      <c r="L142" s="46">
        <f t="shared" si="353"/>
        <v>-18</v>
      </c>
      <c r="M142" s="46">
        <f t="shared" si="200"/>
        <v>-22000</v>
      </c>
      <c r="N142" s="46"/>
      <c r="O142" s="46"/>
      <c r="P142" s="46"/>
      <c r="Q142" s="70">
        <f t="shared" ref="Q142:Q146" si="354">SUBTOTAL(9,$AH142:$AQ142)</f>
        <v>0</v>
      </c>
      <c r="R142" s="46">
        <f t="shared" ref="R142" si="355">IF(L142&gt;=0,"A JOUR",($L142*($J142)+N142+O142+$M142))</f>
        <v>-40000</v>
      </c>
      <c r="S142" s="17" t="s">
        <v>14</v>
      </c>
      <c r="T142" s="17" t="s">
        <v>14</v>
      </c>
      <c r="V142" s="17">
        <v>-8</v>
      </c>
      <c r="W142" s="87">
        <v>-1</v>
      </c>
      <c r="X142" s="87">
        <v>-1</v>
      </c>
      <c r="Y142" s="87">
        <v>-1</v>
      </c>
      <c r="Z142" s="87">
        <v>-1</v>
      </c>
      <c r="AA142" s="87">
        <v>-1</v>
      </c>
      <c r="AB142" s="87">
        <v>-1</v>
      </c>
      <c r="AC142" s="87">
        <v>-1</v>
      </c>
      <c r="AD142" s="87">
        <v>-1</v>
      </c>
      <c r="AE142" s="87">
        <v>-1</v>
      </c>
      <c r="AF142" s="87">
        <v>-1</v>
      </c>
      <c r="AG142" s="87"/>
      <c r="AH142" s="96">
        <f t="shared" ref="AH142:AH147" si="356">+IFERROR(IF(W142*$J142&lt;0,0,W142*$J142),0)</f>
        <v>0</v>
      </c>
      <c r="AI142" s="96">
        <f t="shared" ref="AI142:AI147" si="357">+IFERROR(IF(X142*$J142&lt;0,0,X142*$J142),0)</f>
        <v>0</v>
      </c>
      <c r="AJ142" s="96">
        <f t="shared" ref="AJ142:AJ147" si="358">+IFERROR(IF(Y142*$J142&lt;0,0,Y142*$J142),0)</f>
        <v>0</v>
      </c>
      <c r="AK142" s="96">
        <f t="shared" ref="AK142:AK147" si="359">+IFERROR(IF(Z142*$J142&lt;0,0,Z142*$J142),0)</f>
        <v>0</v>
      </c>
      <c r="AL142" s="96">
        <f t="shared" ref="AL142:AL147" si="360">+IFERROR(IF(AA142*$J142&lt;0,0,AA142*$J142),0)</f>
        <v>0</v>
      </c>
      <c r="AM142" s="96">
        <f t="shared" ref="AM142:AM147" si="361">+IFERROR(IF(AB142*$J142&lt;0,0,AB142*$J142),0)</f>
        <v>0</v>
      </c>
      <c r="AN142" s="96">
        <f t="shared" ref="AN142:AN147" si="362">+IFERROR(IF(AC142*$J142&lt;0,0,AC142*$J142),0)</f>
        <v>0</v>
      </c>
      <c r="AO142" s="96">
        <f t="shared" ref="AO142:AO147" si="363">+IFERROR(IF(AD142*$J142&lt;0,0,AD142*$J142),0)</f>
        <v>0</v>
      </c>
      <c r="AP142" s="96">
        <f t="shared" ref="AP142:AP147" si="364">+IFERROR(IF(AE142*$J142&lt;0,0,AE142*$J142),0)</f>
        <v>0</v>
      </c>
      <c r="AQ142" s="96">
        <f t="shared" ref="AQ142:AQ147" si="365">+IFERROR(IF(AF142*$J142&lt;0,0,AF142*$J142),0)</f>
        <v>0</v>
      </c>
    </row>
    <row r="143" spans="2:43" ht="18.5" x14ac:dyDescent="0.35">
      <c r="B143" s="14">
        <v>130</v>
      </c>
      <c r="C143" s="14" t="str">
        <f t="shared" si="279"/>
        <v>N°-0130-2024</v>
      </c>
      <c r="D143" s="15">
        <v>776154531</v>
      </c>
      <c r="E143" s="15" t="s">
        <v>11</v>
      </c>
      <c r="F143" s="16" t="s">
        <v>149</v>
      </c>
      <c r="G143" s="15" t="s">
        <v>37</v>
      </c>
      <c r="H143" s="15" t="s">
        <v>159</v>
      </c>
      <c r="I143" s="15" t="s">
        <v>229</v>
      </c>
      <c r="J143" s="46">
        <v>1000</v>
      </c>
      <c r="K143" s="46">
        <v>1000</v>
      </c>
      <c r="L143" s="46">
        <f t="shared" si="353"/>
        <v>-15</v>
      </c>
      <c r="M143" s="46">
        <f t="shared" ref="M143:M147" si="366">IF(L143&gt;=0,"A JOUR",(SUM($V143:$Y143)*($M$12)))</f>
        <v>-30000</v>
      </c>
      <c r="N143" s="70">
        <v>26000</v>
      </c>
      <c r="O143" s="70"/>
      <c r="P143" s="70"/>
      <c r="Q143" s="70">
        <f t="shared" si="354"/>
        <v>0</v>
      </c>
      <c r="R143" s="46">
        <f>IF(L143&gt;=0,"A JOUR",($L143*($J143)+N143+O143+$M143))</f>
        <v>-19000</v>
      </c>
      <c r="S143" s="17" t="s">
        <v>14</v>
      </c>
      <c r="T143" s="17" t="s">
        <v>14</v>
      </c>
      <c r="V143" s="17">
        <v>-15</v>
      </c>
      <c r="W143" s="87" t="s">
        <v>303</v>
      </c>
      <c r="X143" s="87" t="s">
        <v>303</v>
      </c>
      <c r="Y143" s="87" t="s">
        <v>303</v>
      </c>
      <c r="Z143" s="87" t="s">
        <v>303</v>
      </c>
      <c r="AA143" s="87" t="s">
        <v>303</v>
      </c>
      <c r="AB143" s="87" t="s">
        <v>303</v>
      </c>
      <c r="AC143" s="87" t="s">
        <v>303</v>
      </c>
      <c r="AD143" s="87">
        <v>0</v>
      </c>
      <c r="AE143" s="87">
        <v>0</v>
      </c>
      <c r="AF143" s="87">
        <v>0</v>
      </c>
      <c r="AG143" s="87"/>
      <c r="AH143" s="96">
        <f t="shared" si="356"/>
        <v>0</v>
      </c>
      <c r="AI143" s="96">
        <f t="shared" si="357"/>
        <v>0</v>
      </c>
      <c r="AJ143" s="96">
        <f t="shared" si="358"/>
        <v>0</v>
      </c>
      <c r="AK143" s="96">
        <f t="shared" si="359"/>
        <v>0</v>
      </c>
      <c r="AL143" s="96">
        <f t="shared" si="360"/>
        <v>0</v>
      </c>
      <c r="AM143" s="96">
        <f t="shared" si="361"/>
        <v>0</v>
      </c>
      <c r="AN143" s="96">
        <f t="shared" si="362"/>
        <v>0</v>
      </c>
      <c r="AO143" s="96">
        <f t="shared" si="363"/>
        <v>0</v>
      </c>
      <c r="AP143" s="96">
        <f t="shared" si="364"/>
        <v>0</v>
      </c>
      <c r="AQ143" s="96">
        <f t="shared" si="365"/>
        <v>0</v>
      </c>
    </row>
    <row r="144" spans="2:43" ht="18.5" x14ac:dyDescent="0.35">
      <c r="B144" s="14">
        <v>131</v>
      </c>
      <c r="C144" s="14" t="str">
        <f t="shared" si="279"/>
        <v>N°-0131-2024</v>
      </c>
      <c r="D144" s="15" t="s">
        <v>235</v>
      </c>
      <c r="E144" s="15" t="s">
        <v>11</v>
      </c>
      <c r="F144" s="16" t="s">
        <v>297</v>
      </c>
      <c r="G144" s="15" t="s">
        <v>23</v>
      </c>
      <c r="H144" s="15" t="s">
        <v>265</v>
      </c>
      <c r="I144" s="15" t="s">
        <v>235</v>
      </c>
      <c r="J144" s="46">
        <v>1000</v>
      </c>
      <c r="K144" s="15">
        <v>1000</v>
      </c>
      <c r="L144" s="46">
        <f t="shared" si="353"/>
        <v>0</v>
      </c>
      <c r="M144" s="46" t="str">
        <f t="shared" si="366"/>
        <v>A JOUR</v>
      </c>
      <c r="N144" s="70"/>
      <c r="O144" s="70">
        <f>+IF(L144&gt;0,L144*J144,0)</f>
        <v>0</v>
      </c>
      <c r="P144" s="70"/>
      <c r="Q144" s="70">
        <f t="shared" si="354"/>
        <v>0</v>
      </c>
      <c r="R144" s="46" t="str">
        <f t="shared" ref="R144:R147" si="367">IF(L144&gt;=0,"A JOUR",($L144*($J144)+N144+O144+$M144))</f>
        <v>A JOUR</v>
      </c>
      <c r="S144" s="17" t="s">
        <v>14</v>
      </c>
      <c r="T144" s="17" t="s">
        <v>14</v>
      </c>
      <c r="V144" s="17" t="s">
        <v>303</v>
      </c>
      <c r="W144" s="17" t="s">
        <v>303</v>
      </c>
      <c r="X144" s="17" t="s">
        <v>303</v>
      </c>
      <c r="Y144" s="17" t="s">
        <v>303</v>
      </c>
      <c r="Z144" s="17" t="s">
        <v>303</v>
      </c>
      <c r="AA144" s="17" t="s">
        <v>303</v>
      </c>
      <c r="AB144" s="17" t="s">
        <v>303</v>
      </c>
      <c r="AC144" s="17" t="s">
        <v>303</v>
      </c>
      <c r="AD144" s="17" t="s">
        <v>303</v>
      </c>
      <c r="AE144" s="17" t="s">
        <v>303</v>
      </c>
      <c r="AF144" s="17" t="s">
        <v>303</v>
      </c>
      <c r="AG144" s="17"/>
      <c r="AH144" s="96">
        <f t="shared" si="356"/>
        <v>0</v>
      </c>
      <c r="AI144" s="96">
        <f t="shared" si="357"/>
        <v>0</v>
      </c>
      <c r="AJ144" s="96">
        <f t="shared" si="358"/>
        <v>0</v>
      </c>
      <c r="AK144" s="96">
        <f t="shared" si="359"/>
        <v>0</v>
      </c>
      <c r="AL144" s="96">
        <f t="shared" si="360"/>
        <v>0</v>
      </c>
      <c r="AM144" s="96">
        <f t="shared" si="361"/>
        <v>0</v>
      </c>
      <c r="AN144" s="96">
        <f t="shared" si="362"/>
        <v>0</v>
      </c>
      <c r="AO144" s="96">
        <f t="shared" si="363"/>
        <v>0</v>
      </c>
      <c r="AP144" s="96">
        <f t="shared" si="364"/>
        <v>0</v>
      </c>
      <c r="AQ144" s="96">
        <f t="shared" si="365"/>
        <v>0</v>
      </c>
    </row>
    <row r="145" spans="1:44" ht="18.5" x14ac:dyDescent="0.35">
      <c r="B145" s="14">
        <v>132</v>
      </c>
      <c r="C145" s="14" t="str">
        <f t="shared" si="279"/>
        <v>N°-0132-2024</v>
      </c>
      <c r="D145" s="15">
        <v>785016280</v>
      </c>
      <c r="E145" s="15" t="s">
        <v>11</v>
      </c>
      <c r="F145" s="16" t="s">
        <v>293</v>
      </c>
      <c r="G145" s="15" t="s">
        <v>67</v>
      </c>
      <c r="H145" s="15" t="s">
        <v>159</v>
      </c>
      <c r="I145" s="15" t="s">
        <v>294</v>
      </c>
      <c r="J145" s="46">
        <v>1000</v>
      </c>
      <c r="K145" s="46" t="s">
        <v>274</v>
      </c>
      <c r="L145" s="46">
        <f t="shared" si="353"/>
        <v>-49</v>
      </c>
      <c r="M145" s="46">
        <f t="shared" si="366"/>
        <v>-84000</v>
      </c>
      <c r="N145" s="46"/>
      <c r="O145" s="46"/>
      <c r="P145" s="46"/>
      <c r="Q145" s="70">
        <f t="shared" si="354"/>
        <v>0</v>
      </c>
      <c r="R145" s="46">
        <f t="shared" si="367"/>
        <v>-133000</v>
      </c>
      <c r="S145" s="17"/>
      <c r="T145" s="17"/>
      <c r="V145" s="17">
        <v>-39</v>
      </c>
      <c r="W145" s="87">
        <v>-1</v>
      </c>
      <c r="X145" s="87">
        <v>-1</v>
      </c>
      <c r="Y145" s="87">
        <v>-1</v>
      </c>
      <c r="Z145" s="87">
        <v>-1</v>
      </c>
      <c r="AA145" s="87">
        <v>-1</v>
      </c>
      <c r="AB145" s="87">
        <v>-1</v>
      </c>
      <c r="AC145" s="87">
        <v>-1</v>
      </c>
      <c r="AD145" s="87">
        <v>-1</v>
      </c>
      <c r="AE145" s="87">
        <v>-1</v>
      </c>
      <c r="AF145" s="87">
        <v>-1</v>
      </c>
      <c r="AG145" s="87"/>
      <c r="AH145" s="96">
        <f t="shared" si="356"/>
        <v>0</v>
      </c>
      <c r="AI145" s="96">
        <f t="shared" si="357"/>
        <v>0</v>
      </c>
      <c r="AJ145" s="96">
        <f t="shared" si="358"/>
        <v>0</v>
      </c>
      <c r="AK145" s="96">
        <f t="shared" si="359"/>
        <v>0</v>
      </c>
      <c r="AL145" s="96">
        <f t="shared" si="360"/>
        <v>0</v>
      </c>
      <c r="AM145" s="96">
        <f t="shared" si="361"/>
        <v>0</v>
      </c>
      <c r="AN145" s="96">
        <f t="shared" si="362"/>
        <v>0</v>
      </c>
      <c r="AO145" s="96">
        <f t="shared" si="363"/>
        <v>0</v>
      </c>
      <c r="AP145" s="96">
        <f t="shared" si="364"/>
        <v>0</v>
      </c>
      <c r="AQ145" s="96">
        <f t="shared" si="365"/>
        <v>0</v>
      </c>
    </row>
    <row r="146" spans="1:44" ht="18.5" x14ac:dyDescent="0.35">
      <c r="B146" s="14">
        <v>133</v>
      </c>
      <c r="C146" s="14" t="str">
        <f t="shared" si="279"/>
        <v>N°-0133-2024</v>
      </c>
      <c r="D146" s="48" t="s">
        <v>235</v>
      </c>
      <c r="E146" s="15" t="s">
        <v>15</v>
      </c>
      <c r="F146" s="16" t="s">
        <v>150</v>
      </c>
      <c r="G146" s="15" t="s">
        <v>23</v>
      </c>
      <c r="H146" s="15" t="s">
        <v>243</v>
      </c>
      <c r="I146" s="48" t="s">
        <v>235</v>
      </c>
      <c r="J146" s="46" t="s">
        <v>274</v>
      </c>
      <c r="K146" s="46" t="s">
        <v>274</v>
      </c>
      <c r="L146" s="46">
        <f t="shared" si="353"/>
        <v>0</v>
      </c>
      <c r="M146" s="46" t="str">
        <f t="shared" si="366"/>
        <v>A JOUR</v>
      </c>
      <c r="N146" s="70"/>
      <c r="O146" s="70">
        <f>+IF(L146&gt;0,L146*J146,0)</f>
        <v>0</v>
      </c>
      <c r="P146" s="70"/>
      <c r="Q146" s="70">
        <f t="shared" si="354"/>
        <v>0</v>
      </c>
      <c r="R146" s="46" t="str">
        <f t="shared" si="367"/>
        <v>A JOUR</v>
      </c>
      <c r="S146" s="17"/>
      <c r="T146" s="17" t="s">
        <v>14</v>
      </c>
      <c r="V146" s="17" t="s">
        <v>303</v>
      </c>
      <c r="W146" s="17" t="s">
        <v>303</v>
      </c>
      <c r="X146" s="17" t="s">
        <v>303</v>
      </c>
      <c r="Y146" s="17" t="s">
        <v>303</v>
      </c>
      <c r="Z146" s="17" t="s">
        <v>303</v>
      </c>
      <c r="AA146" s="17" t="s">
        <v>303</v>
      </c>
      <c r="AB146" s="17" t="s">
        <v>303</v>
      </c>
      <c r="AC146" s="17" t="s">
        <v>303</v>
      </c>
      <c r="AD146" s="17" t="s">
        <v>303</v>
      </c>
      <c r="AE146" s="17" t="s">
        <v>303</v>
      </c>
      <c r="AF146" s="17" t="s">
        <v>303</v>
      </c>
      <c r="AG146" s="17"/>
      <c r="AH146" s="96">
        <f t="shared" si="356"/>
        <v>0</v>
      </c>
      <c r="AI146" s="96">
        <f t="shared" si="357"/>
        <v>0</v>
      </c>
      <c r="AJ146" s="96">
        <f t="shared" si="358"/>
        <v>0</v>
      </c>
      <c r="AK146" s="96">
        <f t="shared" si="359"/>
        <v>0</v>
      </c>
      <c r="AL146" s="96">
        <f t="shared" si="360"/>
        <v>0</v>
      </c>
      <c r="AM146" s="96">
        <f t="shared" si="361"/>
        <v>0</v>
      </c>
      <c r="AN146" s="96">
        <f t="shared" si="362"/>
        <v>0</v>
      </c>
      <c r="AO146" s="96">
        <f t="shared" si="363"/>
        <v>0</v>
      </c>
      <c r="AP146" s="96">
        <f t="shared" si="364"/>
        <v>0</v>
      </c>
      <c r="AQ146" s="96">
        <f t="shared" si="365"/>
        <v>0</v>
      </c>
    </row>
    <row r="147" spans="1:44" ht="18.5" x14ac:dyDescent="0.35">
      <c r="B147" s="14">
        <v>134</v>
      </c>
      <c r="C147" s="14" t="str">
        <f t="shared" si="279"/>
        <v>N°-0134-2024</v>
      </c>
      <c r="D147" s="40">
        <v>789270386</v>
      </c>
      <c r="E147" s="38" t="s">
        <v>11</v>
      </c>
      <c r="F147" s="39" t="s">
        <v>458</v>
      </c>
      <c r="G147" s="15"/>
      <c r="H147" s="15" t="s">
        <v>159</v>
      </c>
      <c r="I147" s="48" t="s">
        <v>235</v>
      </c>
      <c r="J147" s="46">
        <v>1000</v>
      </c>
      <c r="K147" s="46" t="s">
        <v>274</v>
      </c>
      <c r="L147" s="46">
        <f t="shared" si="353"/>
        <v>-13</v>
      </c>
      <c r="M147" s="46">
        <f t="shared" si="366"/>
        <v>-12000</v>
      </c>
      <c r="N147" s="70"/>
      <c r="O147" s="70">
        <f>+IF(L147&gt;0,L147*J147,0)</f>
        <v>0</v>
      </c>
      <c r="P147" s="70"/>
      <c r="Q147" s="70">
        <f>SUBTOTAL(9,$AH147:$AQ147)</f>
        <v>0</v>
      </c>
      <c r="R147" s="46">
        <f t="shared" si="367"/>
        <v>-25000</v>
      </c>
      <c r="S147" s="17"/>
      <c r="T147" s="17" t="s">
        <v>14</v>
      </c>
      <c r="V147" s="17">
        <v>-3</v>
      </c>
      <c r="W147" s="87">
        <v>-1</v>
      </c>
      <c r="X147" s="87">
        <v>-1</v>
      </c>
      <c r="Y147" s="87">
        <v>-1</v>
      </c>
      <c r="Z147" s="87">
        <v>-1</v>
      </c>
      <c r="AA147" s="87">
        <v>-1</v>
      </c>
      <c r="AB147" s="87">
        <v>-1</v>
      </c>
      <c r="AC147" s="87">
        <v>-1</v>
      </c>
      <c r="AD147" s="87">
        <v>-1</v>
      </c>
      <c r="AE147" s="87">
        <v>-1</v>
      </c>
      <c r="AF147" s="87">
        <v>-1</v>
      </c>
      <c r="AG147" s="87"/>
      <c r="AH147" s="96">
        <f t="shared" si="356"/>
        <v>0</v>
      </c>
      <c r="AI147" s="96">
        <f t="shared" si="357"/>
        <v>0</v>
      </c>
      <c r="AJ147" s="96">
        <f t="shared" si="358"/>
        <v>0</v>
      </c>
      <c r="AK147" s="96">
        <f t="shared" si="359"/>
        <v>0</v>
      </c>
      <c r="AL147" s="96">
        <f t="shared" si="360"/>
        <v>0</v>
      </c>
      <c r="AM147" s="96">
        <f t="shared" si="361"/>
        <v>0</v>
      </c>
      <c r="AN147" s="96">
        <f t="shared" si="362"/>
        <v>0</v>
      </c>
      <c r="AO147" s="96">
        <f t="shared" si="363"/>
        <v>0</v>
      </c>
      <c r="AP147" s="96">
        <f t="shared" si="364"/>
        <v>0</v>
      </c>
      <c r="AQ147" s="96">
        <f t="shared" si="365"/>
        <v>0</v>
      </c>
    </row>
    <row r="148" spans="1:44" ht="18.5" x14ac:dyDescent="0.35">
      <c r="B148" s="14"/>
      <c r="C148" s="14"/>
      <c r="D148" s="40"/>
      <c r="E148" s="38"/>
      <c r="F148" s="39"/>
      <c r="G148" s="40"/>
      <c r="H148" s="40"/>
      <c r="I148" s="40"/>
      <c r="J148" s="47"/>
      <c r="K148" s="47"/>
      <c r="L148" s="47"/>
      <c r="M148" s="47"/>
      <c r="N148" s="47"/>
      <c r="O148" s="47"/>
      <c r="P148" s="47"/>
      <c r="Q148" s="47"/>
      <c r="R148" s="47"/>
      <c r="S148" s="17"/>
      <c r="T148" s="17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ht="18.5" hidden="1" x14ac:dyDescent="0.35">
      <c r="B149" s="14"/>
      <c r="C149" s="14"/>
      <c r="D149" s="40"/>
      <c r="E149" s="38"/>
      <c r="F149" s="39"/>
      <c r="G149" s="40"/>
      <c r="H149" s="40"/>
      <c r="I149" s="40"/>
      <c r="J149" s="47"/>
      <c r="K149" s="47"/>
      <c r="L149" s="47"/>
      <c r="M149" s="47"/>
      <c r="N149" s="47"/>
      <c r="O149" s="47"/>
      <c r="P149" s="47"/>
      <c r="Q149" s="47"/>
      <c r="R149" s="47"/>
      <c r="S149" s="17"/>
      <c r="T149" s="17"/>
    </row>
    <row r="150" spans="1:44" s="106" customFormat="1" ht="26" customHeight="1" x14ac:dyDescent="0.45">
      <c r="A150" s="98"/>
      <c r="B150" s="99"/>
      <c r="C150" s="99"/>
      <c r="D150" s="100"/>
      <c r="E150" s="99"/>
      <c r="F150" s="101"/>
      <c r="G150" s="100"/>
      <c r="H150" s="100"/>
      <c r="I150" s="100"/>
      <c r="J150" s="102"/>
      <c r="K150" s="102"/>
      <c r="L150" s="102"/>
      <c r="M150" s="102"/>
      <c r="N150" s="103">
        <f>SUM(N14:N149)</f>
        <v>353000</v>
      </c>
      <c r="O150" s="103">
        <f>SUM(O14:O149)</f>
        <v>156500</v>
      </c>
      <c r="P150" s="103">
        <f>SUM(P14:P149)</f>
        <v>50000</v>
      </c>
      <c r="Q150" s="103">
        <f>SUM(Q14:Q149)</f>
        <v>728500</v>
      </c>
      <c r="R150" s="102"/>
      <c r="S150" s="99"/>
      <c r="T150" s="99"/>
      <c r="U150" s="99"/>
      <c r="V150" s="99"/>
      <c r="W150" s="104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105">
        <f>SUM(AH14:AH149)</f>
        <v>80000</v>
      </c>
      <c r="AI150" s="105">
        <f t="shared" ref="AI150:AQ150" si="368">SUM(AI14:AI149)</f>
        <v>80000</v>
      </c>
      <c r="AJ150" s="105">
        <f t="shared" si="368"/>
        <v>82000</v>
      </c>
      <c r="AK150" s="105">
        <f t="shared" si="368"/>
        <v>72500</v>
      </c>
      <c r="AL150" s="105">
        <f t="shared" si="368"/>
        <v>74000</v>
      </c>
      <c r="AM150" s="105">
        <f t="shared" si="368"/>
        <v>74000</v>
      </c>
      <c r="AN150" s="105">
        <f t="shared" si="368"/>
        <v>65000</v>
      </c>
      <c r="AO150" s="105">
        <f t="shared" si="368"/>
        <v>67000</v>
      </c>
      <c r="AP150" s="105">
        <f t="shared" si="368"/>
        <v>67000</v>
      </c>
      <c r="AQ150" s="105">
        <f t="shared" si="368"/>
        <v>67000</v>
      </c>
    </row>
    <row r="151" spans="1:44" x14ac:dyDescent="0.35">
      <c r="AH151" s="97"/>
    </row>
  </sheetData>
  <autoFilter ref="F13:AF148" xr:uid="{B0DEB568-FD47-4D29-A8BF-3A912763960D}"/>
  <mergeCells count="3">
    <mergeCell ref="B6:T6"/>
    <mergeCell ref="G8:S8"/>
    <mergeCell ref="B10:T11"/>
  </mergeCells>
  <conditionalFormatting sqref="M14:Q65 R14:R142 Q14:Q146 N66:Q67 M66:M147 O68:Q68 N69:Q78 O79:Q79 N80:Q97 M98:Q142 M143:R147">
    <cfRule type="cellIs" dxfId="3" priority="3" operator="lessThan">
      <formula>0</formula>
    </cfRule>
  </conditionalFormatting>
  <conditionalFormatting sqref="M14:Q65 R14:R142 Q14:Q146 N66:Q67 M66:M147 O68:Q142 N69:N78 N80:N97 M98:N149 O143:R147 O148:Q149">
    <cfRule type="cellIs" dxfId="2" priority="4" operator="equal">
      <formula>"A JOUR"</formula>
    </cfRule>
  </conditionalFormatting>
  <conditionalFormatting sqref="N14:N67 N69:N78 N80:N149">
    <cfRule type="cellIs" dxfId="1" priority="1" operator="greaterThan">
      <formula>1</formula>
    </cfRule>
  </conditionalFormatting>
  <conditionalFormatting sqref="O14:Q149">
    <cfRule type="cellIs" dxfId="0" priority="2" operator="greaterThan">
      <formula>1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5" orientation="landscape" r:id="rId1"/>
  <headerFooter>
    <oddFooter>&amp;LElection du Président UJDS - 2024/2026&amp;R&amp;P / &amp;N</oddFooter>
  </headerFooter>
  <drawing r:id="rId2"/>
  <legacyDrawing r:id="rId3"/>
  <picture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DB6D-EF78-4BAB-AEBA-B98E0824023D}">
  <sheetPr>
    <pageSetUpPr fitToPage="1"/>
  </sheetPr>
  <dimension ref="A1:J142"/>
  <sheetViews>
    <sheetView view="pageBreakPreview" topLeftCell="A11" zoomScale="90" zoomScaleNormal="100" zoomScaleSheetLayoutView="90" workbookViewId="0">
      <pane ySplit="3" topLeftCell="A21" activePane="bottomLeft" state="frozen"/>
      <selection activeCell="A11" sqref="A11"/>
      <selection pane="bottomLeft" activeCell="J12" sqref="J12"/>
    </sheetView>
  </sheetViews>
  <sheetFormatPr baseColWidth="10" defaultRowHeight="15.5" x14ac:dyDescent="0.35"/>
  <cols>
    <col min="1" max="1" width="5.6328125" style="1" customWidth="1"/>
    <col min="2" max="2" width="5.26953125" style="2" bestFit="1" customWidth="1"/>
    <col min="3" max="3" width="12.54296875" style="3" customWidth="1"/>
    <col min="4" max="4" width="48.6328125" style="4" customWidth="1"/>
    <col min="5" max="5" width="21.1796875" style="5" customWidth="1"/>
    <col min="6" max="7" width="10.90625" style="2" hidden="1" customWidth="1"/>
    <col min="8" max="9" width="5.6328125" style="2" customWidth="1"/>
  </cols>
  <sheetData>
    <row r="1" spans="1:10" ht="20" customHeight="1" x14ac:dyDescent="0.35"/>
    <row r="6" spans="1:10" ht="18.5" x14ac:dyDescent="0.35">
      <c r="B6" s="111" t="s">
        <v>1</v>
      </c>
      <c r="C6" s="111"/>
      <c r="D6" s="111"/>
      <c r="E6" s="111"/>
      <c r="F6" s="111"/>
      <c r="G6" s="111"/>
    </row>
    <row r="8" spans="1:10" ht="16" x14ac:dyDescent="0.35">
      <c r="E8" s="113">
        <v>45430</v>
      </c>
      <c r="F8" s="113"/>
      <c r="G8" s="6"/>
    </row>
    <row r="10" spans="1:10" ht="16" customHeight="1" x14ac:dyDescent="0.35">
      <c r="B10" s="115" t="s">
        <v>2</v>
      </c>
      <c r="C10" s="115"/>
      <c r="D10" s="115"/>
      <c r="E10" s="115"/>
      <c r="F10" s="115"/>
      <c r="G10" s="115"/>
    </row>
    <row r="11" spans="1:10" ht="16" customHeight="1" x14ac:dyDescent="0.35">
      <c r="B11" s="115"/>
      <c r="C11" s="115"/>
      <c r="D11" s="115"/>
      <c r="E11" s="115"/>
      <c r="F11" s="115"/>
      <c r="G11" s="115"/>
    </row>
    <row r="12" spans="1:10" ht="16" x14ac:dyDescent="0.35">
      <c r="H12" s="2">
        <f>+COUNTA(H14:H150)</f>
        <v>63</v>
      </c>
      <c r="I12" s="2">
        <f>+COUNTA(I14:I150)</f>
        <v>34</v>
      </c>
      <c r="J12" s="7">
        <f>+SUM(H12:I12)/COUNTA(B14:B154)</f>
        <v>0.76377952755905509</v>
      </c>
    </row>
    <row r="13" spans="1:10" s="13" customFormat="1" x14ac:dyDescent="0.35">
      <c r="A13" s="8"/>
      <c r="B13" s="9" t="s">
        <v>3</v>
      </c>
      <c r="C13" s="10" t="s">
        <v>4</v>
      </c>
      <c r="D13" s="11" t="s">
        <v>5</v>
      </c>
      <c r="E13" s="11" t="s">
        <v>6</v>
      </c>
      <c r="F13" s="9" t="s">
        <v>7</v>
      </c>
      <c r="G13" s="12" t="s">
        <v>8</v>
      </c>
      <c r="H13" s="9" t="s">
        <v>9</v>
      </c>
      <c r="I13" s="9" t="s">
        <v>10</v>
      </c>
    </row>
    <row r="14" spans="1:10" ht="18.5" x14ac:dyDescent="0.35">
      <c r="A14"/>
      <c r="B14" s="14">
        <v>1</v>
      </c>
      <c r="C14" s="15" t="s">
        <v>11</v>
      </c>
      <c r="D14" s="16" t="s">
        <v>12</v>
      </c>
      <c r="E14" s="15" t="s">
        <v>13</v>
      </c>
      <c r="F14" s="17"/>
      <c r="G14" s="18" t="s">
        <v>14</v>
      </c>
      <c r="H14" s="17"/>
      <c r="I14" s="17"/>
    </row>
    <row r="15" spans="1:10" ht="18.5" x14ac:dyDescent="0.35">
      <c r="A15"/>
      <c r="B15" s="14">
        <v>2</v>
      </c>
      <c r="C15" s="15" t="s">
        <v>15</v>
      </c>
      <c r="D15" s="19" t="s">
        <v>16</v>
      </c>
      <c r="E15" s="15" t="s">
        <v>17</v>
      </c>
      <c r="F15" s="17" t="s">
        <v>14</v>
      </c>
      <c r="G15" s="18" t="s">
        <v>14</v>
      </c>
      <c r="H15" s="20"/>
      <c r="I15" s="17" t="s">
        <v>18</v>
      </c>
    </row>
    <row r="16" spans="1:10" ht="18.5" x14ac:dyDescent="0.35">
      <c r="A16"/>
      <c r="B16" s="14">
        <v>3</v>
      </c>
      <c r="C16" s="15" t="s">
        <v>11</v>
      </c>
      <c r="D16" s="19" t="s">
        <v>19</v>
      </c>
      <c r="E16" s="15" t="s">
        <v>20</v>
      </c>
      <c r="F16" s="17" t="s">
        <v>14</v>
      </c>
      <c r="G16" s="18"/>
      <c r="H16" s="17" t="s">
        <v>18</v>
      </c>
      <c r="I16" s="20"/>
    </row>
    <row r="17" spans="1:10" ht="18.5" x14ac:dyDescent="0.35">
      <c r="A17"/>
      <c r="B17" s="14">
        <v>4</v>
      </c>
      <c r="C17" s="15" t="s">
        <v>21</v>
      </c>
      <c r="D17" s="19" t="s">
        <v>22</v>
      </c>
      <c r="E17" s="15" t="s">
        <v>23</v>
      </c>
      <c r="F17" s="17"/>
      <c r="G17" s="18" t="s">
        <v>14</v>
      </c>
      <c r="H17" s="17"/>
      <c r="I17" s="17"/>
    </row>
    <row r="18" spans="1:10" ht="18.5" x14ac:dyDescent="0.35">
      <c r="A18"/>
      <c r="B18" s="14">
        <v>5</v>
      </c>
      <c r="C18" s="15" t="s">
        <v>15</v>
      </c>
      <c r="D18" s="19" t="s">
        <v>24</v>
      </c>
      <c r="E18" s="15" t="s">
        <v>25</v>
      </c>
      <c r="F18" s="17"/>
      <c r="G18" s="18" t="s">
        <v>14</v>
      </c>
      <c r="H18" s="17"/>
      <c r="I18" s="17"/>
    </row>
    <row r="19" spans="1:10" ht="18.5" x14ac:dyDescent="0.35">
      <c r="A19"/>
      <c r="B19" s="14">
        <v>6</v>
      </c>
      <c r="C19" s="21" t="s">
        <v>11</v>
      </c>
      <c r="D19" s="22" t="s">
        <v>26</v>
      </c>
      <c r="E19" s="21" t="s">
        <v>27</v>
      </c>
      <c r="F19" s="17" t="s">
        <v>14</v>
      </c>
      <c r="G19" s="18" t="s">
        <v>14</v>
      </c>
      <c r="H19" s="20"/>
      <c r="I19" s="17" t="s">
        <v>18</v>
      </c>
    </row>
    <row r="20" spans="1:10" ht="18.5" x14ac:dyDescent="0.35">
      <c r="A20"/>
      <c r="B20" s="14">
        <v>7</v>
      </c>
      <c r="C20" s="15" t="s">
        <v>11</v>
      </c>
      <c r="D20" s="19" t="s">
        <v>28</v>
      </c>
      <c r="E20" s="15" t="s">
        <v>13</v>
      </c>
      <c r="F20" s="17" t="s">
        <v>14</v>
      </c>
      <c r="G20" s="18" t="s">
        <v>14</v>
      </c>
      <c r="H20" s="20"/>
      <c r="I20" s="17" t="s">
        <v>18</v>
      </c>
    </row>
    <row r="21" spans="1:10" ht="18.5" x14ac:dyDescent="0.35">
      <c r="A21"/>
      <c r="B21" s="14">
        <v>8</v>
      </c>
      <c r="C21" s="15" t="s">
        <v>15</v>
      </c>
      <c r="D21" s="19" t="s">
        <v>29</v>
      </c>
      <c r="E21" s="15" t="s">
        <v>13</v>
      </c>
      <c r="F21" s="17"/>
      <c r="G21" s="18" t="s">
        <v>14</v>
      </c>
      <c r="H21" s="20"/>
      <c r="I21" s="17" t="s">
        <v>18</v>
      </c>
    </row>
    <row r="22" spans="1:10" ht="18.5" x14ac:dyDescent="0.35">
      <c r="A22"/>
      <c r="B22" s="14">
        <v>9</v>
      </c>
      <c r="C22" s="15" t="s">
        <v>11</v>
      </c>
      <c r="D22" s="16" t="s">
        <v>30</v>
      </c>
      <c r="E22" s="15" t="s">
        <v>13</v>
      </c>
      <c r="F22" s="17"/>
      <c r="G22" s="18" t="s">
        <v>14</v>
      </c>
      <c r="H22" s="17" t="s">
        <v>18</v>
      </c>
      <c r="I22" s="20"/>
    </row>
    <row r="23" spans="1:10" ht="18.5" x14ac:dyDescent="0.35">
      <c r="A23"/>
      <c r="B23" s="14">
        <v>10</v>
      </c>
      <c r="C23" s="15" t="s">
        <v>11</v>
      </c>
      <c r="D23" s="16" t="s">
        <v>31</v>
      </c>
      <c r="E23" s="15" t="s">
        <v>23</v>
      </c>
      <c r="F23" s="17" t="s">
        <v>14</v>
      </c>
      <c r="G23" s="18" t="s">
        <v>14</v>
      </c>
      <c r="H23" s="17" t="s">
        <v>18</v>
      </c>
      <c r="I23" s="20"/>
      <c r="J23" s="23" t="s">
        <v>32</v>
      </c>
    </row>
    <row r="24" spans="1:10" s="24" customFormat="1" ht="18.5" x14ac:dyDescent="0.35">
      <c r="B24" s="25">
        <v>11</v>
      </c>
      <c r="C24" s="26" t="s">
        <v>11</v>
      </c>
      <c r="D24" s="27" t="s">
        <v>33</v>
      </c>
      <c r="E24" s="26" t="s">
        <v>34</v>
      </c>
      <c r="F24" s="28" t="s">
        <v>14</v>
      </c>
      <c r="G24" s="29"/>
      <c r="H24" s="30"/>
      <c r="I24" s="30"/>
      <c r="J24" s="31"/>
    </row>
    <row r="25" spans="1:10" ht="18.5" x14ac:dyDescent="0.35">
      <c r="A25"/>
      <c r="B25" s="14">
        <v>12</v>
      </c>
      <c r="C25" s="15" t="s">
        <v>11</v>
      </c>
      <c r="D25" s="16" t="s">
        <v>33</v>
      </c>
      <c r="E25" s="15" t="s">
        <v>20</v>
      </c>
      <c r="F25" s="32" t="s">
        <v>14</v>
      </c>
      <c r="G25" s="18"/>
      <c r="H25" s="17" t="s">
        <v>18</v>
      </c>
      <c r="I25" s="20"/>
    </row>
    <row r="26" spans="1:10" ht="18.5" x14ac:dyDescent="0.35">
      <c r="A26"/>
      <c r="B26" s="14">
        <v>13</v>
      </c>
      <c r="C26" s="15" t="s">
        <v>35</v>
      </c>
      <c r="D26" s="16" t="s">
        <v>36</v>
      </c>
      <c r="E26" s="15" t="s">
        <v>37</v>
      </c>
      <c r="F26" s="17" t="s">
        <v>14</v>
      </c>
      <c r="G26" s="18" t="s">
        <v>14</v>
      </c>
      <c r="H26" s="17" t="s">
        <v>18</v>
      </c>
      <c r="I26" s="20"/>
    </row>
    <row r="27" spans="1:10" ht="18.5" x14ac:dyDescent="0.35">
      <c r="B27" s="14">
        <v>14</v>
      </c>
      <c r="C27" s="15" t="s">
        <v>35</v>
      </c>
      <c r="D27" s="16" t="s">
        <v>36</v>
      </c>
      <c r="E27" s="15" t="s">
        <v>13</v>
      </c>
      <c r="F27" s="17"/>
      <c r="G27" s="18" t="s">
        <v>14</v>
      </c>
      <c r="H27" s="20"/>
      <c r="I27" s="17" t="s">
        <v>18</v>
      </c>
    </row>
    <row r="28" spans="1:10" ht="18.5" x14ac:dyDescent="0.35">
      <c r="A28"/>
      <c r="B28" s="14">
        <v>15</v>
      </c>
      <c r="C28" s="21" t="s">
        <v>11</v>
      </c>
      <c r="D28" s="22" t="s">
        <v>38</v>
      </c>
      <c r="E28" s="21" t="s">
        <v>39</v>
      </c>
      <c r="F28" s="17" t="s">
        <v>14</v>
      </c>
      <c r="G28" s="18" t="s">
        <v>14</v>
      </c>
      <c r="H28" s="20"/>
      <c r="I28" s="17" t="s">
        <v>18</v>
      </c>
    </row>
    <row r="29" spans="1:10" ht="18.5" x14ac:dyDescent="0.35">
      <c r="A29"/>
      <c r="B29" s="14">
        <v>16</v>
      </c>
      <c r="C29" s="15" t="s">
        <v>11</v>
      </c>
      <c r="D29" s="19" t="s">
        <v>40</v>
      </c>
      <c r="E29" s="15" t="s">
        <v>23</v>
      </c>
      <c r="F29" s="17" t="s">
        <v>14</v>
      </c>
      <c r="G29" s="18" t="s">
        <v>14</v>
      </c>
      <c r="H29" s="17" t="s">
        <v>18</v>
      </c>
      <c r="I29" s="20"/>
      <c r="J29" s="23" t="s">
        <v>32</v>
      </c>
    </row>
    <row r="30" spans="1:10" ht="18.5" x14ac:dyDescent="0.35">
      <c r="A30"/>
      <c r="B30" s="14">
        <v>17</v>
      </c>
      <c r="C30" s="15" t="s">
        <v>15</v>
      </c>
      <c r="D30" s="16" t="s">
        <v>41</v>
      </c>
      <c r="E30" s="15" t="s">
        <v>42</v>
      </c>
      <c r="F30" s="17" t="s">
        <v>14</v>
      </c>
      <c r="G30" s="18" t="s">
        <v>14</v>
      </c>
      <c r="H30" s="20"/>
      <c r="I30" s="17" t="s">
        <v>18</v>
      </c>
      <c r="J30" s="23" t="s">
        <v>32</v>
      </c>
    </row>
    <row r="31" spans="1:10" ht="18.5" x14ac:dyDescent="0.35">
      <c r="A31"/>
      <c r="B31" s="14">
        <v>18</v>
      </c>
      <c r="C31" s="15" t="s">
        <v>11</v>
      </c>
      <c r="D31" s="16" t="s">
        <v>43</v>
      </c>
      <c r="E31" s="15" t="s">
        <v>13</v>
      </c>
      <c r="F31" s="17"/>
      <c r="G31" s="18" t="s">
        <v>14</v>
      </c>
      <c r="H31" s="17" t="s">
        <v>18</v>
      </c>
      <c r="I31" s="20"/>
    </row>
    <row r="32" spans="1:10" ht="18.5" x14ac:dyDescent="0.35">
      <c r="A32"/>
      <c r="B32" s="14">
        <v>19</v>
      </c>
      <c r="C32" s="15" t="s">
        <v>11</v>
      </c>
      <c r="D32" s="16" t="s">
        <v>44</v>
      </c>
      <c r="E32" s="15" t="s">
        <v>23</v>
      </c>
      <c r="F32" s="17" t="s">
        <v>14</v>
      </c>
      <c r="G32" s="18" t="s">
        <v>14</v>
      </c>
      <c r="H32" s="17" t="s">
        <v>18</v>
      </c>
      <c r="I32" s="20"/>
    </row>
    <row r="33" spans="1:10" ht="18.5" x14ac:dyDescent="0.35">
      <c r="A33"/>
      <c r="B33" s="14">
        <v>20</v>
      </c>
      <c r="C33" s="15" t="s">
        <v>11</v>
      </c>
      <c r="D33" s="16" t="s">
        <v>45</v>
      </c>
      <c r="E33" s="15" t="s">
        <v>13</v>
      </c>
      <c r="F33" s="17"/>
      <c r="G33" s="18" t="s">
        <v>14</v>
      </c>
      <c r="H33" s="20"/>
      <c r="I33" s="17" t="s">
        <v>18</v>
      </c>
    </row>
    <row r="34" spans="1:10" ht="18.5" x14ac:dyDescent="0.35">
      <c r="A34"/>
      <c r="B34" s="14">
        <v>21</v>
      </c>
      <c r="C34" s="15" t="s">
        <v>11</v>
      </c>
      <c r="D34" s="16" t="s">
        <v>46</v>
      </c>
      <c r="E34" s="15" t="s">
        <v>23</v>
      </c>
      <c r="F34" s="17" t="s">
        <v>14</v>
      </c>
      <c r="G34" s="18"/>
      <c r="H34" s="17" t="s">
        <v>18</v>
      </c>
      <c r="I34" s="20"/>
    </row>
    <row r="35" spans="1:10" ht="18.5" x14ac:dyDescent="0.35">
      <c r="A35"/>
      <c r="B35" s="14">
        <v>22</v>
      </c>
      <c r="C35" s="15" t="s">
        <v>11</v>
      </c>
      <c r="D35" s="16" t="s">
        <v>47</v>
      </c>
      <c r="E35" s="15" t="s">
        <v>13</v>
      </c>
      <c r="F35" s="17" t="s">
        <v>14</v>
      </c>
      <c r="G35" s="18" t="s">
        <v>14</v>
      </c>
      <c r="H35" s="20"/>
      <c r="I35" s="17" t="s">
        <v>18</v>
      </c>
    </row>
    <row r="36" spans="1:10" ht="18.5" x14ac:dyDescent="0.35">
      <c r="A36"/>
      <c r="B36" s="14">
        <v>23</v>
      </c>
      <c r="C36" s="15" t="s">
        <v>11</v>
      </c>
      <c r="D36" s="16" t="s">
        <v>48</v>
      </c>
      <c r="E36" s="15" t="s">
        <v>13</v>
      </c>
      <c r="F36" s="17"/>
      <c r="G36" s="18" t="s">
        <v>14</v>
      </c>
      <c r="H36" s="20"/>
      <c r="I36" s="17" t="s">
        <v>18</v>
      </c>
    </row>
    <row r="37" spans="1:10" ht="18.5" x14ac:dyDescent="0.35">
      <c r="A37"/>
      <c r="B37" s="14">
        <v>24</v>
      </c>
      <c r="C37" s="15" t="s">
        <v>15</v>
      </c>
      <c r="D37" s="19" t="s">
        <v>49</v>
      </c>
      <c r="E37" s="15" t="s">
        <v>23</v>
      </c>
      <c r="F37" s="17" t="s">
        <v>14</v>
      </c>
      <c r="G37" s="18" t="s">
        <v>14</v>
      </c>
      <c r="H37" s="17" t="s">
        <v>18</v>
      </c>
      <c r="I37" s="20"/>
    </row>
    <row r="38" spans="1:10" ht="18.5" x14ac:dyDescent="0.35">
      <c r="A38"/>
      <c r="B38" s="14">
        <v>25</v>
      </c>
      <c r="C38" s="15" t="s">
        <v>50</v>
      </c>
      <c r="D38" s="19" t="s">
        <v>51</v>
      </c>
      <c r="E38" s="15" t="s">
        <v>39</v>
      </c>
      <c r="F38" s="17" t="s">
        <v>14</v>
      </c>
      <c r="G38" s="18" t="s">
        <v>14</v>
      </c>
      <c r="H38" s="17" t="s">
        <v>18</v>
      </c>
      <c r="I38" s="20"/>
      <c r="J38" t="s">
        <v>52</v>
      </c>
    </row>
    <row r="39" spans="1:10" ht="18.5" x14ac:dyDescent="0.35">
      <c r="A39"/>
      <c r="B39" s="14">
        <v>26</v>
      </c>
      <c r="C39" s="15" t="s">
        <v>15</v>
      </c>
      <c r="D39" s="19" t="s">
        <v>53</v>
      </c>
      <c r="E39" s="15" t="s">
        <v>23</v>
      </c>
      <c r="F39" s="17" t="s">
        <v>14</v>
      </c>
      <c r="G39" s="18" t="s">
        <v>14</v>
      </c>
      <c r="H39" s="17"/>
      <c r="I39" s="17"/>
    </row>
    <row r="40" spans="1:10" ht="18.5" x14ac:dyDescent="0.35">
      <c r="A40"/>
      <c r="B40" s="14">
        <v>27</v>
      </c>
      <c r="C40" s="15" t="s">
        <v>15</v>
      </c>
      <c r="D40" s="16" t="s">
        <v>54</v>
      </c>
      <c r="E40" s="15" t="s">
        <v>13</v>
      </c>
      <c r="F40" s="17"/>
      <c r="G40" s="18" t="s">
        <v>14</v>
      </c>
      <c r="H40" s="17" t="s">
        <v>18</v>
      </c>
      <c r="I40" s="20"/>
    </row>
    <row r="41" spans="1:10" ht="18.5" x14ac:dyDescent="0.35">
      <c r="A41"/>
      <c r="B41" s="14">
        <v>28</v>
      </c>
      <c r="C41" s="15" t="s">
        <v>15</v>
      </c>
      <c r="D41" s="19" t="s">
        <v>55</v>
      </c>
      <c r="E41" s="15" t="s">
        <v>23</v>
      </c>
      <c r="F41" s="17" t="s">
        <v>14</v>
      </c>
      <c r="G41" s="18" t="s">
        <v>14</v>
      </c>
      <c r="H41" s="17" t="s">
        <v>18</v>
      </c>
      <c r="I41" s="20"/>
    </row>
    <row r="42" spans="1:10" s="24" customFormat="1" ht="18.5" x14ac:dyDescent="0.35">
      <c r="B42" s="25">
        <v>29</v>
      </c>
      <c r="C42" s="26" t="s">
        <v>11</v>
      </c>
      <c r="D42" s="27" t="s">
        <v>56</v>
      </c>
      <c r="E42" s="26" t="s">
        <v>13</v>
      </c>
      <c r="F42" s="28"/>
      <c r="G42" s="29"/>
      <c r="H42" s="30"/>
      <c r="I42" s="30" t="s">
        <v>18</v>
      </c>
      <c r="J42" s="31"/>
    </row>
    <row r="43" spans="1:10" ht="18.5" x14ac:dyDescent="0.35">
      <c r="A43"/>
      <c r="B43" s="14">
        <v>30</v>
      </c>
      <c r="C43" s="15" t="s">
        <v>57</v>
      </c>
      <c r="D43" s="16" t="s">
        <v>58</v>
      </c>
      <c r="E43" s="15" t="s">
        <v>59</v>
      </c>
      <c r="F43" s="17" t="s">
        <v>14</v>
      </c>
      <c r="G43" s="18" t="s">
        <v>14</v>
      </c>
      <c r="H43" s="17" t="s">
        <v>18</v>
      </c>
      <c r="I43" s="20"/>
    </row>
    <row r="44" spans="1:10" ht="18.5" x14ac:dyDescent="0.35">
      <c r="A44"/>
      <c r="B44" s="14">
        <v>31</v>
      </c>
      <c r="C44" s="15" t="s">
        <v>11</v>
      </c>
      <c r="D44" s="16" t="s">
        <v>60</v>
      </c>
      <c r="E44" s="15" t="s">
        <v>23</v>
      </c>
      <c r="F44" s="17" t="s">
        <v>14</v>
      </c>
      <c r="G44" s="18" t="s">
        <v>14</v>
      </c>
      <c r="H44" s="20"/>
      <c r="I44" s="17" t="s">
        <v>18</v>
      </c>
      <c r="J44" t="s">
        <v>52</v>
      </c>
    </row>
    <row r="45" spans="1:10" ht="18.5" x14ac:dyDescent="0.35">
      <c r="A45"/>
      <c r="B45" s="14">
        <v>32</v>
      </c>
      <c r="C45" s="15" t="s">
        <v>15</v>
      </c>
      <c r="D45" s="16" t="s">
        <v>61</v>
      </c>
      <c r="E45" s="15" t="s">
        <v>23</v>
      </c>
      <c r="F45" s="17" t="s">
        <v>14</v>
      </c>
      <c r="G45" s="18" t="s">
        <v>14</v>
      </c>
      <c r="H45" s="17"/>
      <c r="I45" s="17"/>
    </row>
    <row r="46" spans="1:10" ht="18.5" x14ac:dyDescent="0.35">
      <c r="A46"/>
      <c r="B46" s="14">
        <v>33</v>
      </c>
      <c r="C46" s="15" t="s">
        <v>11</v>
      </c>
      <c r="D46" s="16" t="s">
        <v>62</v>
      </c>
      <c r="E46" s="15" t="s">
        <v>25</v>
      </c>
      <c r="F46" s="17"/>
      <c r="G46" s="18" t="s">
        <v>14</v>
      </c>
      <c r="H46" s="17" t="s">
        <v>18</v>
      </c>
      <c r="I46" s="20"/>
    </row>
    <row r="47" spans="1:10" ht="18.5" x14ac:dyDescent="0.35">
      <c r="A47"/>
      <c r="B47" s="14">
        <v>34</v>
      </c>
      <c r="C47" s="21" t="s">
        <v>11</v>
      </c>
      <c r="D47" s="22" t="s">
        <v>63</v>
      </c>
      <c r="E47" s="21" t="s">
        <v>23</v>
      </c>
      <c r="F47" s="17" t="s">
        <v>14</v>
      </c>
      <c r="G47" s="18" t="s">
        <v>14</v>
      </c>
      <c r="H47" s="20"/>
      <c r="I47" s="17" t="s">
        <v>18</v>
      </c>
    </row>
    <row r="48" spans="1:10" ht="18.5" x14ac:dyDescent="0.35">
      <c r="A48"/>
      <c r="B48" s="14">
        <v>35</v>
      </c>
      <c r="C48" s="15" t="s">
        <v>15</v>
      </c>
      <c r="D48" s="19" t="s">
        <v>64</v>
      </c>
      <c r="E48" s="15" t="s">
        <v>65</v>
      </c>
      <c r="F48" s="17" t="s">
        <v>14</v>
      </c>
      <c r="G48" s="18" t="s">
        <v>14</v>
      </c>
      <c r="H48" s="20"/>
      <c r="I48" s="17" t="s">
        <v>18</v>
      </c>
      <c r="J48" t="s">
        <v>66</v>
      </c>
    </row>
    <row r="49" spans="1:10" ht="18.5" x14ac:dyDescent="0.35">
      <c r="A49"/>
      <c r="B49" s="14">
        <v>36</v>
      </c>
      <c r="C49" s="15" t="s">
        <v>15</v>
      </c>
      <c r="D49" s="16" t="s">
        <v>64</v>
      </c>
      <c r="E49" s="15" t="s">
        <v>37</v>
      </c>
      <c r="F49" s="17" t="s">
        <v>14</v>
      </c>
      <c r="G49" s="18" t="s">
        <v>14</v>
      </c>
      <c r="H49" s="20"/>
      <c r="I49" s="17" t="s">
        <v>18</v>
      </c>
    </row>
    <row r="50" spans="1:10" ht="18.5" x14ac:dyDescent="0.35">
      <c r="A50"/>
      <c r="B50" s="14">
        <v>37</v>
      </c>
      <c r="C50" s="15" t="s">
        <v>11</v>
      </c>
      <c r="D50" s="16" t="s">
        <v>64</v>
      </c>
      <c r="E50" s="15" t="s">
        <v>67</v>
      </c>
      <c r="F50" s="17" t="s">
        <v>14</v>
      </c>
      <c r="G50" s="18" t="s">
        <v>14</v>
      </c>
      <c r="H50" s="17"/>
      <c r="I50" s="17"/>
    </row>
    <row r="51" spans="1:10" ht="18.5" x14ac:dyDescent="0.35">
      <c r="A51"/>
      <c r="B51" s="14">
        <v>38</v>
      </c>
      <c r="C51" s="15" t="s">
        <v>11</v>
      </c>
      <c r="D51" s="16" t="s">
        <v>68</v>
      </c>
      <c r="E51" s="15" t="s">
        <v>13</v>
      </c>
      <c r="F51" s="17"/>
      <c r="G51" s="18" t="s">
        <v>14</v>
      </c>
      <c r="H51" s="17"/>
      <c r="I51" s="17"/>
    </row>
    <row r="52" spans="1:10" ht="18.5" x14ac:dyDescent="0.35">
      <c r="A52"/>
      <c r="B52" s="14">
        <v>39</v>
      </c>
      <c r="C52" s="15" t="s">
        <v>11</v>
      </c>
      <c r="D52" s="19" t="s">
        <v>69</v>
      </c>
      <c r="E52" s="15" t="s">
        <v>27</v>
      </c>
      <c r="F52" s="17" t="s">
        <v>14</v>
      </c>
      <c r="G52" s="18" t="s">
        <v>14</v>
      </c>
      <c r="H52" s="17" t="s">
        <v>18</v>
      </c>
      <c r="I52" s="20"/>
    </row>
    <row r="53" spans="1:10" ht="18.5" x14ac:dyDescent="0.35">
      <c r="A53"/>
      <c r="B53" s="14">
        <v>40</v>
      </c>
      <c r="C53" s="15" t="s">
        <v>70</v>
      </c>
      <c r="D53" s="16" t="s">
        <v>71</v>
      </c>
      <c r="E53" s="15" t="s">
        <v>39</v>
      </c>
      <c r="F53" s="17" t="s">
        <v>14</v>
      </c>
      <c r="G53" s="18" t="s">
        <v>14</v>
      </c>
      <c r="H53" s="17" t="s">
        <v>18</v>
      </c>
      <c r="I53" s="20"/>
    </row>
    <row r="54" spans="1:10" ht="18.5" x14ac:dyDescent="0.35">
      <c r="A54"/>
      <c r="B54" s="14">
        <v>41</v>
      </c>
      <c r="C54" s="15" t="s">
        <v>11</v>
      </c>
      <c r="D54" s="16" t="s">
        <v>72</v>
      </c>
      <c r="E54" s="15" t="s">
        <v>73</v>
      </c>
      <c r="F54" s="17"/>
      <c r="G54" s="18" t="s">
        <v>14</v>
      </c>
      <c r="H54" s="17" t="s">
        <v>18</v>
      </c>
      <c r="I54" s="20"/>
    </row>
    <row r="55" spans="1:10" ht="18.5" x14ac:dyDescent="0.35">
      <c r="A55"/>
      <c r="B55" s="14">
        <v>42</v>
      </c>
      <c r="C55" s="15" t="s">
        <v>11</v>
      </c>
      <c r="D55" s="16" t="s">
        <v>74</v>
      </c>
      <c r="E55" s="15" t="s">
        <v>37</v>
      </c>
      <c r="F55" s="17" t="s">
        <v>14</v>
      </c>
      <c r="G55" s="18" t="s">
        <v>14</v>
      </c>
      <c r="H55" s="17" t="s">
        <v>18</v>
      </c>
      <c r="I55" s="20"/>
      <c r="J55" t="s">
        <v>52</v>
      </c>
    </row>
    <row r="56" spans="1:10" ht="18.5" x14ac:dyDescent="0.35">
      <c r="A56"/>
      <c r="B56" s="14">
        <v>43</v>
      </c>
      <c r="C56" s="15" t="s">
        <v>11</v>
      </c>
      <c r="D56" s="19" t="s">
        <v>75</v>
      </c>
      <c r="E56" s="15" t="s">
        <v>20</v>
      </c>
      <c r="F56" s="17" t="s">
        <v>14</v>
      </c>
      <c r="G56" s="18" t="s">
        <v>14</v>
      </c>
      <c r="H56" s="20"/>
      <c r="I56" s="17" t="s">
        <v>18</v>
      </c>
    </row>
    <row r="57" spans="1:10" ht="18.5" x14ac:dyDescent="0.35">
      <c r="A57"/>
      <c r="B57" s="14">
        <v>44</v>
      </c>
      <c r="C57" s="15" t="s">
        <v>11</v>
      </c>
      <c r="D57" s="16" t="s">
        <v>76</v>
      </c>
      <c r="E57" s="15" t="s">
        <v>13</v>
      </c>
      <c r="F57" s="17" t="s">
        <v>14</v>
      </c>
      <c r="G57" s="18" t="s">
        <v>14</v>
      </c>
      <c r="H57" s="20"/>
      <c r="I57" s="17" t="s">
        <v>18</v>
      </c>
    </row>
    <row r="58" spans="1:10" ht="18.5" x14ac:dyDescent="0.35">
      <c r="A58"/>
      <c r="B58" s="14">
        <v>45</v>
      </c>
      <c r="C58" s="15" t="s">
        <v>15</v>
      </c>
      <c r="D58" s="16" t="s">
        <v>77</v>
      </c>
      <c r="E58" s="15" t="s">
        <v>13</v>
      </c>
      <c r="F58" s="17"/>
      <c r="G58" s="18" t="s">
        <v>14</v>
      </c>
      <c r="H58" s="17" t="s">
        <v>18</v>
      </c>
      <c r="I58" s="20"/>
    </row>
    <row r="59" spans="1:10" ht="18.5" x14ac:dyDescent="0.35">
      <c r="A59"/>
      <c r="B59" s="14">
        <v>46</v>
      </c>
      <c r="C59" s="15" t="s">
        <v>15</v>
      </c>
      <c r="D59" s="16" t="s">
        <v>78</v>
      </c>
      <c r="E59" s="15" t="s">
        <v>23</v>
      </c>
      <c r="F59" s="17" t="s">
        <v>14</v>
      </c>
      <c r="G59" s="18" t="s">
        <v>14</v>
      </c>
      <c r="H59" s="17"/>
      <c r="I59" s="17"/>
    </row>
    <row r="60" spans="1:10" ht="18.5" x14ac:dyDescent="0.35">
      <c r="A60"/>
      <c r="B60" s="14">
        <v>47</v>
      </c>
      <c r="C60" s="15" t="s">
        <v>11</v>
      </c>
      <c r="D60" s="16" t="s">
        <v>79</v>
      </c>
      <c r="E60" s="15" t="s">
        <v>13</v>
      </c>
      <c r="F60" s="17" t="s">
        <v>14</v>
      </c>
      <c r="G60" s="18" t="s">
        <v>14</v>
      </c>
      <c r="H60" s="20"/>
      <c r="I60" s="17" t="s">
        <v>18</v>
      </c>
    </row>
    <row r="61" spans="1:10" s="24" customFormat="1" ht="18.5" x14ac:dyDescent="0.35">
      <c r="B61" s="25">
        <v>48</v>
      </c>
      <c r="C61" s="26" t="s">
        <v>11</v>
      </c>
      <c r="D61" s="27" t="s">
        <v>80</v>
      </c>
      <c r="E61" s="26" t="s">
        <v>20</v>
      </c>
      <c r="F61" s="28" t="s">
        <v>14</v>
      </c>
      <c r="G61" s="29" t="s">
        <v>14</v>
      </c>
      <c r="H61" s="30"/>
      <c r="I61" s="30" t="s">
        <v>18</v>
      </c>
      <c r="J61" s="31" t="s">
        <v>66</v>
      </c>
    </row>
    <row r="62" spans="1:10" ht="18.5" x14ac:dyDescent="0.35">
      <c r="A62"/>
      <c r="B62" s="14">
        <v>49</v>
      </c>
      <c r="C62" s="15" t="s">
        <v>11</v>
      </c>
      <c r="D62" s="16" t="s">
        <v>81</v>
      </c>
      <c r="E62" s="15" t="s">
        <v>13</v>
      </c>
      <c r="F62" s="17"/>
      <c r="G62" s="18" t="s">
        <v>14</v>
      </c>
      <c r="H62" s="17" t="s">
        <v>18</v>
      </c>
      <c r="I62" s="20"/>
    </row>
    <row r="63" spans="1:10" ht="18.5" x14ac:dyDescent="0.35">
      <c r="A63"/>
      <c r="B63" s="14">
        <v>50</v>
      </c>
      <c r="C63" s="15" t="s">
        <v>11</v>
      </c>
      <c r="D63" s="16" t="s">
        <v>82</v>
      </c>
      <c r="E63" s="15" t="s">
        <v>23</v>
      </c>
      <c r="F63" s="17"/>
      <c r="G63" s="18" t="s">
        <v>14</v>
      </c>
      <c r="H63" s="17" t="s">
        <v>18</v>
      </c>
      <c r="I63" s="20"/>
    </row>
    <row r="64" spans="1:10" ht="18.5" x14ac:dyDescent="0.35">
      <c r="A64"/>
      <c r="B64" s="14">
        <v>51</v>
      </c>
      <c r="C64" s="15" t="s">
        <v>11</v>
      </c>
      <c r="D64" s="16" t="s">
        <v>83</v>
      </c>
      <c r="E64" s="15" t="s">
        <v>20</v>
      </c>
      <c r="F64" s="17" t="s">
        <v>14</v>
      </c>
      <c r="G64" s="18" t="s">
        <v>14</v>
      </c>
      <c r="H64" s="20"/>
      <c r="I64" s="17" t="s">
        <v>18</v>
      </c>
    </row>
    <row r="65" spans="1:10" ht="18.5" x14ac:dyDescent="0.35">
      <c r="A65"/>
      <c r="B65" s="14">
        <v>52</v>
      </c>
      <c r="C65" s="15" t="s">
        <v>11</v>
      </c>
      <c r="D65" s="16" t="s">
        <v>84</v>
      </c>
      <c r="E65" s="15" t="s">
        <v>13</v>
      </c>
      <c r="F65" s="17" t="s">
        <v>14</v>
      </c>
      <c r="G65" s="18"/>
      <c r="H65" s="17" t="s">
        <v>18</v>
      </c>
      <c r="I65" s="20"/>
    </row>
    <row r="66" spans="1:10" ht="18.5" x14ac:dyDescent="0.35">
      <c r="A66"/>
      <c r="B66" s="14">
        <v>53</v>
      </c>
      <c r="C66" s="15" t="s">
        <v>11</v>
      </c>
      <c r="D66" s="16" t="s">
        <v>85</v>
      </c>
      <c r="E66" s="15" t="s">
        <v>13</v>
      </c>
      <c r="F66" s="17"/>
      <c r="G66" s="18" t="s">
        <v>14</v>
      </c>
      <c r="H66" s="20"/>
      <c r="I66" s="17" t="s">
        <v>18</v>
      </c>
    </row>
    <row r="67" spans="1:10" ht="18.5" x14ac:dyDescent="0.35">
      <c r="A67"/>
      <c r="B67" s="14">
        <v>54</v>
      </c>
      <c r="C67" s="15" t="s">
        <v>11</v>
      </c>
      <c r="D67" s="16" t="s">
        <v>86</v>
      </c>
      <c r="E67" s="15" t="s">
        <v>27</v>
      </c>
      <c r="F67" s="17" t="s">
        <v>14</v>
      </c>
      <c r="G67" s="18" t="s">
        <v>14</v>
      </c>
      <c r="H67" s="17" t="s">
        <v>18</v>
      </c>
      <c r="I67" s="20"/>
    </row>
    <row r="68" spans="1:10" ht="18.5" x14ac:dyDescent="0.35">
      <c r="A68"/>
      <c r="B68" s="14">
        <v>55</v>
      </c>
      <c r="C68" s="15" t="s">
        <v>11</v>
      </c>
      <c r="D68" s="16" t="s">
        <v>87</v>
      </c>
      <c r="E68" s="15" t="s">
        <v>27</v>
      </c>
      <c r="F68" s="17" t="s">
        <v>14</v>
      </c>
      <c r="G68" s="18" t="s">
        <v>14</v>
      </c>
      <c r="H68" s="20"/>
      <c r="I68" s="17" t="s">
        <v>18</v>
      </c>
    </row>
    <row r="69" spans="1:10" ht="18.5" x14ac:dyDescent="0.35">
      <c r="A69"/>
      <c r="B69" s="14">
        <v>56</v>
      </c>
      <c r="C69" s="15" t="s">
        <v>11</v>
      </c>
      <c r="D69" s="16" t="s">
        <v>88</v>
      </c>
      <c r="E69" s="15" t="s">
        <v>23</v>
      </c>
      <c r="F69" s="17"/>
      <c r="G69" s="18" t="s">
        <v>14</v>
      </c>
      <c r="H69" s="17" t="s">
        <v>18</v>
      </c>
      <c r="I69" s="20"/>
    </row>
    <row r="70" spans="1:10" ht="18.5" x14ac:dyDescent="0.35">
      <c r="A70"/>
      <c r="B70" s="14">
        <v>57</v>
      </c>
      <c r="C70" s="15" t="s">
        <v>11</v>
      </c>
      <c r="D70" s="16" t="s">
        <v>89</v>
      </c>
      <c r="E70" s="15" t="s">
        <v>37</v>
      </c>
      <c r="F70" s="17" t="s">
        <v>14</v>
      </c>
      <c r="G70" s="18" t="s">
        <v>14</v>
      </c>
      <c r="H70" s="17"/>
      <c r="I70" s="17"/>
    </row>
    <row r="71" spans="1:10" ht="18.5" x14ac:dyDescent="0.35">
      <c r="A71"/>
      <c r="B71" s="14">
        <v>58</v>
      </c>
      <c r="C71" s="15" t="s">
        <v>11</v>
      </c>
      <c r="D71" s="16" t="s">
        <v>90</v>
      </c>
      <c r="E71" s="15" t="s">
        <v>13</v>
      </c>
      <c r="F71" s="17" t="s">
        <v>14</v>
      </c>
      <c r="G71" s="18" t="s">
        <v>14</v>
      </c>
      <c r="H71" s="17"/>
      <c r="I71" s="17"/>
    </row>
    <row r="72" spans="1:10" ht="18.5" x14ac:dyDescent="0.35">
      <c r="A72"/>
      <c r="B72" s="14">
        <v>59</v>
      </c>
      <c r="C72" s="15" t="s">
        <v>11</v>
      </c>
      <c r="D72" s="16" t="s">
        <v>91</v>
      </c>
      <c r="E72" s="15" t="s">
        <v>23</v>
      </c>
      <c r="F72" s="17" t="s">
        <v>14</v>
      </c>
      <c r="G72" s="18" t="s">
        <v>14</v>
      </c>
      <c r="H72" s="17" t="s">
        <v>18</v>
      </c>
      <c r="I72" s="20"/>
    </row>
    <row r="73" spans="1:10" ht="18.5" x14ac:dyDescent="0.35">
      <c r="A73"/>
      <c r="B73" s="14">
        <v>60</v>
      </c>
      <c r="C73" s="15" t="s">
        <v>11</v>
      </c>
      <c r="D73" s="16" t="s">
        <v>92</v>
      </c>
      <c r="E73" s="15" t="s">
        <v>13</v>
      </c>
      <c r="F73" s="17"/>
      <c r="G73" s="18" t="s">
        <v>14</v>
      </c>
      <c r="H73" s="20"/>
      <c r="I73" s="17" t="s">
        <v>18</v>
      </c>
    </row>
    <row r="74" spans="1:10" ht="18.5" x14ac:dyDescent="0.35">
      <c r="A74"/>
      <c r="B74" s="14">
        <v>61</v>
      </c>
      <c r="C74" s="15" t="s">
        <v>50</v>
      </c>
      <c r="D74" s="16" t="s">
        <v>93</v>
      </c>
      <c r="E74" s="15" t="s">
        <v>23</v>
      </c>
      <c r="F74" s="17"/>
      <c r="G74" s="18" t="s">
        <v>14</v>
      </c>
      <c r="H74" s="17" t="s">
        <v>18</v>
      </c>
      <c r="I74" s="20"/>
    </row>
    <row r="75" spans="1:10" ht="18.5" x14ac:dyDescent="0.35">
      <c r="A75"/>
      <c r="B75" s="14">
        <v>62</v>
      </c>
      <c r="C75" s="15" t="s">
        <v>11</v>
      </c>
      <c r="D75" s="16" t="s">
        <v>94</v>
      </c>
      <c r="E75" s="15" t="s">
        <v>23</v>
      </c>
      <c r="F75" s="17"/>
      <c r="G75" s="18" t="s">
        <v>14</v>
      </c>
      <c r="H75" s="17"/>
      <c r="I75" s="17"/>
    </row>
    <row r="76" spans="1:10" ht="18.5" x14ac:dyDescent="0.35">
      <c r="A76"/>
      <c r="B76" s="14">
        <v>63</v>
      </c>
      <c r="C76" s="15" t="s">
        <v>11</v>
      </c>
      <c r="D76" s="16" t="s">
        <v>95</v>
      </c>
      <c r="E76" s="15" t="s">
        <v>23</v>
      </c>
      <c r="F76" s="17" t="s">
        <v>14</v>
      </c>
      <c r="G76" s="18" t="s">
        <v>14</v>
      </c>
      <c r="H76" s="17" t="s">
        <v>18</v>
      </c>
      <c r="I76" s="20"/>
    </row>
    <row r="77" spans="1:10" ht="18.5" x14ac:dyDescent="0.35">
      <c r="A77"/>
      <c r="B77" s="14">
        <v>64</v>
      </c>
      <c r="C77" s="15" t="s">
        <v>11</v>
      </c>
      <c r="D77" s="16" t="s">
        <v>96</v>
      </c>
      <c r="E77" s="15" t="s">
        <v>13</v>
      </c>
      <c r="F77" s="17"/>
      <c r="G77" s="18" t="s">
        <v>14</v>
      </c>
      <c r="H77" s="17"/>
      <c r="I77" s="17"/>
    </row>
    <row r="78" spans="1:10" ht="18.5" x14ac:dyDescent="0.35">
      <c r="A78"/>
      <c r="B78" s="14">
        <v>65</v>
      </c>
      <c r="C78" s="15" t="s">
        <v>11</v>
      </c>
      <c r="D78" s="16" t="s">
        <v>97</v>
      </c>
      <c r="E78" s="15" t="s">
        <v>20</v>
      </c>
      <c r="F78" s="17" t="s">
        <v>14</v>
      </c>
      <c r="G78" s="18" t="s">
        <v>14</v>
      </c>
      <c r="H78" s="17" t="s">
        <v>18</v>
      </c>
      <c r="I78" s="20"/>
    </row>
    <row r="79" spans="1:10" ht="18.5" x14ac:dyDescent="0.35">
      <c r="A79"/>
      <c r="B79" s="14">
        <v>66</v>
      </c>
      <c r="C79" s="15" t="s">
        <v>11</v>
      </c>
      <c r="D79" s="16" t="s">
        <v>98</v>
      </c>
      <c r="E79" s="15" t="s">
        <v>13</v>
      </c>
      <c r="F79" s="17" t="s">
        <v>14</v>
      </c>
      <c r="G79" s="18" t="s">
        <v>14</v>
      </c>
      <c r="H79" s="17" t="s">
        <v>18</v>
      </c>
      <c r="I79" s="20"/>
      <c r="J79" t="s">
        <v>99</v>
      </c>
    </row>
    <row r="80" spans="1:10" ht="18.5" x14ac:dyDescent="0.35">
      <c r="A80"/>
      <c r="B80" s="14">
        <v>67</v>
      </c>
      <c r="C80" s="15" t="s">
        <v>11</v>
      </c>
      <c r="D80" s="16" t="s">
        <v>100</v>
      </c>
      <c r="E80" s="15" t="s">
        <v>20</v>
      </c>
      <c r="F80" s="17" t="s">
        <v>14</v>
      </c>
      <c r="G80" s="18"/>
      <c r="H80" s="17" t="s">
        <v>18</v>
      </c>
      <c r="I80" s="20"/>
    </row>
    <row r="81" spans="1:10" ht="18.5" x14ac:dyDescent="0.35">
      <c r="A81"/>
      <c r="B81" s="14">
        <v>68</v>
      </c>
      <c r="C81" s="15" t="s">
        <v>11</v>
      </c>
      <c r="D81" s="16" t="s">
        <v>101</v>
      </c>
      <c r="E81" s="15" t="s">
        <v>23</v>
      </c>
      <c r="F81" s="17" t="s">
        <v>14</v>
      </c>
      <c r="G81" s="18" t="s">
        <v>14</v>
      </c>
      <c r="H81" s="17" t="s">
        <v>18</v>
      </c>
      <c r="I81" s="20"/>
    </row>
    <row r="82" spans="1:10" ht="18.5" x14ac:dyDescent="0.35">
      <c r="A82"/>
      <c r="B82" s="14">
        <v>69</v>
      </c>
      <c r="C82" s="15" t="s">
        <v>57</v>
      </c>
      <c r="D82" s="19" t="s">
        <v>102</v>
      </c>
      <c r="E82" s="15" t="s">
        <v>34</v>
      </c>
      <c r="F82" s="17" t="s">
        <v>14</v>
      </c>
      <c r="G82" s="18" t="s">
        <v>14</v>
      </c>
      <c r="H82" s="17" t="s">
        <v>18</v>
      </c>
      <c r="I82" s="20"/>
      <c r="J82" t="s">
        <v>103</v>
      </c>
    </row>
    <row r="83" spans="1:10" ht="18.5" x14ac:dyDescent="0.35">
      <c r="A83"/>
      <c r="B83" s="14">
        <v>70</v>
      </c>
      <c r="C83" s="15" t="s">
        <v>15</v>
      </c>
      <c r="D83" s="16" t="s">
        <v>102</v>
      </c>
      <c r="E83" s="15" t="s">
        <v>20</v>
      </c>
      <c r="F83" s="17" t="s">
        <v>14</v>
      </c>
      <c r="G83" s="18" t="s">
        <v>14</v>
      </c>
      <c r="H83" s="17" t="s">
        <v>18</v>
      </c>
      <c r="I83" s="20"/>
    </row>
    <row r="84" spans="1:10" ht="18.5" x14ac:dyDescent="0.35">
      <c r="A84"/>
      <c r="B84" s="14">
        <v>71</v>
      </c>
      <c r="C84" s="15" t="s">
        <v>11</v>
      </c>
      <c r="D84" s="16" t="s">
        <v>102</v>
      </c>
      <c r="E84" s="15" t="s">
        <v>65</v>
      </c>
      <c r="F84" s="17" t="s">
        <v>14</v>
      </c>
      <c r="G84" s="18" t="s">
        <v>14</v>
      </c>
      <c r="H84" s="17"/>
      <c r="I84" s="17"/>
    </row>
    <row r="85" spans="1:10" ht="18.5" x14ac:dyDescent="0.35">
      <c r="A85"/>
      <c r="B85" s="14">
        <v>72</v>
      </c>
      <c r="C85" s="15" t="s">
        <v>15</v>
      </c>
      <c r="D85" s="16" t="s">
        <v>102</v>
      </c>
      <c r="E85" s="15" t="s">
        <v>17</v>
      </c>
      <c r="F85" s="17" t="s">
        <v>14</v>
      </c>
      <c r="G85" s="18" t="s">
        <v>14</v>
      </c>
      <c r="H85" s="33"/>
      <c r="I85" s="34" t="s">
        <v>18</v>
      </c>
    </row>
    <row r="86" spans="1:10" ht="18.5" x14ac:dyDescent="0.35">
      <c r="A86"/>
      <c r="B86" s="14">
        <v>73</v>
      </c>
      <c r="C86" s="15" t="s">
        <v>15</v>
      </c>
      <c r="D86" s="16" t="s">
        <v>104</v>
      </c>
      <c r="E86" s="15" t="s">
        <v>67</v>
      </c>
      <c r="F86" s="17" t="s">
        <v>14</v>
      </c>
      <c r="G86" s="18" t="s">
        <v>14</v>
      </c>
      <c r="H86" s="17"/>
      <c r="I86" s="17"/>
    </row>
    <row r="87" spans="1:10" ht="18.5" x14ac:dyDescent="0.35">
      <c r="A87"/>
      <c r="B87" s="14">
        <v>74</v>
      </c>
      <c r="C87" s="15" t="s">
        <v>15</v>
      </c>
      <c r="D87" s="19" t="s">
        <v>105</v>
      </c>
      <c r="E87" s="15" t="s">
        <v>23</v>
      </c>
      <c r="F87" s="17" t="s">
        <v>14</v>
      </c>
      <c r="G87" s="18" t="s">
        <v>14</v>
      </c>
      <c r="H87" s="17" t="s">
        <v>18</v>
      </c>
      <c r="I87" s="20"/>
    </row>
    <row r="88" spans="1:10" ht="18.5" x14ac:dyDescent="0.35">
      <c r="A88"/>
      <c r="B88" s="14">
        <v>75</v>
      </c>
      <c r="C88" s="15" t="s">
        <v>15</v>
      </c>
      <c r="D88" s="19" t="s">
        <v>106</v>
      </c>
      <c r="E88" s="15" t="s">
        <v>13</v>
      </c>
      <c r="F88" s="17" t="s">
        <v>14</v>
      </c>
      <c r="G88" s="18" t="s">
        <v>14</v>
      </c>
      <c r="H88" s="17" t="s">
        <v>18</v>
      </c>
      <c r="I88" s="20"/>
      <c r="J88" t="s">
        <v>107</v>
      </c>
    </row>
    <row r="89" spans="1:10" ht="18.5" x14ac:dyDescent="0.35">
      <c r="A89"/>
      <c r="B89" s="14">
        <v>76</v>
      </c>
      <c r="C89" s="15" t="s">
        <v>11</v>
      </c>
      <c r="D89" s="16" t="s">
        <v>108</v>
      </c>
      <c r="E89" s="15" t="s">
        <v>37</v>
      </c>
      <c r="F89" s="17" t="s">
        <v>14</v>
      </c>
      <c r="G89" s="18" t="s">
        <v>14</v>
      </c>
      <c r="H89" s="17" t="s">
        <v>18</v>
      </c>
      <c r="I89" s="20"/>
    </row>
    <row r="90" spans="1:10" ht="18.5" x14ac:dyDescent="0.35">
      <c r="A90"/>
      <c r="B90" s="14">
        <v>77</v>
      </c>
      <c r="C90" s="15" t="s">
        <v>15</v>
      </c>
      <c r="D90" s="19" t="s">
        <v>109</v>
      </c>
      <c r="E90" s="15" t="s">
        <v>13</v>
      </c>
      <c r="F90" s="17" t="s">
        <v>14</v>
      </c>
      <c r="G90" s="18" t="s">
        <v>14</v>
      </c>
      <c r="H90" s="17"/>
      <c r="I90" s="17"/>
    </row>
    <row r="91" spans="1:10" ht="18.5" x14ac:dyDescent="0.35">
      <c r="A91"/>
      <c r="B91" s="14">
        <v>78</v>
      </c>
      <c r="C91" s="15" t="s">
        <v>11</v>
      </c>
      <c r="D91" s="19" t="s">
        <v>110</v>
      </c>
      <c r="E91" s="15" t="s">
        <v>23</v>
      </c>
      <c r="F91" s="17" t="s">
        <v>14</v>
      </c>
      <c r="G91" s="18" t="s">
        <v>14</v>
      </c>
      <c r="H91" s="17" t="s">
        <v>18</v>
      </c>
      <c r="I91" s="20"/>
    </row>
    <row r="92" spans="1:10" ht="18.5" x14ac:dyDescent="0.35">
      <c r="A92"/>
      <c r="B92" s="14">
        <v>79</v>
      </c>
      <c r="C92" s="15" t="s">
        <v>111</v>
      </c>
      <c r="D92" s="19" t="s">
        <v>112</v>
      </c>
      <c r="E92" s="15" t="s">
        <v>20</v>
      </c>
      <c r="F92" s="17"/>
      <c r="G92" s="18" t="s">
        <v>14</v>
      </c>
      <c r="H92" s="20"/>
      <c r="I92" s="17" t="s">
        <v>18</v>
      </c>
    </row>
    <row r="93" spans="1:10" ht="18.5" x14ac:dyDescent="0.35">
      <c r="A93"/>
      <c r="B93" s="14">
        <v>80</v>
      </c>
      <c r="C93" s="15" t="s">
        <v>15</v>
      </c>
      <c r="D93" s="19" t="s">
        <v>113</v>
      </c>
      <c r="E93" s="15" t="s">
        <v>59</v>
      </c>
      <c r="F93" s="17"/>
      <c r="G93" s="18" t="s">
        <v>14</v>
      </c>
      <c r="H93" s="17" t="s">
        <v>18</v>
      </c>
      <c r="I93" s="20"/>
    </row>
    <row r="94" spans="1:10" ht="18.5" x14ac:dyDescent="0.35">
      <c r="A94"/>
      <c r="B94" s="14">
        <v>81</v>
      </c>
      <c r="C94" s="15" t="s">
        <v>15</v>
      </c>
      <c r="D94" s="19" t="s">
        <v>114</v>
      </c>
      <c r="E94" s="15" t="s">
        <v>34</v>
      </c>
      <c r="F94" s="17"/>
      <c r="G94" s="18" t="s">
        <v>14</v>
      </c>
      <c r="H94" s="17" t="s">
        <v>18</v>
      </c>
      <c r="I94" s="20"/>
    </row>
    <row r="95" spans="1:10" ht="18.5" x14ac:dyDescent="0.35">
      <c r="A95"/>
      <c r="B95" s="14">
        <v>82</v>
      </c>
      <c r="C95" s="15" t="s">
        <v>15</v>
      </c>
      <c r="D95" s="16" t="s">
        <v>114</v>
      </c>
      <c r="E95" s="15" t="s">
        <v>13</v>
      </c>
      <c r="F95" s="17" t="s">
        <v>14</v>
      </c>
      <c r="G95" s="18" t="s">
        <v>14</v>
      </c>
      <c r="H95" s="17" t="s">
        <v>18</v>
      </c>
      <c r="I95" s="20"/>
      <c r="J95" t="s">
        <v>115</v>
      </c>
    </row>
    <row r="96" spans="1:10" ht="18.5" x14ac:dyDescent="0.35">
      <c r="B96" s="14">
        <v>83</v>
      </c>
      <c r="C96" s="15" t="s">
        <v>15</v>
      </c>
      <c r="D96" s="16" t="s">
        <v>116</v>
      </c>
      <c r="E96" s="15" t="s">
        <v>37</v>
      </c>
      <c r="F96" s="17" t="s">
        <v>14</v>
      </c>
      <c r="G96" s="18" t="s">
        <v>14</v>
      </c>
      <c r="H96" s="17" t="s">
        <v>18</v>
      </c>
      <c r="I96" s="20"/>
    </row>
    <row r="97" spans="2:10" ht="18.5" x14ac:dyDescent="0.35">
      <c r="B97" s="14">
        <v>84</v>
      </c>
      <c r="C97" s="15" t="s">
        <v>11</v>
      </c>
      <c r="D97" s="16" t="s">
        <v>117</v>
      </c>
      <c r="E97" s="15" t="s">
        <v>37</v>
      </c>
      <c r="F97" s="17" t="s">
        <v>14</v>
      </c>
      <c r="G97" s="18"/>
      <c r="H97" s="17"/>
      <c r="I97" s="17"/>
    </row>
    <row r="98" spans="2:10" ht="18.5" x14ac:dyDescent="0.35">
      <c r="B98" s="14">
        <v>85</v>
      </c>
      <c r="C98" s="15" t="s">
        <v>35</v>
      </c>
      <c r="D98" s="16" t="s">
        <v>118</v>
      </c>
      <c r="E98" s="15" t="s">
        <v>13</v>
      </c>
      <c r="F98" s="17"/>
      <c r="G98" s="18" t="s">
        <v>14</v>
      </c>
      <c r="H98" s="17" t="s">
        <v>18</v>
      </c>
      <c r="I98" s="20"/>
    </row>
    <row r="99" spans="2:10" ht="18.5" x14ac:dyDescent="0.35">
      <c r="B99" s="14">
        <v>86</v>
      </c>
      <c r="C99" s="15" t="s">
        <v>15</v>
      </c>
      <c r="D99" s="16" t="s">
        <v>119</v>
      </c>
      <c r="E99" s="15" t="s">
        <v>27</v>
      </c>
      <c r="F99" s="17"/>
      <c r="G99" s="18" t="s">
        <v>14</v>
      </c>
      <c r="H99" s="17"/>
      <c r="I99" s="17"/>
    </row>
    <row r="100" spans="2:10" ht="18.5" x14ac:dyDescent="0.35">
      <c r="B100" s="14">
        <v>87</v>
      </c>
      <c r="C100" s="15" t="s">
        <v>11</v>
      </c>
      <c r="D100" s="16" t="s">
        <v>120</v>
      </c>
      <c r="E100" s="15" t="s">
        <v>13</v>
      </c>
      <c r="F100" s="17"/>
      <c r="G100" s="18" t="s">
        <v>14</v>
      </c>
      <c r="H100" s="20"/>
      <c r="I100" s="17" t="s">
        <v>18</v>
      </c>
    </row>
    <row r="101" spans="2:10" ht="18.5" x14ac:dyDescent="0.35">
      <c r="B101" s="14">
        <v>88</v>
      </c>
      <c r="C101" s="15" t="s">
        <v>11</v>
      </c>
      <c r="D101" s="16" t="s">
        <v>121</v>
      </c>
      <c r="E101" s="15" t="s">
        <v>37</v>
      </c>
      <c r="F101" s="17" t="s">
        <v>14</v>
      </c>
      <c r="G101" s="18" t="s">
        <v>14</v>
      </c>
      <c r="H101" s="17" t="s">
        <v>18</v>
      </c>
      <c r="I101" s="20"/>
    </row>
    <row r="102" spans="2:10" ht="18.5" x14ac:dyDescent="0.35">
      <c r="B102" s="14">
        <v>89</v>
      </c>
      <c r="C102" s="15" t="s">
        <v>11</v>
      </c>
      <c r="D102" s="16" t="s">
        <v>122</v>
      </c>
      <c r="E102" s="15" t="s">
        <v>27</v>
      </c>
      <c r="F102" s="17"/>
      <c r="G102" s="18" t="s">
        <v>14</v>
      </c>
      <c r="H102" s="17"/>
      <c r="I102" s="17"/>
      <c r="J102" t="s">
        <v>107</v>
      </c>
    </row>
    <row r="103" spans="2:10" ht="18.5" x14ac:dyDescent="0.35">
      <c r="B103" s="14">
        <v>90</v>
      </c>
      <c r="C103" s="15" t="s">
        <v>11</v>
      </c>
      <c r="D103" s="16" t="s">
        <v>123</v>
      </c>
      <c r="E103" s="15" t="s">
        <v>20</v>
      </c>
      <c r="F103" s="17"/>
      <c r="G103" s="18" t="s">
        <v>14</v>
      </c>
      <c r="H103" s="17" t="s">
        <v>18</v>
      </c>
      <c r="I103" s="20"/>
    </row>
    <row r="104" spans="2:10" ht="18.5" x14ac:dyDescent="0.35">
      <c r="B104" s="14">
        <v>91</v>
      </c>
      <c r="C104" s="15" t="s">
        <v>11</v>
      </c>
      <c r="D104" s="16" t="s">
        <v>124</v>
      </c>
      <c r="E104" s="15" t="s">
        <v>20</v>
      </c>
      <c r="F104" s="17"/>
      <c r="G104" s="18" t="s">
        <v>14</v>
      </c>
      <c r="H104" s="17"/>
      <c r="I104" s="17"/>
    </row>
    <row r="105" spans="2:10" ht="18.5" x14ac:dyDescent="0.35">
      <c r="B105" s="14">
        <v>92</v>
      </c>
      <c r="C105" s="15" t="s">
        <v>11</v>
      </c>
      <c r="D105" s="16" t="s">
        <v>125</v>
      </c>
      <c r="E105" s="15" t="s">
        <v>13</v>
      </c>
      <c r="F105" s="17" t="s">
        <v>14</v>
      </c>
      <c r="G105" s="18" t="s">
        <v>14</v>
      </c>
      <c r="H105" s="20"/>
      <c r="I105" s="17" t="s">
        <v>18</v>
      </c>
    </row>
    <row r="106" spans="2:10" ht="18.5" x14ac:dyDescent="0.35">
      <c r="B106" s="14">
        <v>93</v>
      </c>
      <c r="C106" s="15" t="s">
        <v>11</v>
      </c>
      <c r="D106" s="16" t="s">
        <v>126</v>
      </c>
      <c r="E106" s="15" t="s">
        <v>27</v>
      </c>
      <c r="F106" s="17" t="s">
        <v>14</v>
      </c>
      <c r="G106" s="18" t="s">
        <v>14</v>
      </c>
      <c r="H106" s="17" t="s">
        <v>18</v>
      </c>
      <c r="I106" s="20"/>
    </row>
    <row r="107" spans="2:10" ht="18.5" x14ac:dyDescent="0.35">
      <c r="B107" s="14">
        <v>94</v>
      </c>
      <c r="C107" s="15" t="s">
        <v>15</v>
      </c>
      <c r="D107" s="16" t="s">
        <v>127</v>
      </c>
      <c r="E107" s="15" t="s">
        <v>37</v>
      </c>
      <c r="F107" s="17" t="s">
        <v>14</v>
      </c>
      <c r="G107" s="18" t="s">
        <v>14</v>
      </c>
      <c r="H107" s="17" t="s">
        <v>18</v>
      </c>
      <c r="I107" s="20"/>
    </row>
    <row r="108" spans="2:10" ht="18.5" x14ac:dyDescent="0.35">
      <c r="B108" s="14">
        <v>95</v>
      </c>
      <c r="C108" s="15" t="s">
        <v>15</v>
      </c>
      <c r="D108" s="16" t="s">
        <v>126</v>
      </c>
      <c r="E108" s="15" t="s">
        <v>20</v>
      </c>
      <c r="F108" s="17" t="s">
        <v>14</v>
      </c>
      <c r="G108" s="18"/>
      <c r="H108" s="17" t="s">
        <v>18</v>
      </c>
      <c r="I108" s="20"/>
      <c r="J108" t="s">
        <v>115</v>
      </c>
    </row>
    <row r="109" spans="2:10" ht="18.5" x14ac:dyDescent="0.35">
      <c r="B109" s="14">
        <v>96</v>
      </c>
      <c r="C109" s="15" t="s">
        <v>15</v>
      </c>
      <c r="D109" s="16" t="s">
        <v>126</v>
      </c>
      <c r="E109" s="15" t="s">
        <v>17</v>
      </c>
      <c r="F109" s="17"/>
      <c r="G109" s="18" t="s">
        <v>14</v>
      </c>
      <c r="H109" s="17"/>
      <c r="I109" s="17"/>
    </row>
    <row r="110" spans="2:10" ht="18.5" x14ac:dyDescent="0.35">
      <c r="B110" s="14">
        <v>97</v>
      </c>
      <c r="C110" s="15" t="s">
        <v>11</v>
      </c>
      <c r="D110" s="16" t="s">
        <v>127</v>
      </c>
      <c r="E110" s="15" t="s">
        <v>128</v>
      </c>
      <c r="F110" s="17"/>
      <c r="G110" s="18" t="s">
        <v>14</v>
      </c>
      <c r="H110" s="17"/>
      <c r="I110" s="17"/>
    </row>
    <row r="111" spans="2:10" ht="18.5" x14ac:dyDescent="0.35">
      <c r="B111" s="14">
        <v>98</v>
      </c>
      <c r="C111" s="15" t="s">
        <v>11</v>
      </c>
      <c r="D111" s="16" t="s">
        <v>129</v>
      </c>
      <c r="E111" s="15" t="s">
        <v>20</v>
      </c>
      <c r="F111" s="17" t="s">
        <v>14</v>
      </c>
      <c r="G111" s="18" t="s">
        <v>14</v>
      </c>
      <c r="H111" s="17" t="s">
        <v>18</v>
      </c>
      <c r="I111" s="20"/>
    </row>
    <row r="112" spans="2:10" s="24" customFormat="1" ht="18.5" x14ac:dyDescent="0.35">
      <c r="B112" s="25">
        <v>99</v>
      </c>
      <c r="C112" s="26" t="s">
        <v>11</v>
      </c>
      <c r="D112" s="27" t="s">
        <v>129</v>
      </c>
      <c r="E112" s="26" t="s">
        <v>27</v>
      </c>
      <c r="F112" s="28" t="s">
        <v>14</v>
      </c>
      <c r="G112" s="29" t="s">
        <v>14</v>
      </c>
      <c r="H112" s="30"/>
      <c r="I112" s="30" t="s">
        <v>18</v>
      </c>
      <c r="J112" s="31"/>
    </row>
    <row r="113" spans="2:10" ht="18.5" x14ac:dyDescent="0.35">
      <c r="B113" s="14">
        <v>100</v>
      </c>
      <c r="C113" s="15" t="s">
        <v>15</v>
      </c>
      <c r="D113" s="16" t="s">
        <v>130</v>
      </c>
      <c r="E113" s="15" t="s">
        <v>13</v>
      </c>
      <c r="F113" s="17"/>
      <c r="G113" s="18" t="s">
        <v>14</v>
      </c>
      <c r="H113" s="17" t="s">
        <v>18</v>
      </c>
      <c r="I113" s="20"/>
      <c r="J113" t="s">
        <v>66</v>
      </c>
    </row>
    <row r="114" spans="2:10" ht="18.5" x14ac:dyDescent="0.35">
      <c r="B114" s="14">
        <v>101</v>
      </c>
      <c r="C114" s="15" t="s">
        <v>15</v>
      </c>
      <c r="D114" s="16" t="s">
        <v>131</v>
      </c>
      <c r="E114" s="15" t="s">
        <v>13</v>
      </c>
      <c r="F114" s="17"/>
      <c r="G114" s="18" t="s">
        <v>14</v>
      </c>
      <c r="H114" s="17"/>
      <c r="I114" s="17"/>
    </row>
    <row r="115" spans="2:10" ht="18.5" x14ac:dyDescent="0.35">
      <c r="B115" s="14">
        <v>102</v>
      </c>
      <c r="C115" s="15" t="s">
        <v>15</v>
      </c>
      <c r="D115" s="16" t="s">
        <v>132</v>
      </c>
      <c r="E115" s="15" t="s">
        <v>39</v>
      </c>
      <c r="F115" s="17"/>
      <c r="G115" s="18" t="s">
        <v>14</v>
      </c>
      <c r="H115" s="20"/>
      <c r="I115" s="17" t="s">
        <v>18</v>
      </c>
    </row>
    <row r="116" spans="2:10" ht="18.5" x14ac:dyDescent="0.35">
      <c r="B116" s="14">
        <v>103</v>
      </c>
      <c r="C116" s="15" t="s">
        <v>57</v>
      </c>
      <c r="D116" s="16" t="s">
        <v>132</v>
      </c>
      <c r="E116" s="15" t="s">
        <v>27</v>
      </c>
      <c r="F116" s="17"/>
      <c r="G116" s="18" t="s">
        <v>14</v>
      </c>
      <c r="H116" s="17"/>
      <c r="I116" s="17"/>
    </row>
    <row r="117" spans="2:10" ht="18.5" x14ac:dyDescent="0.35">
      <c r="B117" s="14">
        <v>104</v>
      </c>
      <c r="C117" s="15" t="s">
        <v>11</v>
      </c>
      <c r="D117" s="16" t="s">
        <v>133</v>
      </c>
      <c r="E117" s="15" t="s">
        <v>27</v>
      </c>
      <c r="F117" s="17" t="s">
        <v>14</v>
      </c>
      <c r="G117" s="18" t="s">
        <v>14</v>
      </c>
      <c r="H117" s="17" t="s">
        <v>18</v>
      </c>
      <c r="I117" s="20"/>
    </row>
    <row r="118" spans="2:10" ht="18.5" x14ac:dyDescent="0.35">
      <c r="B118" s="14">
        <v>105</v>
      </c>
      <c r="C118" s="15" t="s">
        <v>35</v>
      </c>
      <c r="D118" s="16" t="s">
        <v>134</v>
      </c>
      <c r="E118" s="15" t="s">
        <v>20</v>
      </c>
      <c r="F118" s="17" t="s">
        <v>14</v>
      </c>
      <c r="G118" s="18" t="s">
        <v>14</v>
      </c>
      <c r="H118" s="17"/>
      <c r="I118" s="17"/>
    </row>
    <row r="119" spans="2:10" ht="18.5" x14ac:dyDescent="0.35">
      <c r="B119" s="14">
        <v>106</v>
      </c>
      <c r="C119" s="15" t="s">
        <v>50</v>
      </c>
      <c r="D119" s="16" t="s">
        <v>135</v>
      </c>
      <c r="E119" s="15" t="s">
        <v>13</v>
      </c>
      <c r="F119" s="17" t="s">
        <v>14</v>
      </c>
      <c r="G119" s="18" t="s">
        <v>14</v>
      </c>
      <c r="H119" s="20"/>
      <c r="I119" s="17" t="s">
        <v>18</v>
      </c>
    </row>
    <row r="120" spans="2:10" ht="18.5" x14ac:dyDescent="0.35">
      <c r="B120" s="14">
        <v>107</v>
      </c>
      <c r="C120" s="15" t="s">
        <v>11</v>
      </c>
      <c r="D120" s="16" t="s">
        <v>135</v>
      </c>
      <c r="E120" s="15" t="s">
        <v>37</v>
      </c>
      <c r="F120" s="32" t="s">
        <v>14</v>
      </c>
      <c r="G120" s="18"/>
      <c r="H120" s="17" t="s">
        <v>18</v>
      </c>
      <c r="I120" s="20"/>
    </row>
    <row r="121" spans="2:10" ht="18.5" x14ac:dyDescent="0.35">
      <c r="B121" s="14">
        <v>108</v>
      </c>
      <c r="C121" s="15" t="s">
        <v>11</v>
      </c>
      <c r="D121" s="16" t="s">
        <v>136</v>
      </c>
      <c r="E121" s="15" t="s">
        <v>67</v>
      </c>
      <c r="F121" s="17" t="s">
        <v>14</v>
      </c>
      <c r="G121" s="18" t="s">
        <v>14</v>
      </c>
      <c r="H121" s="17" t="s">
        <v>18</v>
      </c>
      <c r="I121" s="20"/>
    </row>
    <row r="122" spans="2:10" ht="18.5" x14ac:dyDescent="0.35">
      <c r="B122" s="14">
        <v>109</v>
      </c>
      <c r="C122" s="15" t="s">
        <v>11</v>
      </c>
      <c r="D122" s="16" t="s">
        <v>137</v>
      </c>
      <c r="E122" s="15" t="s">
        <v>13</v>
      </c>
      <c r="F122" s="17"/>
      <c r="G122" s="18" t="s">
        <v>14</v>
      </c>
      <c r="H122" s="17" t="s">
        <v>18</v>
      </c>
      <c r="I122" s="20"/>
      <c r="J122" t="s">
        <v>138</v>
      </c>
    </row>
    <row r="123" spans="2:10" ht="18.5" x14ac:dyDescent="0.35">
      <c r="B123" s="14">
        <v>110</v>
      </c>
      <c r="C123" s="15" t="s">
        <v>15</v>
      </c>
      <c r="D123" s="16" t="s">
        <v>139</v>
      </c>
      <c r="E123" s="15" t="s">
        <v>128</v>
      </c>
      <c r="F123" s="17" t="s">
        <v>14</v>
      </c>
      <c r="G123" s="18" t="s">
        <v>14</v>
      </c>
      <c r="H123" s="17" t="s">
        <v>18</v>
      </c>
      <c r="I123" s="20"/>
    </row>
    <row r="124" spans="2:10" ht="18.5" x14ac:dyDescent="0.35">
      <c r="B124" s="14">
        <v>111</v>
      </c>
      <c r="C124" s="15" t="s">
        <v>70</v>
      </c>
      <c r="D124" s="16" t="s">
        <v>140</v>
      </c>
      <c r="E124" s="15" t="s">
        <v>27</v>
      </c>
      <c r="F124" s="17"/>
      <c r="G124" s="18" t="s">
        <v>14</v>
      </c>
      <c r="H124" s="17"/>
      <c r="I124" s="17"/>
    </row>
    <row r="125" spans="2:10" ht="18.5" x14ac:dyDescent="0.35">
      <c r="B125" s="14">
        <v>112</v>
      </c>
      <c r="C125" s="15" t="s">
        <v>11</v>
      </c>
      <c r="D125" s="16" t="s">
        <v>141</v>
      </c>
      <c r="E125" s="15" t="s">
        <v>13</v>
      </c>
      <c r="F125" s="17"/>
      <c r="G125" s="18" t="s">
        <v>14</v>
      </c>
      <c r="H125" s="17" t="s">
        <v>18</v>
      </c>
      <c r="I125" s="20"/>
      <c r="J125" t="s">
        <v>107</v>
      </c>
    </row>
    <row r="126" spans="2:10" ht="18.5" x14ac:dyDescent="0.35">
      <c r="B126" s="14">
        <v>113</v>
      </c>
      <c r="C126" s="15" t="s">
        <v>11</v>
      </c>
      <c r="D126" s="16" t="s">
        <v>142</v>
      </c>
      <c r="E126" s="15" t="s">
        <v>13</v>
      </c>
      <c r="F126" s="17" t="s">
        <v>14</v>
      </c>
      <c r="G126" s="18" t="s">
        <v>14</v>
      </c>
      <c r="H126" s="17" t="s">
        <v>18</v>
      </c>
      <c r="I126" s="20"/>
      <c r="J126" t="s">
        <v>107</v>
      </c>
    </row>
    <row r="127" spans="2:10" ht="18.5" x14ac:dyDescent="0.35">
      <c r="B127" s="14">
        <v>114</v>
      </c>
      <c r="C127" s="15" t="s">
        <v>11</v>
      </c>
      <c r="D127" s="16" t="s">
        <v>143</v>
      </c>
      <c r="E127" s="15" t="s">
        <v>23</v>
      </c>
      <c r="F127" s="17" t="s">
        <v>14</v>
      </c>
      <c r="G127" s="18" t="s">
        <v>14</v>
      </c>
      <c r="H127" s="17"/>
      <c r="I127" s="17"/>
    </row>
    <row r="128" spans="2:10" ht="18.5" x14ac:dyDescent="0.35">
      <c r="B128" s="14">
        <v>115</v>
      </c>
      <c r="C128" s="15" t="s">
        <v>11</v>
      </c>
      <c r="D128" s="16" t="s">
        <v>144</v>
      </c>
      <c r="E128" s="15" t="s">
        <v>13</v>
      </c>
      <c r="F128" s="17" t="s">
        <v>14</v>
      </c>
      <c r="G128" s="18" t="s">
        <v>14</v>
      </c>
      <c r="H128" s="17"/>
      <c r="I128" s="17"/>
    </row>
    <row r="129" spans="1:10" ht="18.5" x14ac:dyDescent="0.35">
      <c r="B129" s="14">
        <v>116</v>
      </c>
      <c r="C129" s="15" t="s">
        <v>11</v>
      </c>
      <c r="D129" s="16" t="s">
        <v>145</v>
      </c>
      <c r="E129" s="15" t="s">
        <v>20</v>
      </c>
      <c r="F129" s="17" t="s">
        <v>14</v>
      </c>
      <c r="G129" s="18" t="s">
        <v>14</v>
      </c>
      <c r="H129" s="17"/>
      <c r="I129" s="17"/>
      <c r="J129" t="s">
        <v>107</v>
      </c>
    </row>
    <row r="130" spans="1:10" ht="18.5" x14ac:dyDescent="0.35">
      <c r="B130" s="14">
        <v>117</v>
      </c>
      <c r="C130" s="15" t="s">
        <v>11</v>
      </c>
      <c r="D130" s="16" t="s">
        <v>146</v>
      </c>
      <c r="E130" s="15" t="s">
        <v>20</v>
      </c>
      <c r="F130" s="17" t="s">
        <v>14</v>
      </c>
      <c r="G130" s="18"/>
      <c r="H130" s="20"/>
      <c r="I130" s="17" t="s">
        <v>18</v>
      </c>
    </row>
    <row r="131" spans="1:10" ht="18.5" x14ac:dyDescent="0.35">
      <c r="B131" s="14">
        <v>118</v>
      </c>
      <c r="C131" s="15" t="s">
        <v>11</v>
      </c>
      <c r="D131" s="16" t="s">
        <v>147</v>
      </c>
      <c r="E131" s="15" t="s">
        <v>23</v>
      </c>
      <c r="F131" s="17" t="s">
        <v>14</v>
      </c>
      <c r="G131" s="18" t="s">
        <v>14</v>
      </c>
      <c r="H131" s="17" t="s">
        <v>18</v>
      </c>
      <c r="I131" s="20"/>
      <c r="J131" t="s">
        <v>115</v>
      </c>
    </row>
    <row r="132" spans="1:10" ht="18.5" x14ac:dyDescent="0.35">
      <c r="B132" s="14">
        <v>119</v>
      </c>
      <c r="C132" s="15" t="s">
        <v>11</v>
      </c>
      <c r="D132" s="16" t="s">
        <v>0</v>
      </c>
      <c r="E132" s="15" t="s">
        <v>37</v>
      </c>
      <c r="F132" s="17" t="s">
        <v>14</v>
      </c>
      <c r="G132" s="18" t="s">
        <v>14</v>
      </c>
      <c r="H132" s="17"/>
      <c r="I132" s="17"/>
    </row>
    <row r="133" spans="1:10" ht="18.5" x14ac:dyDescent="0.35">
      <c r="B133" s="14">
        <v>120</v>
      </c>
      <c r="C133" s="15" t="s">
        <v>11</v>
      </c>
      <c r="D133" s="16" t="s">
        <v>148</v>
      </c>
      <c r="E133" s="15" t="s">
        <v>20</v>
      </c>
      <c r="F133" s="17" t="s">
        <v>14</v>
      </c>
      <c r="G133" s="18" t="s">
        <v>14</v>
      </c>
      <c r="H133" s="20"/>
      <c r="I133" s="17" t="s">
        <v>18</v>
      </c>
    </row>
    <row r="134" spans="1:10" ht="18.5" x14ac:dyDescent="0.35">
      <c r="A134"/>
      <c r="B134" s="14">
        <v>121</v>
      </c>
      <c r="C134" s="15" t="s">
        <v>11</v>
      </c>
      <c r="D134" s="16" t="s">
        <v>149</v>
      </c>
      <c r="E134" s="15" t="s">
        <v>37</v>
      </c>
      <c r="F134" s="17" t="s">
        <v>14</v>
      </c>
      <c r="G134" s="18" t="s">
        <v>14</v>
      </c>
      <c r="H134" s="20"/>
      <c r="I134" s="17" t="s">
        <v>18</v>
      </c>
    </row>
    <row r="135" spans="1:10" ht="18.5" x14ac:dyDescent="0.35">
      <c r="A135"/>
      <c r="B135" s="35">
        <v>122</v>
      </c>
      <c r="C135" s="36" t="s">
        <v>15</v>
      </c>
      <c r="D135" s="37" t="s">
        <v>150</v>
      </c>
      <c r="E135" s="36" t="s">
        <v>23</v>
      </c>
      <c r="F135" s="17"/>
      <c r="G135" s="18" t="s">
        <v>14</v>
      </c>
      <c r="H135" s="17" t="s">
        <v>18</v>
      </c>
      <c r="I135" s="20"/>
    </row>
    <row r="136" spans="1:10" ht="20" customHeight="1" x14ac:dyDescent="0.35">
      <c r="B136" s="35">
        <v>123</v>
      </c>
      <c r="C136" s="38" t="s">
        <v>21</v>
      </c>
      <c r="D136" s="39" t="s">
        <v>151</v>
      </c>
      <c r="E136" s="40" t="s">
        <v>13</v>
      </c>
      <c r="H136" s="17" t="s">
        <v>18</v>
      </c>
      <c r="I136" s="20"/>
    </row>
    <row r="137" spans="1:10" ht="18.5" x14ac:dyDescent="0.35">
      <c r="B137" s="35">
        <v>124</v>
      </c>
      <c r="C137" s="41" t="s">
        <v>11</v>
      </c>
      <c r="D137" s="42" t="s">
        <v>152</v>
      </c>
      <c r="E137" s="43" t="s">
        <v>23</v>
      </c>
      <c r="H137" s="44" t="s">
        <v>18</v>
      </c>
      <c r="I137" s="20"/>
    </row>
    <row r="138" spans="1:10" ht="18.5" x14ac:dyDescent="0.35">
      <c r="B138" s="14">
        <v>125</v>
      </c>
      <c r="C138" s="38" t="s">
        <v>11</v>
      </c>
      <c r="D138" s="39" t="s">
        <v>153</v>
      </c>
      <c r="E138" s="40" t="s">
        <v>37</v>
      </c>
      <c r="F138" s="17"/>
      <c r="G138" s="17"/>
      <c r="H138" s="17" t="s">
        <v>18</v>
      </c>
      <c r="I138" s="20"/>
    </row>
    <row r="139" spans="1:10" ht="18.5" x14ac:dyDescent="0.35">
      <c r="B139" s="14">
        <v>126</v>
      </c>
      <c r="C139" s="38" t="s">
        <v>11</v>
      </c>
      <c r="D139" s="39" t="s">
        <v>154</v>
      </c>
      <c r="E139" s="40" t="s">
        <v>27</v>
      </c>
      <c r="F139" s="17"/>
      <c r="G139" s="17"/>
      <c r="H139" s="17" t="s">
        <v>18</v>
      </c>
      <c r="I139" s="20"/>
    </row>
    <row r="140" spans="1:10" ht="18.5" x14ac:dyDescent="0.35">
      <c r="B140" s="14">
        <v>127</v>
      </c>
      <c r="C140" s="3" t="s">
        <v>11</v>
      </c>
      <c r="D140" s="4" t="s">
        <v>155</v>
      </c>
      <c r="E140" s="5" t="s">
        <v>156</v>
      </c>
      <c r="H140" s="20"/>
      <c r="I140" s="17" t="s">
        <v>18</v>
      </c>
    </row>
    <row r="142" spans="1:10" ht="20" customHeight="1" x14ac:dyDescent="0.35"/>
  </sheetData>
  <autoFilter ref="B13:I140" xr:uid="{B85CF48C-EB04-43FF-8560-40DEE47BEF3B}"/>
  <mergeCells count="3">
    <mergeCell ref="B6:G6"/>
    <mergeCell ref="E8:F8"/>
    <mergeCell ref="B10:G11"/>
  </mergeCells>
  <pageMargins left="0.70866141732283472" right="0.70866141732283472" top="0.74803149606299213" bottom="0.74803149606299213" header="0.31496062992125984" footer="0.31496062992125984"/>
  <pageSetup paperSize="9" scale="88" fitToHeight="5" orientation="portrait" r:id="rId1"/>
  <headerFooter>
    <oddFooter>&amp;LElection du Président UJDS - 2024/2026&amp;R&amp;P / &amp;N</oddFooter>
  </headerFooter>
  <drawing r:id="rId2"/>
  <picture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0c7c25-8596-402a-b532-8e86fd3182a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0365C729D90C46B88AB42F4578DC2F" ma:contentTypeVersion="16" ma:contentTypeDescription="Crée un document." ma:contentTypeScope="" ma:versionID="b8cea546848387d67b3530446a0bbe25">
  <xsd:schema xmlns:xsd="http://www.w3.org/2001/XMLSchema" xmlns:xs="http://www.w3.org/2001/XMLSchema" xmlns:p="http://schemas.microsoft.com/office/2006/metadata/properties" xmlns:ns3="480c7c25-8596-402a-b532-8e86fd3182a3" xmlns:ns4="9e86b2ba-87d7-4625-afa3-174b83668e48" targetNamespace="http://schemas.microsoft.com/office/2006/metadata/properties" ma:root="true" ma:fieldsID="1b014b762da14700cea811c9d97cde27" ns3:_="" ns4:_="">
    <xsd:import namespace="480c7c25-8596-402a-b532-8e86fd3182a3"/>
    <xsd:import namespace="9e86b2ba-87d7-4625-afa3-174b83668e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c7c25-8596-402a-b532-8e86fd318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b2ba-87d7-4625-afa3-174b83668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2E050A-1799-4BA7-B152-83DE41E114A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9e86b2ba-87d7-4625-afa3-174b83668e48"/>
    <ds:schemaRef ds:uri="http://schemas.openxmlformats.org/package/2006/metadata/core-properties"/>
    <ds:schemaRef ds:uri="480c7c25-8596-402a-b532-8e86fd3182a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8BFF457-9A47-4F70-9E71-9635C36E15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12B070-1182-4DE4-91F2-911B1B1CEC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0c7c25-8596-402a-b532-8e86fd3182a3"/>
    <ds:schemaRef ds:uri="9e86b2ba-87d7-4625-afa3-174b83668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12</vt:i4>
      </vt:variant>
    </vt:vector>
  </HeadingPairs>
  <TitlesOfParts>
    <vt:vector size="19" baseType="lpstr">
      <vt:lpstr>Données MSDL</vt:lpstr>
      <vt:lpstr>Données UJDS</vt:lpstr>
      <vt:lpstr>Feuil1</vt:lpstr>
      <vt:lpstr>Feuil2</vt:lpstr>
      <vt:lpstr>Données MSDL (2)</vt:lpstr>
      <vt:lpstr>Données MSDL BON</vt:lpstr>
      <vt:lpstr>VF</vt:lpstr>
      <vt:lpstr>'Données MSDL'!Impression_des_titres</vt:lpstr>
      <vt:lpstr>'Données MSDL (2)'!Impression_des_titres</vt:lpstr>
      <vt:lpstr>'Données MSDL BON'!Impression_des_titres</vt:lpstr>
      <vt:lpstr>'Données UJDS'!Impression_des_titres</vt:lpstr>
      <vt:lpstr>Feuil1!Impression_des_titres</vt:lpstr>
      <vt:lpstr>VF!Impression_des_titres</vt:lpstr>
      <vt:lpstr>'Données MSDL'!Zone_d_impression</vt:lpstr>
      <vt:lpstr>'Données MSDL (2)'!Zone_d_impression</vt:lpstr>
      <vt:lpstr>'Données MSDL BON'!Zone_d_impression</vt:lpstr>
      <vt:lpstr>'Données UJDS'!Zone_d_impression</vt:lpstr>
      <vt:lpstr>Feuil1!Zone_d_impression</vt:lpstr>
      <vt:lpstr>VF!Zone_d_impression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Thierno Boubacar Sidekh DIALLO</dc:creator>
  <cp:lastModifiedBy>Mamadou saliou Diallo</cp:lastModifiedBy>
  <cp:lastPrinted>2025-01-16T21:24:22Z</cp:lastPrinted>
  <dcterms:created xsi:type="dcterms:W3CDTF">2024-06-10T22:03:12Z</dcterms:created>
  <dcterms:modified xsi:type="dcterms:W3CDTF">2025-12-10T01:17:25Z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0x010100F00365C729D90C46B88AB42F4578DC2F</vt:lpwstr>
  </property>
</Properties>
</file>