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lan\Nextcloud\Dokumentumok\BME\Autonóm_járműirányítási_mérnök\Vehicle Mechanics Fundamentals\optimum-lap-championship\"/>
    </mc:Choice>
  </mc:AlternateContent>
  <xr:revisionPtr revIDLastSave="0" documentId="13_ncr:1_{9CB3A3E5-D18C-49F4-88F0-52BF1F5D5573}" xr6:coauthVersionLast="47" xr6:coauthVersionMax="47" xr10:uidLastSave="{00000000-0000-0000-0000-000000000000}"/>
  <bookViews>
    <workbookView xWindow="11790" yWindow="0" windowWidth="17010" windowHeight="15480" activeTab="1" xr2:uid="{00000000-000D-0000-FFFF-FFFF00000000}"/>
  </bookViews>
  <sheets>
    <sheet name="Initial" sheetId="1" r:id="rId1"/>
    <sheet name="Munk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I32" i="2"/>
  <c r="J32" i="2"/>
  <c r="K32" i="2"/>
  <c r="L32" i="2"/>
  <c r="M32" i="2"/>
  <c r="N32" i="2"/>
  <c r="O32" i="2"/>
  <c r="P32" i="2"/>
  <c r="Q32" i="2"/>
  <c r="R32" i="2"/>
  <c r="G32" i="2"/>
  <c r="B31" i="2"/>
  <c r="B34" i="2"/>
  <c r="F31" i="2"/>
  <c r="E31" i="2"/>
  <c r="F30" i="2"/>
  <c r="E30" i="2"/>
  <c r="F29" i="2"/>
  <c r="E29" i="2"/>
  <c r="F28" i="2"/>
  <c r="E28" i="2"/>
  <c r="F27" i="2"/>
  <c r="E27" i="2"/>
  <c r="B26" i="2"/>
  <c r="B24" i="2"/>
  <c r="F21" i="2"/>
  <c r="F22" i="2" s="1"/>
  <c r="F23" i="2" s="1"/>
  <c r="E21" i="2"/>
  <c r="F20" i="2"/>
  <c r="E20" i="2"/>
  <c r="F19" i="2"/>
  <c r="E19" i="2"/>
  <c r="F18" i="2"/>
  <c r="E18" i="2"/>
  <c r="B18" i="2"/>
  <c r="F17" i="2"/>
  <c r="E17" i="2"/>
  <c r="B74" i="1"/>
  <c r="B71" i="1" s="1"/>
  <c r="R72" i="1"/>
  <c r="Q72" i="1"/>
  <c r="P72" i="1"/>
  <c r="O72" i="1"/>
  <c r="N72" i="1"/>
  <c r="M72" i="1"/>
  <c r="L72" i="1"/>
  <c r="K72" i="1"/>
  <c r="J72" i="1"/>
  <c r="I72" i="1"/>
  <c r="H72" i="1"/>
  <c r="G72" i="1"/>
  <c r="F71" i="1"/>
  <c r="E71" i="1"/>
  <c r="F70" i="1"/>
  <c r="E70" i="1"/>
  <c r="F69" i="1"/>
  <c r="E69" i="1"/>
  <c r="F68" i="1"/>
  <c r="E68" i="1"/>
  <c r="F67" i="1"/>
  <c r="E67" i="1"/>
  <c r="B66" i="1"/>
  <c r="B64" i="1"/>
  <c r="B61" i="1" s="1"/>
  <c r="R62" i="1"/>
  <c r="Q62" i="1"/>
  <c r="P62" i="1"/>
  <c r="O62" i="1"/>
  <c r="N62" i="1"/>
  <c r="M62" i="1"/>
  <c r="L62" i="1"/>
  <c r="K62" i="1"/>
  <c r="B58" i="1" s="1"/>
  <c r="J62" i="1"/>
  <c r="I62" i="1"/>
  <c r="H62" i="1"/>
  <c r="G62" i="1"/>
  <c r="F61" i="1"/>
  <c r="E61" i="1"/>
  <c r="F60" i="1"/>
  <c r="E60" i="1"/>
  <c r="F59" i="1"/>
  <c r="E59" i="1"/>
  <c r="F58" i="1"/>
  <c r="E58" i="1"/>
  <c r="F57" i="1"/>
  <c r="E57" i="1"/>
  <c r="B56" i="1"/>
  <c r="B18" i="1"/>
  <c r="B38" i="1"/>
  <c r="B28" i="1"/>
  <c r="B48" i="1"/>
  <c r="B46" i="1"/>
  <c r="B36" i="1"/>
  <c r="B26" i="1"/>
  <c r="B51" i="1"/>
  <c r="B31" i="1"/>
  <c r="B41" i="1"/>
  <c r="R32" i="1"/>
  <c r="Q32" i="1"/>
  <c r="P32" i="1"/>
  <c r="O32" i="1"/>
  <c r="N32" i="1"/>
  <c r="M32" i="1"/>
  <c r="L32" i="1"/>
  <c r="K32" i="1"/>
  <c r="J32" i="1"/>
  <c r="I32" i="1"/>
  <c r="H32" i="1"/>
  <c r="G32" i="1"/>
  <c r="H52" i="1"/>
  <c r="I52" i="1"/>
  <c r="J52" i="1"/>
  <c r="K52" i="1"/>
  <c r="L52" i="1"/>
  <c r="M52" i="1"/>
  <c r="N52" i="1"/>
  <c r="O52" i="1"/>
  <c r="P52" i="1"/>
  <c r="Q52" i="1"/>
  <c r="R52" i="1"/>
  <c r="G52" i="1"/>
  <c r="R42" i="1"/>
  <c r="H42" i="1"/>
  <c r="I42" i="1"/>
  <c r="J42" i="1"/>
  <c r="K42" i="1"/>
  <c r="L42" i="1"/>
  <c r="M42" i="1"/>
  <c r="N42" i="1"/>
  <c r="O42" i="1"/>
  <c r="P42" i="1"/>
  <c r="Q42" i="1"/>
  <c r="G42" i="1"/>
  <c r="B54" i="1"/>
  <c r="F51" i="1"/>
  <c r="E51" i="1"/>
  <c r="F50" i="1"/>
  <c r="E50" i="1"/>
  <c r="F49" i="1"/>
  <c r="E49" i="1"/>
  <c r="F48" i="1"/>
  <c r="E48" i="1"/>
  <c r="F47" i="1"/>
  <c r="E47" i="1"/>
  <c r="B44" i="1"/>
  <c r="F41" i="1"/>
  <c r="E41" i="1"/>
  <c r="F40" i="1"/>
  <c r="E40" i="1"/>
  <c r="F39" i="1"/>
  <c r="E39" i="1"/>
  <c r="F38" i="1"/>
  <c r="F42" i="1" s="1"/>
  <c r="F43" i="1" s="1"/>
  <c r="E38" i="1"/>
  <c r="F37" i="1"/>
  <c r="E37" i="1"/>
  <c r="E21" i="1"/>
  <c r="E31" i="1"/>
  <c r="E27" i="1"/>
  <c r="E17" i="1"/>
  <c r="E28" i="1"/>
  <c r="E29" i="1"/>
  <c r="E30" i="1"/>
  <c r="B34" i="1"/>
  <c r="F31" i="1"/>
  <c r="F30" i="1"/>
  <c r="F29" i="1"/>
  <c r="F28" i="1"/>
  <c r="F27" i="1"/>
  <c r="B24" i="1"/>
  <c r="E18" i="1"/>
  <c r="E19" i="1"/>
  <c r="E20" i="1"/>
  <c r="F21" i="1"/>
  <c r="F19" i="1"/>
  <c r="F18" i="1"/>
  <c r="F17" i="1"/>
  <c r="F20" i="1"/>
  <c r="F32" i="2" l="1"/>
  <c r="F33" i="2" s="1"/>
  <c r="B28" i="2"/>
  <c r="B68" i="1"/>
  <c r="F72" i="1"/>
  <c r="F73" i="1" s="1"/>
  <c r="F62" i="1"/>
  <c r="F63" i="1" s="1"/>
  <c r="F52" i="1"/>
  <c r="F53" i="1" s="1"/>
  <c r="F32" i="1"/>
  <c r="F33" i="1" s="1"/>
  <c r="F22" i="1"/>
  <c r="F23" i="1" s="1"/>
</calcChain>
</file>

<file path=xl/sharedStrings.xml><?xml version="1.0" encoding="utf-8"?>
<sst xmlns="http://schemas.openxmlformats.org/spreadsheetml/2006/main" count="310" uniqueCount="61">
  <si>
    <t>Tire Data</t>
  </si>
  <si>
    <t>Aero Data</t>
  </si>
  <si>
    <t>Scaling factors</t>
  </si>
  <si>
    <t>General</t>
  </si>
  <si>
    <t>Development cost table</t>
  </si>
  <si>
    <t>Step</t>
  </si>
  <si>
    <t>Cost</t>
  </si>
  <si>
    <t>step unit</t>
  </si>
  <si>
    <t>dimension</t>
  </si>
  <si>
    <t>$/step</t>
  </si>
  <si>
    <t>Aero Efficiency</t>
  </si>
  <si>
    <t>Longitudinal Friction</t>
  </si>
  <si>
    <t>Lateral Friction</t>
  </si>
  <si>
    <t>Power factor</t>
  </si>
  <si>
    <t>Weight</t>
  </si>
  <si>
    <t>kg</t>
  </si>
  <si>
    <t>%</t>
  </si>
  <si>
    <t>-</t>
  </si>
  <si>
    <t>The available budget for the team is</t>
  </si>
  <si>
    <t>value</t>
  </si>
  <si>
    <t>Default</t>
  </si>
  <si>
    <t>sum</t>
  </si>
  <si>
    <t>remaining</t>
  </si>
  <si>
    <t>Development</t>
  </si>
  <si>
    <t>Track</t>
  </si>
  <si>
    <t>Value</t>
  </si>
  <si>
    <t>Red Bull Ring</t>
  </si>
  <si>
    <t>Hungaroring</t>
  </si>
  <si>
    <t>Nürburgring</t>
  </si>
  <si>
    <t>Sepang International Circuit</t>
  </si>
  <si>
    <t>Shanghai International Circuit</t>
  </si>
  <si>
    <t>Circuit de Catalunya</t>
  </si>
  <si>
    <t>Circuit de Monaco</t>
  </si>
  <si>
    <t>Circuit de Nevers Magny-Cours</t>
  </si>
  <si>
    <t>Circuit Gilles Villeneuve</t>
  </si>
  <si>
    <t>Silverstone Circuit</t>
  </si>
  <si>
    <t>Circuit de Spa-Francorchamps</t>
  </si>
  <si>
    <t>Suzuka International Racing Course</t>
  </si>
  <si>
    <t>laptime</t>
  </si>
  <si>
    <t>Σ laptime</t>
  </si>
  <si>
    <t>update</t>
  </si>
  <si>
    <t>comment</t>
  </si>
  <si>
    <t>Σ update</t>
  </si>
  <si>
    <t>Maximizing engine power performs better overall.</t>
  </si>
  <si>
    <t>Not changing the initial setup to this.</t>
  </si>
  <si>
    <t>Decreasing the weight to the minimum to get initial setup.</t>
  </si>
  <si>
    <t>Increasing the engine power to the maximum to get initial setup.</t>
  </si>
  <si>
    <t>Performs better on almost every track.</t>
  </si>
  <si>
    <t>For now, this is the best initial setup to work backwards from.</t>
  </si>
  <si>
    <t>Increasing the aero efficiency to the maximum to get initial setup.</t>
  </si>
  <si>
    <t>deviation</t>
  </si>
  <si>
    <t>Overall it performs the same as maximizing the engine power, but the devation of the updates per track is smaller.</t>
  </si>
  <si>
    <t>Because the deviation is smaller changing the initial setup to this.</t>
  </si>
  <si>
    <t>This is the base car.</t>
  </si>
  <si>
    <t>All of the budget is remaining to be spent.</t>
  </si>
  <si>
    <t>Increasing the lateral friction to the maximum to get initial setup.</t>
  </si>
  <si>
    <t>Increasing the longitudinal friction to the maximum to get initial setup.</t>
  </si>
  <si>
    <t>Performs worse than the above 3 factors.</t>
  </si>
  <si>
    <t>Performs way worse than the every other factor.</t>
  </si>
  <si>
    <t>Spending the whole budget on one factor, and then working backwards from there. Have to find which aspect to max out.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</si>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</sst>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M&quot;"/>
    <numFmt numFmtId="165" formatCode="0.000"/>
    <numFmt numFmtId="166" formatCode="\+0.00;\-0.00;0.00"/>
    <numFmt numFmtId="167" formatCode="#,##0.00\ &quot;s&quot;"/>
    <numFmt numFmtId="168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7" fontId="4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67" fontId="4" fillId="2" borderId="0" xfId="0" applyNumberFormat="1" applyFont="1" applyFill="1" applyAlignment="1">
      <alignment horizontal="center" vertical="center"/>
    </xf>
    <xf numFmtId="167" fontId="4" fillId="6" borderId="0" xfId="0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8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ál" xfId="0" builtinId="0"/>
  </cellStyles>
  <dxfs count="7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7"/>
  <sheetViews>
    <sheetView topLeftCell="A18" zoomScale="85" zoomScaleNormal="85" workbookViewId="0">
      <selection activeCell="Y51" sqref="Y51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4" max="5" width="12.85546875" customWidth="1"/>
    <col min="6" max="6" width="15.7109375" customWidth="1"/>
    <col min="20" max="22" width="12.85546875" customWidth="1"/>
  </cols>
  <sheetData>
    <row r="1" spans="2:19" ht="26.25" customHeight="1" x14ac:dyDescent="0.25"/>
    <row r="2" spans="2:19" ht="26.25" customHeight="1" x14ac:dyDescent="0.25">
      <c r="B2" s="33" t="s">
        <v>4</v>
      </c>
      <c r="C2" s="33"/>
      <c r="D2" s="34" t="s">
        <v>5</v>
      </c>
      <c r="E2" s="34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10" t="s">
        <v>19</v>
      </c>
    </row>
    <row r="4" spans="2:19" x14ac:dyDescent="0.25">
      <c r="B4" s="5" t="s">
        <v>0</v>
      </c>
      <c r="C4" s="6"/>
      <c r="D4" s="6"/>
      <c r="E4" s="6"/>
      <c r="F4" s="7"/>
      <c r="G4" s="11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10">
        <v>2.1</v>
      </c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10">
        <v>1.95</v>
      </c>
    </row>
    <row r="7" spans="2:19" x14ac:dyDescent="0.25">
      <c r="B7" s="5" t="s">
        <v>1</v>
      </c>
      <c r="C7" s="6"/>
      <c r="D7" s="6"/>
      <c r="E7" s="6"/>
      <c r="F7" s="7"/>
      <c r="G7" s="11"/>
    </row>
    <row r="8" spans="2:19" x14ac:dyDescent="0.25">
      <c r="B8" s="2"/>
      <c r="C8" s="3" t="s">
        <v>10</v>
      </c>
      <c r="D8" s="10">
        <v>0.01</v>
      </c>
      <c r="E8" s="1" t="s">
        <v>17</v>
      </c>
      <c r="F8" s="8">
        <v>5</v>
      </c>
      <c r="G8" s="10">
        <v>2</v>
      </c>
    </row>
    <row r="9" spans="2:19" x14ac:dyDescent="0.25">
      <c r="B9" s="5" t="s">
        <v>2</v>
      </c>
      <c r="C9" s="6"/>
      <c r="D9" s="11"/>
      <c r="E9" s="6"/>
      <c r="F9" s="7"/>
      <c r="G9" s="11"/>
    </row>
    <row r="10" spans="2:19" x14ac:dyDescent="0.25">
      <c r="B10" s="2"/>
      <c r="C10" s="3" t="s">
        <v>13</v>
      </c>
      <c r="D10" s="10">
        <v>0.1</v>
      </c>
      <c r="E10" s="1" t="s">
        <v>16</v>
      </c>
      <c r="F10" s="8">
        <v>1.18</v>
      </c>
      <c r="G10" s="10">
        <v>100</v>
      </c>
    </row>
    <row r="11" spans="2:19" x14ac:dyDescent="0.25">
      <c r="B11" s="5" t="s">
        <v>3</v>
      </c>
      <c r="C11" s="6"/>
      <c r="D11" s="11"/>
      <c r="E11" s="6"/>
      <c r="F11" s="7"/>
      <c r="G11" s="11"/>
    </row>
    <row r="12" spans="2:19" x14ac:dyDescent="0.25">
      <c r="B12" s="1"/>
      <c r="C12" s="3" t="s">
        <v>14</v>
      </c>
      <c r="D12" s="10">
        <v>0.5</v>
      </c>
      <c r="E12" s="1" t="s">
        <v>15</v>
      </c>
      <c r="F12" s="8">
        <v>1.2</v>
      </c>
      <c r="G12" s="10">
        <v>743</v>
      </c>
    </row>
    <row r="13" spans="2:19" ht="26.25" customHeight="1" x14ac:dyDescent="0.25">
      <c r="B13" s="33" t="s">
        <v>18</v>
      </c>
      <c r="C13" s="33"/>
      <c r="D13" s="33"/>
      <c r="E13" s="35">
        <v>100</v>
      </c>
      <c r="F13" s="35"/>
      <c r="G13" s="35"/>
    </row>
    <row r="14" spans="2:19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2:19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2:19" ht="26.25" customHeight="1" x14ac:dyDescent="0.25">
      <c r="B16" s="19">
        <v>0</v>
      </c>
      <c r="C16" s="37" t="s">
        <v>23</v>
      </c>
      <c r="D16" s="16" t="s">
        <v>5</v>
      </c>
      <c r="E16" s="16" t="s">
        <v>25</v>
      </c>
      <c r="F16" s="16" t="s">
        <v>6</v>
      </c>
      <c r="G16" s="29" t="s">
        <v>24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2"/>
    </row>
    <row r="17" spans="2:19" ht="15" customHeight="1" x14ac:dyDescent="0.25">
      <c r="B17" s="21" t="s">
        <v>50</v>
      </c>
      <c r="C17" s="12" t="s">
        <v>11</v>
      </c>
      <c r="D17" s="1">
        <v>0</v>
      </c>
      <c r="E17" s="9">
        <f>D17*$D$5+$G$5</f>
        <v>2.1</v>
      </c>
      <c r="F17" s="8">
        <f>D17*$F$5</f>
        <v>0</v>
      </c>
      <c r="G17" s="30" t="s">
        <v>29</v>
      </c>
      <c r="H17" s="30" t="s">
        <v>30</v>
      </c>
      <c r="I17" s="30" t="s">
        <v>31</v>
      </c>
      <c r="J17" s="30" t="s">
        <v>32</v>
      </c>
      <c r="K17" s="30" t="s">
        <v>33</v>
      </c>
      <c r="L17" s="30" t="s">
        <v>34</v>
      </c>
      <c r="M17" s="30" t="s">
        <v>35</v>
      </c>
      <c r="N17" s="30" t="s">
        <v>28</v>
      </c>
      <c r="O17" s="30" t="s">
        <v>27</v>
      </c>
      <c r="P17" s="30" t="s">
        <v>36</v>
      </c>
      <c r="Q17" s="30" t="s">
        <v>26</v>
      </c>
      <c r="R17" s="30" t="s">
        <v>37</v>
      </c>
      <c r="S17" s="22"/>
    </row>
    <row r="18" spans="2:19" ht="15" customHeight="1" x14ac:dyDescent="0.25">
      <c r="B18" s="31">
        <f>STDEVA(G22:R23)</f>
        <v>0</v>
      </c>
      <c r="C18" s="12" t="s">
        <v>12</v>
      </c>
      <c r="D18" s="1">
        <v>0</v>
      </c>
      <c r="E18" s="9">
        <f>D18*$D$6+$G$6</f>
        <v>1.95</v>
      </c>
      <c r="F18" s="8">
        <f>D18*$F$6</f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2"/>
    </row>
    <row r="19" spans="2:19" ht="15" customHeight="1" x14ac:dyDescent="0.25">
      <c r="B19" s="31"/>
      <c r="C19" s="12" t="s">
        <v>10</v>
      </c>
      <c r="D19" s="1">
        <v>0</v>
      </c>
      <c r="E19" s="9">
        <f>D19*$D$8+$G$8</f>
        <v>2</v>
      </c>
      <c r="F19" s="8">
        <f>D19*$F$8</f>
        <v>0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2"/>
    </row>
    <row r="20" spans="2:19" ht="15" customHeight="1" x14ac:dyDescent="0.25">
      <c r="B20" s="17" t="s">
        <v>42</v>
      </c>
      <c r="C20" s="12" t="s">
        <v>13</v>
      </c>
      <c r="D20" s="1">
        <v>0</v>
      </c>
      <c r="E20" s="9">
        <f>D20*$D$10+$G$10</f>
        <v>100</v>
      </c>
      <c r="F20" s="8">
        <f>D20*$F$10</f>
        <v>0</v>
      </c>
      <c r="G20" s="26">
        <v>87.48</v>
      </c>
      <c r="H20" s="26">
        <v>91.39</v>
      </c>
      <c r="I20" s="26">
        <v>76.59</v>
      </c>
      <c r="J20" s="26">
        <v>71.37</v>
      </c>
      <c r="K20" s="26">
        <v>68.180000000000007</v>
      </c>
      <c r="L20" s="26">
        <v>69.39</v>
      </c>
      <c r="M20" s="26">
        <v>83.59</v>
      </c>
      <c r="N20" s="26">
        <v>81.02</v>
      </c>
      <c r="O20" s="26">
        <v>72.849999999999994</v>
      </c>
      <c r="P20" s="26">
        <v>101.38</v>
      </c>
      <c r="Q20" s="26">
        <v>64.16</v>
      </c>
      <c r="R20" s="26">
        <v>86.09</v>
      </c>
      <c r="S20" s="32" t="s">
        <v>38</v>
      </c>
    </row>
    <row r="21" spans="2:19" ht="15" customHeight="1" x14ac:dyDescent="0.25">
      <c r="B21" s="27">
        <v>0</v>
      </c>
      <c r="C21" s="12" t="s">
        <v>14</v>
      </c>
      <c r="D21" s="1">
        <v>0</v>
      </c>
      <c r="E21" s="9">
        <f>$G$12-D21*$D$12</f>
        <v>743</v>
      </c>
      <c r="F21" s="8">
        <f>D21*$F$12</f>
        <v>0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32"/>
    </row>
    <row r="22" spans="2:19" ht="15" customHeight="1" x14ac:dyDescent="0.25">
      <c r="B22" s="27"/>
      <c r="C22" s="13"/>
      <c r="D22" s="13"/>
      <c r="E22" s="14" t="s">
        <v>21</v>
      </c>
      <c r="F22" s="18">
        <f>SUM(F17:F21)</f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2" t="s">
        <v>40</v>
      </c>
    </row>
    <row r="23" spans="2:19" ht="15" customHeight="1" x14ac:dyDescent="0.25">
      <c r="B23" s="17" t="s">
        <v>39</v>
      </c>
      <c r="C23" s="13"/>
      <c r="D23" s="13"/>
      <c r="E23" s="14" t="s">
        <v>22</v>
      </c>
      <c r="F23" s="18">
        <f>$E$13-F22</f>
        <v>100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2"/>
    </row>
    <row r="24" spans="2:19" ht="15" customHeight="1" x14ac:dyDescent="0.25">
      <c r="B24" s="23">
        <f>SUM(G20:R21)</f>
        <v>953.49</v>
      </c>
      <c r="C24" s="24" t="s">
        <v>53</v>
      </c>
      <c r="D24" s="24"/>
      <c r="E24" s="24"/>
      <c r="F24" s="24"/>
      <c r="G24" s="25" t="s">
        <v>54</v>
      </c>
      <c r="H24" s="25"/>
      <c r="I24" s="25"/>
      <c r="J24" s="25"/>
      <c r="K24" s="25"/>
      <c r="L24" s="25"/>
      <c r="M24" s="24" t="s">
        <v>59</v>
      </c>
      <c r="N24" s="24"/>
      <c r="O24" s="24"/>
      <c r="P24" s="24"/>
      <c r="Q24" s="24"/>
      <c r="R24" s="24"/>
      <c r="S24" s="32" t="s">
        <v>41</v>
      </c>
    </row>
    <row r="25" spans="2:19" x14ac:dyDescent="0.25">
      <c r="B25" s="23"/>
      <c r="C25" s="24"/>
      <c r="D25" s="24"/>
      <c r="E25" s="24"/>
      <c r="F25" s="24"/>
      <c r="G25" s="25"/>
      <c r="H25" s="25"/>
      <c r="I25" s="25"/>
      <c r="J25" s="25"/>
      <c r="K25" s="25"/>
      <c r="L25" s="25"/>
      <c r="M25" s="24"/>
      <c r="N25" s="24"/>
      <c r="O25" s="24"/>
      <c r="P25" s="24"/>
      <c r="Q25" s="24"/>
      <c r="R25" s="24"/>
      <c r="S25" s="32"/>
    </row>
    <row r="26" spans="2:19" ht="26.25" customHeight="1" x14ac:dyDescent="0.25">
      <c r="B26" s="19">
        <f>B16+1</f>
        <v>1</v>
      </c>
      <c r="C26" s="37" t="s">
        <v>23</v>
      </c>
      <c r="D26" s="16" t="s">
        <v>5</v>
      </c>
      <c r="E26" s="16" t="s">
        <v>25</v>
      </c>
      <c r="F26" s="16" t="s">
        <v>6</v>
      </c>
      <c r="G26" s="29" t="s">
        <v>24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2"/>
    </row>
    <row r="27" spans="2:19" ht="15" customHeight="1" x14ac:dyDescent="0.25">
      <c r="B27" s="21" t="s">
        <v>50</v>
      </c>
      <c r="C27" s="12" t="s">
        <v>11</v>
      </c>
      <c r="D27" s="1">
        <v>0</v>
      </c>
      <c r="E27" s="9">
        <f>D27*$D$5+$G$5</f>
        <v>2.1</v>
      </c>
      <c r="F27" s="8">
        <f>D27*$F$5</f>
        <v>0</v>
      </c>
      <c r="G27" s="30" t="s">
        <v>29</v>
      </c>
      <c r="H27" s="30" t="s">
        <v>30</v>
      </c>
      <c r="I27" s="30" t="s">
        <v>31</v>
      </c>
      <c r="J27" s="30" t="s">
        <v>32</v>
      </c>
      <c r="K27" s="30" t="s">
        <v>33</v>
      </c>
      <c r="L27" s="30" t="s">
        <v>34</v>
      </c>
      <c r="M27" s="30" t="s">
        <v>35</v>
      </c>
      <c r="N27" s="30" t="s">
        <v>28</v>
      </c>
      <c r="O27" s="30" t="s">
        <v>27</v>
      </c>
      <c r="P27" s="30" t="s">
        <v>36</v>
      </c>
      <c r="Q27" s="30" t="s">
        <v>26</v>
      </c>
      <c r="R27" s="30" t="s">
        <v>37</v>
      </c>
      <c r="S27" s="22"/>
    </row>
    <row r="28" spans="2:19" ht="15" customHeight="1" x14ac:dyDescent="0.25">
      <c r="B28" s="31">
        <f>STDEVA(G32:R33)</f>
        <v>0.41668606015472887</v>
      </c>
      <c r="C28" s="12" t="s">
        <v>12</v>
      </c>
      <c r="D28" s="1">
        <v>0</v>
      </c>
      <c r="E28" s="9">
        <f>D28*$D$6+$G$6</f>
        <v>1.95</v>
      </c>
      <c r="F28" s="8">
        <f>D28*$F$6</f>
        <v>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2"/>
    </row>
    <row r="29" spans="2:19" ht="15" customHeight="1" x14ac:dyDescent="0.25">
      <c r="B29" s="31"/>
      <c r="C29" s="12" t="s">
        <v>10</v>
      </c>
      <c r="D29" s="1">
        <v>0</v>
      </c>
      <c r="E29" s="9">
        <f>D29*$D$8+$G$8</f>
        <v>2</v>
      </c>
      <c r="F29" s="8">
        <f>D29*$F$8</f>
        <v>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2"/>
    </row>
    <row r="30" spans="2:19" ht="15" customHeight="1" x14ac:dyDescent="0.25">
      <c r="B30" s="17" t="s">
        <v>42</v>
      </c>
      <c r="C30" s="12" t="s">
        <v>13</v>
      </c>
      <c r="D30" s="1">
        <v>84</v>
      </c>
      <c r="E30" s="9">
        <f>D30*$D$10+$G$10</f>
        <v>108.4</v>
      </c>
      <c r="F30" s="8">
        <f>D30*$F$10</f>
        <v>99.11999999999999</v>
      </c>
      <c r="G30" s="26">
        <v>86.48</v>
      </c>
      <c r="H30" s="26">
        <v>90.46</v>
      </c>
      <c r="I30" s="26">
        <v>75.87</v>
      </c>
      <c r="J30" s="26">
        <v>71.38</v>
      </c>
      <c r="K30" s="26">
        <v>67.209999999999994</v>
      </c>
      <c r="L30" s="26">
        <v>68.55</v>
      </c>
      <c r="M30" s="26">
        <v>82.22</v>
      </c>
      <c r="N30" s="26">
        <v>80.09</v>
      </c>
      <c r="O30" s="26">
        <v>72.25</v>
      </c>
      <c r="P30" s="26">
        <v>99.68</v>
      </c>
      <c r="Q30" s="26">
        <v>63.3</v>
      </c>
      <c r="R30" s="26">
        <v>84.9</v>
      </c>
      <c r="S30" s="32" t="s">
        <v>38</v>
      </c>
    </row>
    <row r="31" spans="2:19" ht="15" customHeight="1" x14ac:dyDescent="0.25">
      <c r="B31" s="27">
        <f>B34-$B$24</f>
        <v>-11.100000000000023</v>
      </c>
      <c r="C31" s="12" t="s">
        <v>14</v>
      </c>
      <c r="D31" s="1">
        <v>0</v>
      </c>
      <c r="E31" s="9">
        <f>$G$12-D31*$D$12</f>
        <v>743</v>
      </c>
      <c r="F31" s="8">
        <f>D31*$F$12</f>
        <v>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32"/>
    </row>
    <row r="32" spans="2:19" ht="15" customHeight="1" x14ac:dyDescent="0.25">
      <c r="B32" s="27"/>
      <c r="C32" s="13"/>
      <c r="D32" s="13"/>
      <c r="E32" s="14" t="s">
        <v>21</v>
      </c>
      <c r="F32" s="18">
        <f>SUM(F27:F31)</f>
        <v>99.11999999999999</v>
      </c>
      <c r="G32" s="28">
        <f>G30-G$20</f>
        <v>-1</v>
      </c>
      <c r="H32" s="28">
        <f t="shared" ref="H32:R32" si="0">H30-H$20</f>
        <v>-0.93000000000000682</v>
      </c>
      <c r="I32" s="28">
        <f t="shared" si="0"/>
        <v>-0.71999999999999886</v>
      </c>
      <c r="J32" s="28">
        <f t="shared" si="0"/>
        <v>9.9999999999909051E-3</v>
      </c>
      <c r="K32" s="28">
        <f t="shared" si="0"/>
        <v>-0.97000000000001307</v>
      </c>
      <c r="L32" s="28">
        <f t="shared" si="0"/>
        <v>-0.84000000000000341</v>
      </c>
      <c r="M32" s="28">
        <f t="shared" si="0"/>
        <v>-1.3700000000000045</v>
      </c>
      <c r="N32" s="28">
        <f t="shared" si="0"/>
        <v>-0.92999999999999261</v>
      </c>
      <c r="O32" s="28">
        <f t="shared" si="0"/>
        <v>-0.59999999999999432</v>
      </c>
      <c r="P32" s="28">
        <f t="shared" si="0"/>
        <v>-1.6999999999999886</v>
      </c>
      <c r="Q32" s="28">
        <f t="shared" si="0"/>
        <v>-0.85999999999999943</v>
      </c>
      <c r="R32" s="28">
        <f t="shared" si="0"/>
        <v>-1.1899999999999977</v>
      </c>
      <c r="S32" s="32" t="s">
        <v>40</v>
      </c>
    </row>
    <row r="33" spans="2:19" x14ac:dyDescent="0.25">
      <c r="B33" s="17" t="s">
        <v>39</v>
      </c>
      <c r="C33" s="13"/>
      <c r="D33" s="13"/>
      <c r="E33" s="14" t="s">
        <v>22</v>
      </c>
      <c r="F33" s="18">
        <f>$E$13-F32</f>
        <v>0.88000000000000966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32"/>
    </row>
    <row r="34" spans="2:19" ht="15" customHeight="1" x14ac:dyDescent="0.25">
      <c r="B34" s="23">
        <f>SUM(G30:R31)</f>
        <v>942.39</v>
      </c>
      <c r="C34" s="24" t="s">
        <v>46</v>
      </c>
      <c r="D34" s="24"/>
      <c r="E34" s="24"/>
      <c r="F34" s="24"/>
      <c r="G34" s="25" t="s">
        <v>47</v>
      </c>
      <c r="H34" s="25"/>
      <c r="I34" s="25"/>
      <c r="J34" s="25"/>
      <c r="K34" s="25"/>
      <c r="L34" s="25"/>
      <c r="M34" s="24" t="s">
        <v>48</v>
      </c>
      <c r="N34" s="24"/>
      <c r="O34" s="24"/>
      <c r="P34" s="24"/>
      <c r="Q34" s="24"/>
      <c r="R34" s="24"/>
      <c r="S34" s="32" t="s">
        <v>41</v>
      </c>
    </row>
    <row r="35" spans="2:19" ht="15" customHeight="1" x14ac:dyDescent="0.25">
      <c r="B35" s="23"/>
      <c r="C35" s="24"/>
      <c r="D35" s="24"/>
      <c r="E35" s="24"/>
      <c r="F35" s="24"/>
      <c r="G35" s="25"/>
      <c r="H35" s="25"/>
      <c r="I35" s="25"/>
      <c r="J35" s="25"/>
      <c r="K35" s="25"/>
      <c r="L35" s="25"/>
      <c r="M35" s="24"/>
      <c r="N35" s="24"/>
      <c r="O35" s="24"/>
      <c r="P35" s="24"/>
      <c r="Q35" s="24"/>
      <c r="R35" s="24"/>
      <c r="S35" s="32"/>
    </row>
    <row r="36" spans="2:19" ht="26.25" customHeight="1" x14ac:dyDescent="0.25">
      <c r="B36" s="19">
        <f>B26+1</f>
        <v>2</v>
      </c>
      <c r="C36" s="37" t="s">
        <v>23</v>
      </c>
      <c r="D36" s="16" t="s">
        <v>5</v>
      </c>
      <c r="E36" s="16" t="s">
        <v>25</v>
      </c>
      <c r="F36" s="16" t="s">
        <v>6</v>
      </c>
      <c r="G36" s="29" t="s">
        <v>24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2"/>
    </row>
    <row r="37" spans="2:19" ht="15" customHeight="1" x14ac:dyDescent="0.25">
      <c r="B37" s="21" t="s">
        <v>50</v>
      </c>
      <c r="C37" s="12" t="s">
        <v>11</v>
      </c>
      <c r="D37" s="1">
        <v>0</v>
      </c>
      <c r="E37" s="9">
        <f>D37*$D$5+$G$5</f>
        <v>2.1</v>
      </c>
      <c r="F37" s="8">
        <f>D37*$F$5</f>
        <v>0</v>
      </c>
      <c r="G37" s="30" t="s">
        <v>29</v>
      </c>
      <c r="H37" s="30" t="s">
        <v>30</v>
      </c>
      <c r="I37" s="30" t="s">
        <v>31</v>
      </c>
      <c r="J37" s="30" t="s">
        <v>32</v>
      </c>
      <c r="K37" s="30" t="s">
        <v>33</v>
      </c>
      <c r="L37" s="30" t="s">
        <v>34</v>
      </c>
      <c r="M37" s="30" t="s">
        <v>35</v>
      </c>
      <c r="N37" s="30" t="s">
        <v>28</v>
      </c>
      <c r="O37" s="30" t="s">
        <v>27</v>
      </c>
      <c r="P37" s="30" t="s">
        <v>36</v>
      </c>
      <c r="Q37" s="30" t="s">
        <v>26</v>
      </c>
      <c r="R37" s="30" t="s">
        <v>37</v>
      </c>
      <c r="S37" s="22"/>
    </row>
    <row r="38" spans="2:19" x14ac:dyDescent="0.25">
      <c r="B38" s="31">
        <f>STDEVA(G42:R43)</f>
        <v>0.23529961557747509</v>
      </c>
      <c r="C38" s="12" t="s">
        <v>12</v>
      </c>
      <c r="D38" s="1">
        <v>0</v>
      </c>
      <c r="E38" s="9">
        <f>D38*$D$6+$G$6</f>
        <v>1.95</v>
      </c>
      <c r="F38" s="8">
        <f>D38*$F$6</f>
        <v>0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2"/>
    </row>
    <row r="39" spans="2:19" x14ac:dyDescent="0.25">
      <c r="B39" s="31"/>
      <c r="C39" s="12" t="s">
        <v>10</v>
      </c>
      <c r="D39" s="1">
        <v>0</v>
      </c>
      <c r="E39" s="9">
        <f>D39*$D$8+$G$8</f>
        <v>2</v>
      </c>
      <c r="F39" s="8">
        <f>D39*$F$8</f>
        <v>0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2"/>
    </row>
    <row r="40" spans="2:19" x14ac:dyDescent="0.25">
      <c r="B40" s="17" t="s">
        <v>42</v>
      </c>
      <c r="C40" s="12" t="s">
        <v>13</v>
      </c>
      <c r="D40" s="1">
        <v>0</v>
      </c>
      <c r="E40" s="9">
        <f>D40*$D$10+$G$10</f>
        <v>100</v>
      </c>
      <c r="F40" s="8">
        <f>D40*$F$10</f>
        <v>0</v>
      </c>
      <c r="G40" s="26">
        <v>86.53</v>
      </c>
      <c r="H40" s="26">
        <v>90.33</v>
      </c>
      <c r="I40" s="26">
        <v>75.709999999999994</v>
      </c>
      <c r="J40" s="26">
        <v>71.069999999999993</v>
      </c>
      <c r="K40" s="26">
        <v>67.55</v>
      </c>
      <c r="L40" s="26">
        <v>68.72</v>
      </c>
      <c r="M40" s="26">
        <v>82.74</v>
      </c>
      <c r="N40" s="26">
        <v>79.989999999999995</v>
      </c>
      <c r="O40" s="26">
        <v>71.84</v>
      </c>
      <c r="P40" s="26">
        <v>100.42</v>
      </c>
      <c r="Q40" s="26">
        <v>63.32</v>
      </c>
      <c r="R40" s="26">
        <v>84.92</v>
      </c>
      <c r="S40" s="32" t="s">
        <v>38</v>
      </c>
    </row>
    <row r="41" spans="2:19" x14ac:dyDescent="0.25">
      <c r="B41" s="27">
        <f>B44-$B$24</f>
        <v>-10.350000000000023</v>
      </c>
      <c r="C41" s="12" t="s">
        <v>14</v>
      </c>
      <c r="D41" s="1">
        <v>83</v>
      </c>
      <c r="E41" s="9">
        <f>$G$12-D41*$D$12</f>
        <v>701.5</v>
      </c>
      <c r="F41" s="8">
        <f>D41*$F$12</f>
        <v>99.6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32"/>
    </row>
    <row r="42" spans="2:19" x14ac:dyDescent="0.25">
      <c r="B42" s="27"/>
      <c r="C42" s="13"/>
      <c r="D42" s="13"/>
      <c r="E42" s="14" t="s">
        <v>21</v>
      </c>
      <c r="F42" s="18">
        <f>SUM(F37:F41)</f>
        <v>99.6</v>
      </c>
      <c r="G42" s="28">
        <f>G40-G$20</f>
        <v>-0.95000000000000284</v>
      </c>
      <c r="H42" s="28">
        <f t="shared" ref="H42:Q42" si="1">H40-H$20</f>
        <v>-1.0600000000000023</v>
      </c>
      <c r="I42" s="28">
        <f t="shared" si="1"/>
        <v>-0.88000000000000966</v>
      </c>
      <c r="J42" s="28">
        <f t="shared" si="1"/>
        <v>-0.30000000000001137</v>
      </c>
      <c r="K42" s="28">
        <f t="shared" si="1"/>
        <v>-0.63000000000000966</v>
      </c>
      <c r="L42" s="28">
        <f t="shared" si="1"/>
        <v>-0.67000000000000171</v>
      </c>
      <c r="M42" s="28">
        <f t="shared" si="1"/>
        <v>-0.85000000000000853</v>
      </c>
      <c r="N42" s="28">
        <f t="shared" si="1"/>
        <v>-1.0300000000000011</v>
      </c>
      <c r="O42" s="28">
        <f t="shared" si="1"/>
        <v>-1.0099999999999909</v>
      </c>
      <c r="P42" s="28">
        <f t="shared" si="1"/>
        <v>-0.95999999999999375</v>
      </c>
      <c r="Q42" s="28">
        <f t="shared" si="1"/>
        <v>-0.83999999999999631</v>
      </c>
      <c r="R42" s="28">
        <f>R40-R$20</f>
        <v>-1.1700000000000017</v>
      </c>
      <c r="S42" s="32" t="s">
        <v>40</v>
      </c>
    </row>
    <row r="43" spans="2:19" x14ac:dyDescent="0.25">
      <c r="B43" s="17" t="s">
        <v>39</v>
      </c>
      <c r="C43" s="13"/>
      <c r="D43" s="13"/>
      <c r="E43" s="14" t="s">
        <v>22</v>
      </c>
      <c r="F43" s="18">
        <f>$E$13-F42</f>
        <v>0.40000000000000568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32"/>
    </row>
    <row r="44" spans="2:19" ht="15" customHeight="1" x14ac:dyDescent="0.25">
      <c r="B44" s="23">
        <f>SUM(G40:R41)</f>
        <v>943.14</v>
      </c>
      <c r="C44" s="24" t="s">
        <v>45</v>
      </c>
      <c r="D44" s="24"/>
      <c r="E44" s="24"/>
      <c r="F44" s="24"/>
      <c r="G44" s="25" t="s">
        <v>43</v>
      </c>
      <c r="H44" s="25"/>
      <c r="I44" s="25"/>
      <c r="J44" s="25"/>
      <c r="K44" s="25"/>
      <c r="L44" s="25"/>
      <c r="M44" s="24" t="s">
        <v>44</v>
      </c>
      <c r="N44" s="24"/>
      <c r="O44" s="24"/>
      <c r="P44" s="24"/>
      <c r="Q44" s="24"/>
      <c r="R44" s="24"/>
      <c r="S44" s="32" t="s">
        <v>41</v>
      </c>
    </row>
    <row r="45" spans="2:19" x14ac:dyDescent="0.25">
      <c r="B45" s="23"/>
      <c r="C45" s="24"/>
      <c r="D45" s="24"/>
      <c r="E45" s="24"/>
      <c r="F45" s="24"/>
      <c r="G45" s="25"/>
      <c r="H45" s="25"/>
      <c r="I45" s="25"/>
      <c r="J45" s="25"/>
      <c r="K45" s="25"/>
      <c r="L45" s="25"/>
      <c r="M45" s="24"/>
      <c r="N45" s="24"/>
      <c r="O45" s="24"/>
      <c r="P45" s="24"/>
      <c r="Q45" s="24"/>
      <c r="R45" s="24"/>
      <c r="S45" s="32"/>
    </row>
    <row r="46" spans="2:19" ht="26.25" customHeight="1" x14ac:dyDescent="0.25">
      <c r="B46" s="19">
        <f>B36+1</f>
        <v>3</v>
      </c>
      <c r="C46" s="37" t="s">
        <v>23</v>
      </c>
      <c r="D46" s="16" t="s">
        <v>5</v>
      </c>
      <c r="E46" s="16" t="s">
        <v>25</v>
      </c>
      <c r="F46" s="16" t="s">
        <v>6</v>
      </c>
      <c r="G46" s="29" t="s">
        <v>24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2"/>
    </row>
    <row r="47" spans="2:19" ht="15" customHeight="1" x14ac:dyDescent="0.25">
      <c r="B47" s="21" t="s">
        <v>50</v>
      </c>
      <c r="C47" s="12" t="s">
        <v>11</v>
      </c>
      <c r="D47" s="1">
        <v>0</v>
      </c>
      <c r="E47" s="9">
        <f>D47*$D$5+$G$5</f>
        <v>2.1</v>
      </c>
      <c r="F47" s="8">
        <f>D47*$F$5</f>
        <v>0</v>
      </c>
      <c r="G47" s="30" t="s">
        <v>29</v>
      </c>
      <c r="H47" s="30" t="s">
        <v>30</v>
      </c>
      <c r="I47" s="30" t="s">
        <v>31</v>
      </c>
      <c r="J47" s="30" t="s">
        <v>32</v>
      </c>
      <c r="K47" s="30" t="s">
        <v>33</v>
      </c>
      <c r="L47" s="30" t="s">
        <v>34</v>
      </c>
      <c r="M47" s="30" t="s">
        <v>35</v>
      </c>
      <c r="N47" s="30" t="s">
        <v>28</v>
      </c>
      <c r="O47" s="30" t="s">
        <v>27</v>
      </c>
      <c r="P47" s="30" t="s">
        <v>36</v>
      </c>
      <c r="Q47" s="30" t="s">
        <v>26</v>
      </c>
      <c r="R47" s="30" t="s">
        <v>37</v>
      </c>
      <c r="S47" s="22"/>
    </row>
    <row r="48" spans="2:19" x14ac:dyDescent="0.25">
      <c r="B48" s="31">
        <f>STDEVA(G52:R53)</f>
        <v>0.41646783134529308</v>
      </c>
      <c r="C48" s="12" t="s">
        <v>12</v>
      </c>
      <c r="D48" s="1">
        <v>0</v>
      </c>
      <c r="E48" s="9">
        <f>D48*$D$6+$G$6</f>
        <v>1.95</v>
      </c>
      <c r="F48" s="8">
        <f>D48*$F$6</f>
        <v>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2"/>
    </row>
    <row r="49" spans="2:19" x14ac:dyDescent="0.25">
      <c r="B49" s="31"/>
      <c r="C49" s="12" t="s">
        <v>10</v>
      </c>
      <c r="D49" s="1">
        <v>20</v>
      </c>
      <c r="E49" s="9">
        <f>D49*$D$8+$G$8</f>
        <v>2.2000000000000002</v>
      </c>
      <c r="F49" s="8">
        <f>D49*$F$8</f>
        <v>100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15"/>
    </row>
    <row r="50" spans="2:19" x14ac:dyDescent="0.25">
      <c r="B50" s="20" t="s">
        <v>42</v>
      </c>
      <c r="C50" s="12" t="s">
        <v>13</v>
      </c>
      <c r="D50" s="1">
        <v>0</v>
      </c>
      <c r="E50" s="9">
        <f>D50*$D$10+$G$10</f>
        <v>100</v>
      </c>
      <c r="F50" s="8">
        <f>D50*$F$10</f>
        <v>0</v>
      </c>
      <c r="G50" s="26">
        <v>86.51</v>
      </c>
      <c r="H50" s="26">
        <v>90.44</v>
      </c>
      <c r="I50" s="26">
        <v>75.790000000000006</v>
      </c>
      <c r="J50" s="26">
        <v>71.349999999999994</v>
      </c>
      <c r="K50" s="26">
        <v>67.23</v>
      </c>
      <c r="L50" s="26">
        <v>68.599999999999994</v>
      </c>
      <c r="M50" s="26">
        <v>82.17</v>
      </c>
      <c r="N50" s="26">
        <v>80.13</v>
      </c>
      <c r="O50" s="26">
        <v>72.209999999999994</v>
      </c>
      <c r="P50" s="26">
        <v>99.65</v>
      </c>
      <c r="Q50" s="26">
        <v>63.38</v>
      </c>
      <c r="R50" s="26">
        <v>84.93</v>
      </c>
      <c r="S50" s="32" t="s">
        <v>38</v>
      </c>
    </row>
    <row r="51" spans="2:19" ht="15" customHeight="1" x14ac:dyDescent="0.25">
      <c r="B51" s="27">
        <f>B54-$B$24</f>
        <v>-11.099999999999909</v>
      </c>
      <c r="C51" s="12" t="s">
        <v>14</v>
      </c>
      <c r="D51" s="1">
        <v>0</v>
      </c>
      <c r="E51" s="9">
        <f>$G$12-D51*$D$12</f>
        <v>743</v>
      </c>
      <c r="F51" s="8">
        <f>D51*$F$12</f>
        <v>0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32"/>
    </row>
    <row r="52" spans="2:19" ht="15" customHeight="1" x14ac:dyDescent="0.25">
      <c r="B52" s="27"/>
      <c r="C52" s="13"/>
      <c r="D52" s="13"/>
      <c r="E52" s="13" t="s">
        <v>21</v>
      </c>
      <c r="F52" s="7">
        <f>SUM(F47:F51)</f>
        <v>100</v>
      </c>
      <c r="G52" s="28">
        <f>G50-G$20</f>
        <v>-0.96999999999999886</v>
      </c>
      <c r="H52" s="28">
        <f t="shared" ref="H52:R52" si="2">H50-H$20</f>
        <v>-0.95000000000000284</v>
      </c>
      <c r="I52" s="28">
        <f t="shared" si="2"/>
        <v>-0.79999999999999716</v>
      </c>
      <c r="J52" s="28">
        <f t="shared" si="2"/>
        <v>-2.0000000000010232E-2</v>
      </c>
      <c r="K52" s="28">
        <f t="shared" si="2"/>
        <v>-0.95000000000000284</v>
      </c>
      <c r="L52" s="28">
        <f t="shared" si="2"/>
        <v>-0.79000000000000625</v>
      </c>
      <c r="M52" s="28">
        <f t="shared" si="2"/>
        <v>-1.4200000000000017</v>
      </c>
      <c r="N52" s="28">
        <f t="shared" si="2"/>
        <v>-0.89000000000000057</v>
      </c>
      <c r="O52" s="28">
        <f t="shared" si="2"/>
        <v>-0.64000000000000057</v>
      </c>
      <c r="P52" s="28">
        <f t="shared" si="2"/>
        <v>-1.7299999999999898</v>
      </c>
      <c r="Q52" s="28">
        <f t="shared" si="2"/>
        <v>-0.77999999999999403</v>
      </c>
      <c r="R52" s="28">
        <f t="shared" si="2"/>
        <v>-1.1599999999999966</v>
      </c>
      <c r="S52" s="32" t="s">
        <v>40</v>
      </c>
    </row>
    <row r="53" spans="2:19" x14ac:dyDescent="0.25">
      <c r="B53" s="20" t="s">
        <v>39</v>
      </c>
      <c r="C53" s="13"/>
      <c r="D53" s="13"/>
      <c r="E53" s="13" t="s">
        <v>22</v>
      </c>
      <c r="F53" s="7">
        <f>$E$13-F52</f>
        <v>0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32"/>
    </row>
    <row r="54" spans="2:19" ht="15" customHeight="1" x14ac:dyDescent="0.25">
      <c r="B54" s="23">
        <f>SUM(G50:R51)</f>
        <v>942.3900000000001</v>
      </c>
      <c r="C54" s="24" t="s">
        <v>49</v>
      </c>
      <c r="D54" s="24"/>
      <c r="E54" s="24"/>
      <c r="F54" s="24"/>
      <c r="G54" s="25" t="s">
        <v>51</v>
      </c>
      <c r="H54" s="25"/>
      <c r="I54" s="25"/>
      <c r="J54" s="25"/>
      <c r="K54" s="25"/>
      <c r="L54" s="25"/>
      <c r="M54" s="24" t="s">
        <v>52</v>
      </c>
      <c r="N54" s="24"/>
      <c r="O54" s="24"/>
      <c r="P54" s="24"/>
      <c r="Q54" s="24"/>
      <c r="R54" s="24"/>
      <c r="S54" s="32" t="s">
        <v>41</v>
      </c>
    </row>
    <row r="55" spans="2:19" x14ac:dyDescent="0.25">
      <c r="B55" s="23"/>
      <c r="C55" s="24"/>
      <c r="D55" s="24"/>
      <c r="E55" s="24"/>
      <c r="F55" s="24"/>
      <c r="G55" s="25"/>
      <c r="H55" s="25"/>
      <c r="I55" s="25"/>
      <c r="J55" s="25"/>
      <c r="K55" s="25"/>
      <c r="L55" s="25"/>
      <c r="M55" s="24"/>
      <c r="N55" s="24"/>
      <c r="O55" s="24"/>
      <c r="P55" s="24"/>
      <c r="Q55" s="24"/>
      <c r="R55" s="24"/>
      <c r="S55" s="32"/>
    </row>
    <row r="56" spans="2:19" ht="18.75" x14ac:dyDescent="0.25">
      <c r="B56" s="19">
        <f>B46+1</f>
        <v>4</v>
      </c>
      <c r="C56" s="37" t="s">
        <v>23</v>
      </c>
      <c r="D56" s="16" t="s">
        <v>5</v>
      </c>
      <c r="E56" s="16" t="s">
        <v>25</v>
      </c>
      <c r="F56" s="16" t="s">
        <v>6</v>
      </c>
      <c r="G56" s="29" t="s">
        <v>24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2"/>
    </row>
    <row r="57" spans="2:19" ht="15.75" x14ac:dyDescent="0.25">
      <c r="B57" s="21" t="s">
        <v>50</v>
      </c>
      <c r="C57" s="12" t="s">
        <v>11</v>
      </c>
      <c r="D57" s="1">
        <v>0</v>
      </c>
      <c r="E57" s="9">
        <f>D57*$D$5+$G$5</f>
        <v>2.1</v>
      </c>
      <c r="F57" s="8">
        <f>D57*$F$5</f>
        <v>0</v>
      </c>
      <c r="G57" s="30" t="s">
        <v>29</v>
      </c>
      <c r="H57" s="30" t="s">
        <v>30</v>
      </c>
      <c r="I57" s="30" t="s">
        <v>31</v>
      </c>
      <c r="J57" s="30" t="s">
        <v>32</v>
      </c>
      <c r="K57" s="30" t="s">
        <v>33</v>
      </c>
      <c r="L57" s="30" t="s">
        <v>34</v>
      </c>
      <c r="M57" s="30" t="s">
        <v>35</v>
      </c>
      <c r="N57" s="30" t="s">
        <v>28</v>
      </c>
      <c r="O57" s="30" t="s">
        <v>27</v>
      </c>
      <c r="P57" s="30" t="s">
        <v>36</v>
      </c>
      <c r="Q57" s="30" t="s">
        <v>26</v>
      </c>
      <c r="R57" s="30" t="s">
        <v>37</v>
      </c>
      <c r="S57" s="22"/>
    </row>
    <row r="58" spans="2:19" x14ac:dyDescent="0.25">
      <c r="B58" s="31">
        <f>STDEVA(G62:R63)</f>
        <v>0.13545378279223655</v>
      </c>
      <c r="C58" s="12" t="s">
        <v>12</v>
      </c>
      <c r="D58" s="1">
        <v>5</v>
      </c>
      <c r="E58" s="9">
        <f>D58*$D$6+$G$6</f>
        <v>1.9749999999999999</v>
      </c>
      <c r="F58" s="8">
        <f>D58*$F$6</f>
        <v>100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2"/>
    </row>
    <row r="59" spans="2:19" x14ac:dyDescent="0.25">
      <c r="B59" s="31"/>
      <c r="C59" s="12" t="s">
        <v>10</v>
      </c>
      <c r="D59" s="1">
        <v>0</v>
      </c>
      <c r="E59" s="9">
        <f>D59*$D$8+$G$8</f>
        <v>2</v>
      </c>
      <c r="F59" s="8">
        <f>D59*$F$8</f>
        <v>0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15"/>
    </row>
    <row r="60" spans="2:19" x14ac:dyDescent="0.25">
      <c r="B60" s="20" t="s">
        <v>42</v>
      </c>
      <c r="C60" s="12" t="s">
        <v>13</v>
      </c>
      <c r="D60" s="1">
        <v>0</v>
      </c>
      <c r="E60" s="9">
        <f>D60*$D$10+$G$10</f>
        <v>100</v>
      </c>
      <c r="F60" s="8">
        <f>D60*$F$10</f>
        <v>0</v>
      </c>
      <c r="G60" s="26">
        <v>87.13</v>
      </c>
      <c r="H60" s="26">
        <v>90.85</v>
      </c>
      <c r="I60" s="26">
        <v>76.14</v>
      </c>
      <c r="J60" s="26">
        <v>71.319999999999993</v>
      </c>
      <c r="K60" s="26">
        <v>67.91</v>
      </c>
      <c r="L60" s="26">
        <v>69.09</v>
      </c>
      <c r="M60" s="26">
        <v>83.21</v>
      </c>
      <c r="N60" s="26">
        <v>80.540000000000006</v>
      </c>
      <c r="O60" s="26">
        <v>72.36</v>
      </c>
      <c r="P60" s="26">
        <v>100.95</v>
      </c>
      <c r="Q60" s="26">
        <v>63.82</v>
      </c>
      <c r="R60" s="26">
        <v>85.58</v>
      </c>
      <c r="S60" s="32" t="s">
        <v>38</v>
      </c>
    </row>
    <row r="61" spans="2:19" x14ac:dyDescent="0.25">
      <c r="B61" s="27">
        <f>B64-$B$24</f>
        <v>-4.5899999999998045</v>
      </c>
      <c r="C61" s="12" t="s">
        <v>14</v>
      </c>
      <c r="D61" s="1">
        <v>0</v>
      </c>
      <c r="E61" s="9">
        <f>$G$12-D61*$D$12</f>
        <v>743</v>
      </c>
      <c r="F61" s="8">
        <f>D61*$F$12</f>
        <v>0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32"/>
    </row>
    <row r="62" spans="2:19" x14ac:dyDescent="0.25">
      <c r="B62" s="27"/>
      <c r="C62" s="13"/>
      <c r="D62" s="13"/>
      <c r="E62" s="13" t="s">
        <v>21</v>
      </c>
      <c r="F62" s="7">
        <f>SUM(F57:F61)</f>
        <v>100</v>
      </c>
      <c r="G62" s="28">
        <f>G60-G$20</f>
        <v>-0.35000000000000853</v>
      </c>
      <c r="H62" s="28">
        <f t="shared" ref="H62:R62" si="3">H60-H$20</f>
        <v>-0.54000000000000625</v>
      </c>
      <c r="I62" s="28">
        <f t="shared" si="3"/>
        <v>-0.45000000000000284</v>
      </c>
      <c r="J62" s="28">
        <f t="shared" si="3"/>
        <v>-5.0000000000011369E-2</v>
      </c>
      <c r="K62" s="28">
        <f t="shared" si="3"/>
        <v>-0.27000000000001023</v>
      </c>
      <c r="L62" s="28">
        <f t="shared" si="3"/>
        <v>-0.29999999999999716</v>
      </c>
      <c r="M62" s="28">
        <f t="shared" si="3"/>
        <v>-0.38000000000000966</v>
      </c>
      <c r="N62" s="28">
        <f t="shared" si="3"/>
        <v>-0.47999999999998977</v>
      </c>
      <c r="O62" s="28">
        <f t="shared" si="3"/>
        <v>-0.48999999999999488</v>
      </c>
      <c r="P62" s="28">
        <f t="shared" si="3"/>
        <v>-0.42999999999999261</v>
      </c>
      <c r="Q62" s="28">
        <f t="shared" si="3"/>
        <v>-0.33999999999999631</v>
      </c>
      <c r="R62" s="28">
        <f t="shared" si="3"/>
        <v>-0.51000000000000512</v>
      </c>
      <c r="S62" s="32" t="s">
        <v>40</v>
      </c>
    </row>
    <row r="63" spans="2:19" x14ac:dyDescent="0.25">
      <c r="B63" s="20" t="s">
        <v>39</v>
      </c>
      <c r="C63" s="13"/>
      <c r="D63" s="13"/>
      <c r="E63" s="13" t="s">
        <v>22</v>
      </c>
      <c r="F63" s="7">
        <f>$E$13-F62</f>
        <v>0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32"/>
    </row>
    <row r="64" spans="2:19" x14ac:dyDescent="0.25">
      <c r="B64" s="23">
        <f>SUM(G60:R61)</f>
        <v>948.9000000000002</v>
      </c>
      <c r="C64" s="24" t="s">
        <v>55</v>
      </c>
      <c r="D64" s="24"/>
      <c r="E64" s="24"/>
      <c r="F64" s="24"/>
      <c r="G64" s="25" t="s">
        <v>57</v>
      </c>
      <c r="H64" s="25"/>
      <c r="I64" s="25"/>
      <c r="J64" s="25"/>
      <c r="K64" s="25"/>
      <c r="L64" s="25"/>
      <c r="M64" s="24" t="s">
        <v>44</v>
      </c>
      <c r="N64" s="24"/>
      <c r="O64" s="24"/>
      <c r="P64" s="24"/>
      <c r="Q64" s="24"/>
      <c r="R64" s="24"/>
      <c r="S64" s="32" t="s">
        <v>41</v>
      </c>
    </row>
    <row r="65" spans="2:19" x14ac:dyDescent="0.25">
      <c r="B65" s="23"/>
      <c r="C65" s="24"/>
      <c r="D65" s="24"/>
      <c r="E65" s="24"/>
      <c r="F65" s="24"/>
      <c r="G65" s="25"/>
      <c r="H65" s="25"/>
      <c r="I65" s="25"/>
      <c r="J65" s="25"/>
      <c r="K65" s="25"/>
      <c r="L65" s="25"/>
      <c r="M65" s="24"/>
      <c r="N65" s="24"/>
      <c r="O65" s="24"/>
      <c r="P65" s="24"/>
      <c r="Q65" s="24"/>
      <c r="R65" s="24"/>
      <c r="S65" s="32"/>
    </row>
    <row r="66" spans="2:19" ht="18.75" x14ac:dyDescent="0.25">
      <c r="B66" s="19">
        <f>B56+1</f>
        <v>5</v>
      </c>
      <c r="C66" s="37" t="s">
        <v>23</v>
      </c>
      <c r="D66" s="16" t="s">
        <v>5</v>
      </c>
      <c r="E66" s="16" t="s">
        <v>25</v>
      </c>
      <c r="F66" s="16" t="s">
        <v>6</v>
      </c>
      <c r="G66" s="29" t="s">
        <v>24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2"/>
    </row>
    <row r="67" spans="2:19" ht="15.75" x14ac:dyDescent="0.25">
      <c r="B67" s="21" t="s">
        <v>50</v>
      </c>
      <c r="C67" s="12" t="s">
        <v>11</v>
      </c>
      <c r="D67" s="1">
        <v>10</v>
      </c>
      <c r="E67" s="9">
        <f>D67*$D$5+$G$5</f>
        <v>2.15</v>
      </c>
      <c r="F67" s="8">
        <f>D67*$F$5</f>
        <v>100</v>
      </c>
      <c r="G67" s="30" t="s">
        <v>29</v>
      </c>
      <c r="H67" s="30" t="s">
        <v>30</v>
      </c>
      <c r="I67" s="30" t="s">
        <v>31</v>
      </c>
      <c r="J67" s="30" t="s">
        <v>32</v>
      </c>
      <c r="K67" s="30" t="s">
        <v>33</v>
      </c>
      <c r="L67" s="30" t="s">
        <v>34</v>
      </c>
      <c r="M67" s="30" t="s">
        <v>35</v>
      </c>
      <c r="N67" s="30" t="s">
        <v>28</v>
      </c>
      <c r="O67" s="30" t="s">
        <v>27</v>
      </c>
      <c r="P67" s="30" t="s">
        <v>36</v>
      </c>
      <c r="Q67" s="30" t="s">
        <v>26</v>
      </c>
      <c r="R67" s="30" t="s">
        <v>37</v>
      </c>
      <c r="S67" s="22"/>
    </row>
    <row r="68" spans="2:19" x14ac:dyDescent="0.25">
      <c r="B68" s="31">
        <f>STDEVA(G72:R73)</f>
        <v>7.7869354457555204E-2</v>
      </c>
      <c r="C68" s="12" t="s">
        <v>12</v>
      </c>
      <c r="D68" s="1">
        <v>0</v>
      </c>
      <c r="E68" s="9">
        <f>D68*$D$6+$G$6</f>
        <v>1.95</v>
      </c>
      <c r="F68" s="8">
        <f>D68*$F$6</f>
        <v>0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2"/>
    </row>
    <row r="69" spans="2:19" x14ac:dyDescent="0.25">
      <c r="B69" s="31"/>
      <c r="C69" s="12" t="s">
        <v>10</v>
      </c>
      <c r="D69" s="1">
        <v>0</v>
      </c>
      <c r="E69" s="9">
        <f>D69*$D$8+$G$8</f>
        <v>2</v>
      </c>
      <c r="F69" s="8">
        <f>D69*$F$8</f>
        <v>0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15"/>
    </row>
    <row r="70" spans="2:19" x14ac:dyDescent="0.25">
      <c r="B70" s="20" t="s">
        <v>42</v>
      </c>
      <c r="C70" s="12" t="s">
        <v>13</v>
      </c>
      <c r="D70" s="1">
        <v>0</v>
      </c>
      <c r="E70" s="9">
        <f>D70*$D$10+$G$10</f>
        <v>100</v>
      </c>
      <c r="F70" s="8">
        <f>D70*$F$10</f>
        <v>0</v>
      </c>
      <c r="G70" s="26">
        <v>87.23</v>
      </c>
      <c r="H70" s="26">
        <v>91.12</v>
      </c>
      <c r="I70" s="26">
        <v>76.34</v>
      </c>
      <c r="J70" s="26">
        <v>71.400000000000006</v>
      </c>
      <c r="K70" s="26">
        <v>67.98</v>
      </c>
      <c r="L70" s="26">
        <v>69.19</v>
      </c>
      <c r="M70" s="26">
        <v>83.43</v>
      </c>
      <c r="N70" s="26">
        <v>80.819999999999993</v>
      </c>
      <c r="O70" s="26">
        <v>72.63</v>
      </c>
      <c r="P70" s="26">
        <v>101.19</v>
      </c>
      <c r="Q70" s="26">
        <v>64.02</v>
      </c>
      <c r="R70" s="26">
        <v>85.92</v>
      </c>
      <c r="S70" s="32" t="s">
        <v>38</v>
      </c>
    </row>
    <row r="71" spans="2:19" x14ac:dyDescent="0.25">
      <c r="B71" s="27">
        <f>B74-$B$24</f>
        <v>-2.220000000000141</v>
      </c>
      <c r="C71" s="12" t="s">
        <v>14</v>
      </c>
      <c r="D71" s="1">
        <v>0</v>
      </c>
      <c r="E71" s="9">
        <f>$G$12-D71*$D$12</f>
        <v>743</v>
      </c>
      <c r="F71" s="8">
        <f>D71*$F$12</f>
        <v>0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32"/>
    </row>
    <row r="72" spans="2:19" x14ac:dyDescent="0.25">
      <c r="B72" s="27"/>
      <c r="C72" s="13"/>
      <c r="D72" s="13"/>
      <c r="E72" s="13" t="s">
        <v>21</v>
      </c>
      <c r="F72" s="7">
        <f>SUM(F67:F71)</f>
        <v>100</v>
      </c>
      <c r="G72" s="28">
        <f>G70-G$20</f>
        <v>-0.25</v>
      </c>
      <c r="H72" s="28">
        <f t="shared" ref="H72:R72" si="4">H70-H$20</f>
        <v>-0.26999999999999602</v>
      </c>
      <c r="I72" s="28">
        <f t="shared" si="4"/>
        <v>-0.25</v>
      </c>
      <c r="J72" s="28">
        <f t="shared" si="4"/>
        <v>3.0000000000001137E-2</v>
      </c>
      <c r="K72" s="28">
        <f t="shared" si="4"/>
        <v>-0.20000000000000284</v>
      </c>
      <c r="L72" s="28">
        <f t="shared" si="4"/>
        <v>-0.20000000000000284</v>
      </c>
      <c r="M72" s="28">
        <f t="shared" si="4"/>
        <v>-0.15999999999999659</v>
      </c>
      <c r="N72" s="28">
        <f t="shared" si="4"/>
        <v>-0.20000000000000284</v>
      </c>
      <c r="O72" s="28">
        <f t="shared" si="4"/>
        <v>-0.21999999999999886</v>
      </c>
      <c r="P72" s="28">
        <f t="shared" si="4"/>
        <v>-0.18999999999999773</v>
      </c>
      <c r="Q72" s="28">
        <f t="shared" si="4"/>
        <v>-0.14000000000000057</v>
      </c>
      <c r="R72" s="28">
        <f t="shared" si="4"/>
        <v>-0.17000000000000171</v>
      </c>
      <c r="S72" s="32" t="s">
        <v>40</v>
      </c>
    </row>
    <row r="73" spans="2:19" x14ac:dyDescent="0.25">
      <c r="B73" s="20" t="s">
        <v>39</v>
      </c>
      <c r="C73" s="13"/>
      <c r="D73" s="13"/>
      <c r="E73" s="13" t="s">
        <v>22</v>
      </c>
      <c r="F73" s="7">
        <f>$E$13-F72</f>
        <v>0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32"/>
    </row>
    <row r="74" spans="2:19" x14ac:dyDescent="0.25">
      <c r="B74" s="23">
        <f>SUM(G70:R71)</f>
        <v>951.26999999999987</v>
      </c>
      <c r="C74" s="24" t="s">
        <v>56</v>
      </c>
      <c r="D74" s="24"/>
      <c r="E74" s="24"/>
      <c r="F74" s="24"/>
      <c r="G74" s="25" t="s">
        <v>58</v>
      </c>
      <c r="H74" s="25"/>
      <c r="I74" s="25"/>
      <c r="J74" s="25"/>
      <c r="K74" s="25"/>
      <c r="L74" s="25"/>
      <c r="M74" s="24" t="s">
        <v>44</v>
      </c>
      <c r="N74" s="24"/>
      <c r="O74" s="24"/>
      <c r="P74" s="24"/>
      <c r="Q74" s="24"/>
      <c r="R74" s="24"/>
      <c r="S74" s="32" t="s">
        <v>41</v>
      </c>
    </row>
    <row r="75" spans="2:19" x14ac:dyDescent="0.25">
      <c r="B75" s="23"/>
      <c r="C75" s="24"/>
      <c r="D75" s="24"/>
      <c r="E75" s="24"/>
      <c r="F75" s="24"/>
      <c r="G75" s="25"/>
      <c r="H75" s="25"/>
      <c r="I75" s="25"/>
      <c r="J75" s="25"/>
      <c r="K75" s="25"/>
      <c r="L75" s="25"/>
      <c r="M75" s="24"/>
      <c r="N75" s="24"/>
      <c r="O75" s="24"/>
      <c r="P75" s="24"/>
      <c r="Q75" s="24"/>
      <c r="R75" s="24"/>
      <c r="S75" s="32"/>
    </row>
    <row r="79" spans="2:19" ht="15.75" customHeight="1" x14ac:dyDescent="0.25"/>
    <row r="82" spans="24:24" ht="15" customHeight="1" x14ac:dyDescent="0.25"/>
    <row r="83" spans="24:24" ht="15" customHeight="1" x14ac:dyDescent="0.25"/>
    <row r="84" spans="24:24" ht="15" customHeight="1" x14ac:dyDescent="0.25">
      <c r="X84" t="s">
        <v>60</v>
      </c>
    </row>
    <row r="86" spans="24:24" ht="15" customHeight="1" x14ac:dyDescent="0.25"/>
    <row r="87" spans="24:24" ht="15" customHeight="1" x14ac:dyDescent="0.25"/>
  </sheetData>
  <mergeCells count="286">
    <mergeCell ref="B74:B75"/>
    <mergeCell ref="C74:F75"/>
    <mergeCell ref="G74:L75"/>
    <mergeCell ref="M74:R75"/>
    <mergeCell ref="S74:S75"/>
    <mergeCell ref="P70:P71"/>
    <mergeCell ref="Q70:Q71"/>
    <mergeCell ref="R70:R71"/>
    <mergeCell ref="S70:S71"/>
    <mergeCell ref="B71:B72"/>
    <mergeCell ref="G72:G73"/>
    <mergeCell ref="H72:H73"/>
    <mergeCell ref="I72:I73"/>
    <mergeCell ref="J72:J73"/>
    <mergeCell ref="K72:K73"/>
    <mergeCell ref="L72:L73"/>
    <mergeCell ref="M72:M73"/>
    <mergeCell ref="N72:N73"/>
    <mergeCell ref="O72:O73"/>
    <mergeCell ref="P72:P73"/>
    <mergeCell ref="Q72:Q73"/>
    <mergeCell ref="R72:R73"/>
    <mergeCell ref="S72:S73"/>
    <mergeCell ref="G70:G71"/>
    <mergeCell ref="H70:H71"/>
    <mergeCell ref="I70:I71"/>
    <mergeCell ref="J70:J71"/>
    <mergeCell ref="K70:K71"/>
    <mergeCell ref="L70:L71"/>
    <mergeCell ref="M70:M71"/>
    <mergeCell ref="N70:N71"/>
    <mergeCell ref="O70:O71"/>
    <mergeCell ref="B64:B65"/>
    <mergeCell ref="C64:F65"/>
    <mergeCell ref="G64:L65"/>
    <mergeCell ref="M64:R65"/>
    <mergeCell ref="S64:S65"/>
    <mergeCell ref="G66:R66"/>
    <mergeCell ref="S66:S68"/>
    <mergeCell ref="G67:G69"/>
    <mergeCell ref="H67:H69"/>
    <mergeCell ref="I67:I69"/>
    <mergeCell ref="J67:J69"/>
    <mergeCell ref="K67:K69"/>
    <mergeCell ref="L67:L69"/>
    <mergeCell ref="M67:M69"/>
    <mergeCell ref="N67:N69"/>
    <mergeCell ref="O67:O69"/>
    <mergeCell ref="P67:P69"/>
    <mergeCell ref="Q67:Q69"/>
    <mergeCell ref="R67:R69"/>
    <mergeCell ref="B68:B69"/>
    <mergeCell ref="O60:O61"/>
    <mergeCell ref="P60:P61"/>
    <mergeCell ref="Q60:Q61"/>
    <mergeCell ref="R60:R61"/>
    <mergeCell ref="S60:S61"/>
    <mergeCell ref="B61:B62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B58:B59"/>
    <mergeCell ref="G60:G61"/>
    <mergeCell ref="H60:H61"/>
    <mergeCell ref="I60:I61"/>
    <mergeCell ref="J60:J61"/>
    <mergeCell ref="K60:K61"/>
    <mergeCell ref="L60:L61"/>
    <mergeCell ref="M60:M61"/>
    <mergeCell ref="N60:N61"/>
    <mergeCell ref="S36:S39"/>
    <mergeCell ref="S46:S48"/>
    <mergeCell ref="G56:R56"/>
    <mergeCell ref="S56:S58"/>
    <mergeCell ref="G57:G59"/>
    <mergeCell ref="H57:H59"/>
    <mergeCell ref="I57:I59"/>
    <mergeCell ref="J57:J59"/>
    <mergeCell ref="K57:K59"/>
    <mergeCell ref="L57:L59"/>
    <mergeCell ref="M57:M59"/>
    <mergeCell ref="N57:N59"/>
    <mergeCell ref="O57:O59"/>
    <mergeCell ref="P57:P59"/>
    <mergeCell ref="Q57:Q59"/>
    <mergeCell ref="R57:R59"/>
    <mergeCell ref="B18:B19"/>
    <mergeCell ref="B28:B29"/>
    <mergeCell ref="S20:S21"/>
    <mergeCell ref="S22:S23"/>
    <mergeCell ref="S30:S31"/>
    <mergeCell ref="G30:G31"/>
    <mergeCell ref="H30:H31"/>
    <mergeCell ref="I30:I31"/>
    <mergeCell ref="J30:J31"/>
    <mergeCell ref="K30:K31"/>
    <mergeCell ref="L30:L31"/>
    <mergeCell ref="M30:M31"/>
    <mergeCell ref="N30:N31"/>
    <mergeCell ref="L27:L29"/>
    <mergeCell ref="M27:M29"/>
    <mergeCell ref="N27:N29"/>
    <mergeCell ref="S16:S19"/>
    <mergeCell ref="S26:S29"/>
    <mergeCell ref="S32:S33"/>
    <mergeCell ref="S24:S25"/>
    <mergeCell ref="S34:S35"/>
    <mergeCell ref="R32:R33"/>
    <mergeCell ref="B34:B35"/>
    <mergeCell ref="L32:L33"/>
    <mergeCell ref="M32:M33"/>
    <mergeCell ref="N32:N33"/>
    <mergeCell ref="O32:O33"/>
    <mergeCell ref="P32:P33"/>
    <mergeCell ref="Q32:Q33"/>
    <mergeCell ref="B31:B32"/>
    <mergeCell ref="G32:G33"/>
    <mergeCell ref="H32:H33"/>
    <mergeCell ref="I32:I33"/>
    <mergeCell ref="B24:B25"/>
    <mergeCell ref="B21:B22"/>
    <mergeCell ref="G26:R26"/>
    <mergeCell ref="G27:G29"/>
    <mergeCell ref="H27:H29"/>
    <mergeCell ref="I27:I29"/>
    <mergeCell ref="J27:J29"/>
    <mergeCell ref="K27:K29"/>
    <mergeCell ref="O30:O31"/>
    <mergeCell ref="P30:P31"/>
    <mergeCell ref="Q30:Q31"/>
    <mergeCell ref="R30:R31"/>
    <mergeCell ref="O27:O29"/>
    <mergeCell ref="P27:P29"/>
    <mergeCell ref="Q27:Q29"/>
    <mergeCell ref="R27:R29"/>
    <mergeCell ref="C24:F25"/>
    <mergeCell ref="G24:L25"/>
    <mergeCell ref="M24:R25"/>
    <mergeCell ref="J32:J33"/>
    <mergeCell ref="K32:K33"/>
    <mergeCell ref="O17:O19"/>
    <mergeCell ref="R22:R23"/>
    <mergeCell ref="G16:R16"/>
    <mergeCell ref="L22:L23"/>
    <mergeCell ref="M22:M23"/>
    <mergeCell ref="N22:N23"/>
    <mergeCell ref="O22:O23"/>
    <mergeCell ref="P22:P23"/>
    <mergeCell ref="Q22:Q23"/>
    <mergeCell ref="O20:O21"/>
    <mergeCell ref="P20:P21"/>
    <mergeCell ref="Q20:Q21"/>
    <mergeCell ref="R20:R21"/>
    <mergeCell ref="G22:G23"/>
    <mergeCell ref="H22:H23"/>
    <mergeCell ref="I22:I23"/>
    <mergeCell ref="J22:J23"/>
    <mergeCell ref="H20:H21"/>
    <mergeCell ref="I20:I21"/>
    <mergeCell ref="J20:J21"/>
    <mergeCell ref="K20:K21"/>
    <mergeCell ref="L20:L21"/>
    <mergeCell ref="M20:M21"/>
    <mergeCell ref="N20:N21"/>
    <mergeCell ref="K17:K19"/>
    <mergeCell ref="L17:L19"/>
    <mergeCell ref="M17:M19"/>
    <mergeCell ref="N17:N19"/>
    <mergeCell ref="B2:C2"/>
    <mergeCell ref="D2:E2"/>
    <mergeCell ref="E13:G13"/>
    <mergeCell ref="B13:D13"/>
    <mergeCell ref="G36:R36"/>
    <mergeCell ref="G37:G39"/>
    <mergeCell ref="H37:H39"/>
    <mergeCell ref="I37:I39"/>
    <mergeCell ref="J37:J39"/>
    <mergeCell ref="K37:K39"/>
    <mergeCell ref="L37:L39"/>
    <mergeCell ref="M37:M39"/>
    <mergeCell ref="N37:N39"/>
    <mergeCell ref="O37:O39"/>
    <mergeCell ref="P37:P39"/>
    <mergeCell ref="P17:P19"/>
    <mergeCell ref="G17:G19"/>
    <mergeCell ref="H17:H19"/>
    <mergeCell ref="I17:I19"/>
    <mergeCell ref="J17:J19"/>
    <mergeCell ref="K22:K23"/>
    <mergeCell ref="Q17:Q19"/>
    <mergeCell ref="R17:R19"/>
    <mergeCell ref="G20:G21"/>
    <mergeCell ref="Q37:Q39"/>
    <mergeCell ref="R37:R39"/>
    <mergeCell ref="B38:B39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B48:B49"/>
    <mergeCell ref="B44:B45"/>
    <mergeCell ref="S44:S45"/>
    <mergeCell ref="C34:F35"/>
    <mergeCell ref="G34:L35"/>
    <mergeCell ref="M34:R35"/>
    <mergeCell ref="C44:F45"/>
    <mergeCell ref="G44:L45"/>
    <mergeCell ref="M44:R45"/>
    <mergeCell ref="S40:S41"/>
    <mergeCell ref="B41:B42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R42:R43"/>
    <mergeCell ref="S42:S43"/>
    <mergeCell ref="N50:N51"/>
    <mergeCell ref="O50:O51"/>
    <mergeCell ref="P50:P51"/>
    <mergeCell ref="G50:G51"/>
    <mergeCell ref="H50:H51"/>
    <mergeCell ref="I50:I51"/>
    <mergeCell ref="J50:J51"/>
    <mergeCell ref="K50:K51"/>
    <mergeCell ref="G46:R46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P47:P49"/>
    <mergeCell ref="Q47:Q49"/>
    <mergeCell ref="R47:R49"/>
    <mergeCell ref="S52:S53"/>
    <mergeCell ref="B54:B55"/>
    <mergeCell ref="C54:F55"/>
    <mergeCell ref="G54:L55"/>
    <mergeCell ref="S54:S55"/>
    <mergeCell ref="M54:R55"/>
    <mergeCell ref="Q50:Q51"/>
    <mergeCell ref="R50:R51"/>
    <mergeCell ref="S50:S51"/>
    <mergeCell ref="B51:B52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L50:L51"/>
    <mergeCell ref="M50:M51"/>
  </mergeCells>
  <conditionalFormatting sqref="G22:R23">
    <cfRule type="cellIs" dxfId="76" priority="49" operator="lessThan">
      <formula>0</formula>
    </cfRule>
    <cfRule type="cellIs" dxfId="75" priority="50" operator="greaterThan">
      <formula>0</formula>
    </cfRule>
  </conditionalFormatting>
  <conditionalFormatting sqref="B21:B22">
    <cfRule type="cellIs" dxfId="74" priority="43" operator="lessThan">
      <formula>0</formula>
    </cfRule>
    <cfRule type="cellIs" dxfId="73" priority="44" operator="greaterThan">
      <formula>0</formula>
    </cfRule>
  </conditionalFormatting>
  <conditionalFormatting sqref="B41:B42">
    <cfRule type="cellIs" dxfId="72" priority="40" operator="lessThan">
      <formula>0</formula>
    </cfRule>
    <cfRule type="cellIs" dxfId="71" priority="41" operator="greaterThan">
      <formula>0</formula>
    </cfRule>
  </conditionalFormatting>
  <conditionalFormatting sqref="G42:R43">
    <cfRule type="cellIs" dxfId="70" priority="38" operator="lessThan">
      <formula>0</formula>
    </cfRule>
    <cfRule type="cellIs" dxfId="69" priority="39" operator="greaterThan">
      <formula>0</formula>
    </cfRule>
  </conditionalFormatting>
  <conditionalFormatting sqref="G52:R53">
    <cfRule type="cellIs" dxfId="68" priority="31" operator="lessThan">
      <formula>0</formula>
    </cfRule>
    <cfRule type="cellIs" dxfId="67" priority="32" operator="greaterThan">
      <formula>0</formula>
    </cfRule>
  </conditionalFormatting>
  <conditionalFormatting sqref="G32:R33">
    <cfRule type="cellIs" dxfId="66" priority="29" operator="lessThan">
      <formula>0</formula>
    </cfRule>
    <cfRule type="cellIs" dxfId="65" priority="30" operator="greaterThan">
      <formula>0</formula>
    </cfRule>
  </conditionalFormatting>
  <conditionalFormatting sqref="B31:B32">
    <cfRule type="cellIs" dxfId="64" priority="27" operator="lessThan">
      <formula>0</formula>
    </cfRule>
    <cfRule type="cellIs" dxfId="63" priority="28" operator="greaterThan">
      <formula>0</formula>
    </cfRule>
  </conditionalFormatting>
  <conditionalFormatting sqref="B51:B52">
    <cfRule type="cellIs" dxfId="62" priority="25" operator="lessThan">
      <formula>0</formula>
    </cfRule>
    <cfRule type="cellIs" dxfId="61" priority="26" operator="greaterThan">
      <formula>0</formula>
    </cfRule>
  </conditionalFormatting>
  <conditionalFormatting sqref="G62:R63">
    <cfRule type="cellIs" dxfId="60" priority="22" operator="lessThan">
      <formula>0</formula>
    </cfRule>
    <cfRule type="cellIs" dxfId="59" priority="23" operator="greaterThan">
      <formula>0</formula>
    </cfRule>
  </conditionalFormatting>
  <conditionalFormatting sqref="B61:B62">
    <cfRule type="cellIs" dxfId="58" priority="20" operator="lessThan">
      <formula>0</formula>
    </cfRule>
    <cfRule type="cellIs" dxfId="57" priority="21" operator="greaterThan">
      <formula>0</formula>
    </cfRule>
  </conditionalFormatting>
  <conditionalFormatting sqref="G72:R73">
    <cfRule type="cellIs" dxfId="56" priority="17" operator="lessThan">
      <formula>0</formula>
    </cfRule>
    <cfRule type="cellIs" dxfId="55" priority="18" operator="greaterThan">
      <formula>0</formula>
    </cfRule>
  </conditionalFormatting>
  <conditionalFormatting sqref="B71:B72">
    <cfRule type="cellIs" dxfId="54" priority="15" operator="lessThan">
      <formula>0</formula>
    </cfRule>
    <cfRule type="cellIs" dxfId="53" priority="16" operator="greaterThan">
      <formula>0</formula>
    </cfRule>
  </conditionalFormatting>
  <conditionalFormatting sqref="E67:E71">
    <cfRule type="cellIs" dxfId="52" priority="14" operator="notEqual">
      <formula>E57</formula>
    </cfRule>
  </conditionalFormatting>
  <conditionalFormatting sqref="E57:E61">
    <cfRule type="cellIs" dxfId="51" priority="13" operator="notEqual">
      <formula>E47</formula>
    </cfRule>
  </conditionalFormatting>
  <conditionalFormatting sqref="E47:E51">
    <cfRule type="cellIs" dxfId="50" priority="12" operator="notEqual">
      <formula>E37</formula>
    </cfRule>
  </conditionalFormatting>
  <conditionalFormatting sqref="E37:E41">
    <cfRule type="cellIs" dxfId="49" priority="11" operator="notEqual">
      <formula>E27</formula>
    </cfRule>
  </conditionalFormatting>
  <conditionalFormatting sqref="E27:E31">
    <cfRule type="cellIs" dxfId="48" priority="10" operator="notEqual">
      <formula>E17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DB1D-A999-4C63-97B9-F8B611698B15}">
  <dimension ref="B1:X87"/>
  <sheetViews>
    <sheetView tabSelected="1" workbookViewId="0">
      <selection activeCell="K10" sqref="K10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6" max="6" width="15.7109375" customWidth="1"/>
  </cols>
  <sheetData>
    <row r="1" spans="2:19" ht="26.25" customHeight="1" x14ac:dyDescent="0.25"/>
    <row r="2" spans="2:19" ht="26.25" customHeight="1" x14ac:dyDescent="0.25">
      <c r="B2" s="33" t="s">
        <v>4</v>
      </c>
      <c r="C2" s="33"/>
      <c r="D2" s="34" t="s">
        <v>5</v>
      </c>
      <c r="E2" s="34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10" t="s">
        <v>19</v>
      </c>
    </row>
    <row r="4" spans="2:19" x14ac:dyDescent="0.25">
      <c r="B4" s="5" t="s">
        <v>0</v>
      </c>
      <c r="C4" s="6"/>
      <c r="D4" s="6"/>
      <c r="E4" s="6"/>
      <c r="F4" s="7"/>
      <c r="G4" s="11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10">
        <v>2.1</v>
      </c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10">
        <v>1.95</v>
      </c>
    </row>
    <row r="7" spans="2:19" x14ac:dyDescent="0.25">
      <c r="B7" s="5" t="s">
        <v>1</v>
      </c>
      <c r="C7" s="6"/>
      <c r="D7" s="6"/>
      <c r="E7" s="6"/>
      <c r="F7" s="7"/>
      <c r="G7" s="11"/>
    </row>
    <row r="8" spans="2:19" x14ac:dyDescent="0.25">
      <c r="B8" s="2"/>
      <c r="C8" s="3" t="s">
        <v>10</v>
      </c>
      <c r="D8" s="10">
        <v>0.01</v>
      </c>
      <c r="E8" s="1" t="s">
        <v>17</v>
      </c>
      <c r="F8" s="8">
        <v>5</v>
      </c>
      <c r="G8" s="10">
        <v>2</v>
      </c>
    </row>
    <row r="9" spans="2:19" x14ac:dyDescent="0.25">
      <c r="B9" s="5" t="s">
        <v>2</v>
      </c>
      <c r="C9" s="6"/>
      <c r="D9" s="11"/>
      <c r="E9" s="6"/>
      <c r="F9" s="7"/>
      <c r="G9" s="11"/>
    </row>
    <row r="10" spans="2:19" x14ac:dyDescent="0.25">
      <c r="B10" s="2"/>
      <c r="C10" s="3" t="s">
        <v>13</v>
      </c>
      <c r="D10" s="10">
        <v>0.1</v>
      </c>
      <c r="E10" s="1" t="s">
        <v>16</v>
      </c>
      <c r="F10" s="8">
        <v>1.18</v>
      </c>
      <c r="G10" s="10">
        <v>100</v>
      </c>
    </row>
    <row r="11" spans="2:19" x14ac:dyDescent="0.25">
      <c r="B11" s="5" t="s">
        <v>3</v>
      </c>
      <c r="C11" s="6"/>
      <c r="D11" s="11"/>
      <c r="E11" s="6"/>
      <c r="F11" s="7"/>
      <c r="G11" s="11"/>
    </row>
    <row r="12" spans="2:19" x14ac:dyDescent="0.25">
      <c r="B12" s="1"/>
      <c r="C12" s="3" t="s">
        <v>14</v>
      </c>
      <c r="D12" s="10">
        <v>0.5</v>
      </c>
      <c r="E12" s="1" t="s">
        <v>15</v>
      </c>
      <c r="F12" s="8">
        <v>1.2</v>
      </c>
      <c r="G12" s="10">
        <v>743</v>
      </c>
    </row>
    <row r="13" spans="2:19" ht="26.25" customHeight="1" x14ac:dyDescent="0.25">
      <c r="B13" s="33" t="s">
        <v>18</v>
      </c>
      <c r="C13" s="33"/>
      <c r="D13" s="33"/>
      <c r="E13" s="35">
        <v>100</v>
      </c>
      <c r="F13" s="35"/>
      <c r="G13" s="35"/>
    </row>
    <row r="14" spans="2:19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2:19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2:19" ht="26.25" customHeight="1" x14ac:dyDescent="0.25">
      <c r="B16" s="19">
        <v>0</v>
      </c>
      <c r="C16" s="37" t="s">
        <v>23</v>
      </c>
      <c r="D16" s="16" t="s">
        <v>5</v>
      </c>
      <c r="E16" s="16" t="s">
        <v>25</v>
      </c>
      <c r="F16" s="16" t="s">
        <v>6</v>
      </c>
      <c r="G16" s="29" t="s">
        <v>24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2"/>
    </row>
    <row r="17" spans="2:19" ht="15" customHeight="1" x14ac:dyDescent="0.25">
      <c r="B17" s="21" t="s">
        <v>50</v>
      </c>
      <c r="C17" s="12" t="s">
        <v>11</v>
      </c>
      <c r="D17" s="1">
        <v>0</v>
      </c>
      <c r="E17" s="9">
        <f>D17*$D$5+$G$5</f>
        <v>2.1</v>
      </c>
      <c r="F17" s="8">
        <f>D17*$F$5</f>
        <v>0</v>
      </c>
      <c r="G17" s="30" t="s">
        <v>29</v>
      </c>
      <c r="H17" s="30" t="s">
        <v>30</v>
      </c>
      <c r="I17" s="30" t="s">
        <v>31</v>
      </c>
      <c r="J17" s="30" t="s">
        <v>32</v>
      </c>
      <c r="K17" s="30" t="s">
        <v>33</v>
      </c>
      <c r="L17" s="30" t="s">
        <v>34</v>
      </c>
      <c r="M17" s="30" t="s">
        <v>35</v>
      </c>
      <c r="N17" s="30" t="s">
        <v>28</v>
      </c>
      <c r="O17" s="30" t="s">
        <v>27</v>
      </c>
      <c r="P17" s="30" t="s">
        <v>36</v>
      </c>
      <c r="Q17" s="30" t="s">
        <v>26</v>
      </c>
      <c r="R17" s="30" t="s">
        <v>37</v>
      </c>
      <c r="S17" s="22"/>
    </row>
    <row r="18" spans="2:19" ht="15" customHeight="1" x14ac:dyDescent="0.25">
      <c r="B18" s="31">
        <f>STDEVA(G22:R23)</f>
        <v>0</v>
      </c>
      <c r="C18" s="12" t="s">
        <v>12</v>
      </c>
      <c r="D18" s="1">
        <v>0</v>
      </c>
      <c r="E18" s="9">
        <f>D18*$D$6+$G$6</f>
        <v>1.95</v>
      </c>
      <c r="F18" s="8">
        <f>D18*$F$6</f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2"/>
    </row>
    <row r="19" spans="2:19" ht="15" customHeight="1" x14ac:dyDescent="0.25">
      <c r="B19" s="31"/>
      <c r="C19" s="12" t="s">
        <v>10</v>
      </c>
      <c r="D19" s="1">
        <v>0</v>
      </c>
      <c r="E19" s="9">
        <f>D19*$D$8+$G$8</f>
        <v>2</v>
      </c>
      <c r="F19" s="8">
        <f>D19*$F$8</f>
        <v>0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2"/>
    </row>
    <row r="20" spans="2:19" ht="15" customHeight="1" x14ac:dyDescent="0.25">
      <c r="B20" s="17" t="s">
        <v>42</v>
      </c>
      <c r="C20" s="12" t="s">
        <v>13</v>
      </c>
      <c r="D20" s="1">
        <v>0</v>
      </c>
      <c r="E20" s="9">
        <f>D20*$D$10+$G$10</f>
        <v>100</v>
      </c>
      <c r="F20" s="8">
        <f>D20*$F$10</f>
        <v>0</v>
      </c>
      <c r="G20" s="26">
        <v>87.48</v>
      </c>
      <c r="H20" s="26">
        <v>91.39</v>
      </c>
      <c r="I20" s="26">
        <v>76.59</v>
      </c>
      <c r="J20" s="26">
        <v>71.37</v>
      </c>
      <c r="K20" s="26">
        <v>68.180000000000007</v>
      </c>
      <c r="L20" s="26">
        <v>69.39</v>
      </c>
      <c r="M20" s="26">
        <v>83.59</v>
      </c>
      <c r="N20" s="26">
        <v>81.02</v>
      </c>
      <c r="O20" s="26">
        <v>72.849999999999994</v>
      </c>
      <c r="P20" s="26">
        <v>101.38</v>
      </c>
      <c r="Q20" s="26">
        <v>64.16</v>
      </c>
      <c r="R20" s="26">
        <v>86.09</v>
      </c>
      <c r="S20" s="32" t="s">
        <v>38</v>
      </c>
    </row>
    <row r="21" spans="2:19" ht="15" customHeight="1" x14ac:dyDescent="0.25">
      <c r="B21" s="27">
        <v>0</v>
      </c>
      <c r="C21" s="12" t="s">
        <v>14</v>
      </c>
      <c r="D21" s="1">
        <v>0</v>
      </c>
      <c r="E21" s="9">
        <f>$G$12-D21*$D$12</f>
        <v>743</v>
      </c>
      <c r="F21" s="8">
        <f>D21*$F$12</f>
        <v>0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32"/>
    </row>
    <row r="22" spans="2:19" ht="15" customHeight="1" x14ac:dyDescent="0.25">
      <c r="B22" s="27"/>
      <c r="C22" s="13"/>
      <c r="D22" s="13"/>
      <c r="E22" s="14" t="s">
        <v>21</v>
      </c>
      <c r="F22" s="18">
        <f>SUM(F17:F21)</f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2" t="s">
        <v>40</v>
      </c>
    </row>
    <row r="23" spans="2:19" ht="15" customHeight="1" x14ac:dyDescent="0.25">
      <c r="B23" s="17" t="s">
        <v>39</v>
      </c>
      <c r="C23" s="13"/>
      <c r="D23" s="13"/>
      <c r="E23" s="14" t="s">
        <v>22</v>
      </c>
      <c r="F23" s="18">
        <f>$E$13-F22</f>
        <v>100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2"/>
    </row>
    <row r="24" spans="2:19" ht="15" customHeight="1" x14ac:dyDescent="0.25">
      <c r="B24" s="23">
        <f>SUM(G20:R21)</f>
        <v>953.49</v>
      </c>
      <c r="C24" s="24" t="s">
        <v>53</v>
      </c>
      <c r="D24" s="24"/>
      <c r="E24" s="24"/>
      <c r="F24" s="24"/>
      <c r="G24" s="25" t="s">
        <v>54</v>
      </c>
      <c r="H24" s="25"/>
      <c r="I24" s="25"/>
      <c r="J24" s="25"/>
      <c r="K24" s="25"/>
      <c r="L24" s="25"/>
      <c r="M24" s="24" t="s">
        <v>59</v>
      </c>
      <c r="N24" s="24"/>
      <c r="O24" s="24"/>
      <c r="P24" s="24"/>
      <c r="Q24" s="24"/>
      <c r="R24" s="24"/>
      <c r="S24" s="32" t="s">
        <v>41</v>
      </c>
    </row>
    <row r="25" spans="2:19" x14ac:dyDescent="0.25">
      <c r="B25" s="23"/>
      <c r="C25" s="24"/>
      <c r="D25" s="24"/>
      <c r="E25" s="24"/>
      <c r="F25" s="24"/>
      <c r="G25" s="25"/>
      <c r="H25" s="25"/>
      <c r="I25" s="25"/>
      <c r="J25" s="25"/>
      <c r="K25" s="25"/>
      <c r="L25" s="25"/>
      <c r="M25" s="24"/>
      <c r="N25" s="24"/>
      <c r="O25" s="24"/>
      <c r="P25" s="24"/>
      <c r="Q25" s="24"/>
      <c r="R25" s="24"/>
      <c r="S25" s="32"/>
    </row>
    <row r="26" spans="2:19" ht="26.25" customHeight="1" x14ac:dyDescent="0.25">
      <c r="B26" s="19">
        <f>B36+1</f>
        <v>1</v>
      </c>
      <c r="C26" s="37" t="s">
        <v>23</v>
      </c>
      <c r="D26" s="16" t="s">
        <v>5</v>
      </c>
      <c r="E26" s="16" t="s">
        <v>25</v>
      </c>
      <c r="F26" s="16" t="s">
        <v>6</v>
      </c>
      <c r="G26" s="29" t="s">
        <v>24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2"/>
    </row>
    <row r="27" spans="2:19" ht="15" customHeight="1" x14ac:dyDescent="0.25">
      <c r="B27" s="21" t="s">
        <v>50</v>
      </c>
      <c r="C27" s="12" t="s">
        <v>11</v>
      </c>
      <c r="D27" s="1">
        <v>0</v>
      </c>
      <c r="E27" s="9">
        <f>D27*$D$5+$G$5</f>
        <v>2.1</v>
      </c>
      <c r="F27" s="8">
        <f>D27*$F$5</f>
        <v>0</v>
      </c>
      <c r="G27" s="30" t="s">
        <v>29</v>
      </c>
      <c r="H27" s="30" t="s">
        <v>30</v>
      </c>
      <c r="I27" s="30" t="s">
        <v>31</v>
      </c>
      <c r="J27" s="30" t="s">
        <v>32</v>
      </c>
      <c r="K27" s="30" t="s">
        <v>33</v>
      </c>
      <c r="L27" s="30" t="s">
        <v>34</v>
      </c>
      <c r="M27" s="30" t="s">
        <v>35</v>
      </c>
      <c r="N27" s="30" t="s">
        <v>28</v>
      </c>
      <c r="O27" s="30" t="s">
        <v>27</v>
      </c>
      <c r="P27" s="30" t="s">
        <v>36</v>
      </c>
      <c r="Q27" s="30" t="s">
        <v>26</v>
      </c>
      <c r="R27" s="30" t="s">
        <v>37</v>
      </c>
      <c r="S27" s="22"/>
    </row>
    <row r="28" spans="2:19" ht="15" customHeight="1" x14ac:dyDescent="0.25">
      <c r="B28" s="31">
        <f>STDEVA(G32:R33)</f>
        <v>0.41646783134529308</v>
      </c>
      <c r="C28" s="12" t="s">
        <v>12</v>
      </c>
      <c r="D28" s="1">
        <v>0</v>
      </c>
      <c r="E28" s="9">
        <f>D28*$D$6+$G$6</f>
        <v>1.95</v>
      </c>
      <c r="F28" s="8">
        <f>D28*$F$6</f>
        <v>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2"/>
    </row>
    <row r="29" spans="2:19" ht="15" customHeight="1" x14ac:dyDescent="0.25">
      <c r="B29" s="31"/>
      <c r="C29" s="12" t="s">
        <v>10</v>
      </c>
      <c r="D29" s="1">
        <v>20</v>
      </c>
      <c r="E29" s="9">
        <f>D29*$D$8+$G$8</f>
        <v>2.2000000000000002</v>
      </c>
      <c r="F29" s="8">
        <f>D29*$F$8</f>
        <v>100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15"/>
    </row>
    <row r="30" spans="2:19" ht="15" customHeight="1" x14ac:dyDescent="0.25">
      <c r="B30" s="20" t="s">
        <v>42</v>
      </c>
      <c r="C30" s="12" t="s">
        <v>13</v>
      </c>
      <c r="D30" s="1">
        <v>0</v>
      </c>
      <c r="E30" s="9">
        <f>D30*$D$10+$G$10</f>
        <v>100</v>
      </c>
      <c r="F30" s="8">
        <f>D30*$F$10</f>
        <v>0</v>
      </c>
      <c r="G30" s="26">
        <v>86.51</v>
      </c>
      <c r="H30" s="26">
        <v>90.44</v>
      </c>
      <c r="I30" s="26">
        <v>75.790000000000006</v>
      </c>
      <c r="J30" s="26">
        <v>71.349999999999994</v>
      </c>
      <c r="K30" s="26">
        <v>67.23</v>
      </c>
      <c r="L30" s="26">
        <v>68.599999999999994</v>
      </c>
      <c r="M30" s="26">
        <v>82.17</v>
      </c>
      <c r="N30" s="26">
        <v>80.13</v>
      </c>
      <c r="O30" s="26">
        <v>72.209999999999994</v>
      </c>
      <c r="P30" s="26">
        <v>99.65</v>
      </c>
      <c r="Q30" s="26">
        <v>63.38</v>
      </c>
      <c r="R30" s="26">
        <v>84.93</v>
      </c>
      <c r="S30" s="32" t="s">
        <v>38</v>
      </c>
    </row>
    <row r="31" spans="2:19" ht="15" customHeight="1" x14ac:dyDescent="0.25">
      <c r="B31" s="27">
        <f>B34-B24</f>
        <v>-11.099999999999909</v>
      </c>
      <c r="C31" s="12" t="s">
        <v>14</v>
      </c>
      <c r="D31" s="1">
        <v>0</v>
      </c>
      <c r="E31" s="9">
        <f>$G$12-D31*$D$12</f>
        <v>743</v>
      </c>
      <c r="F31" s="8">
        <f>D31*$F$12</f>
        <v>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32"/>
    </row>
    <row r="32" spans="2:19" ht="15" customHeight="1" x14ac:dyDescent="0.25">
      <c r="B32" s="27"/>
      <c r="C32" s="13"/>
      <c r="D32" s="13"/>
      <c r="E32" s="13" t="s">
        <v>21</v>
      </c>
      <c r="F32" s="7">
        <f>SUM(F27:F31)</f>
        <v>100</v>
      </c>
      <c r="G32" s="28">
        <f>G30-G20</f>
        <v>-0.96999999999999886</v>
      </c>
      <c r="H32" s="28">
        <f t="shared" ref="H32:R32" si="0">H30-H20</f>
        <v>-0.95000000000000284</v>
      </c>
      <c r="I32" s="28">
        <f t="shared" si="0"/>
        <v>-0.79999999999999716</v>
      </c>
      <c r="J32" s="28">
        <f t="shared" si="0"/>
        <v>-2.0000000000010232E-2</v>
      </c>
      <c r="K32" s="28">
        <f t="shared" si="0"/>
        <v>-0.95000000000000284</v>
      </c>
      <c r="L32" s="28">
        <f t="shared" si="0"/>
        <v>-0.79000000000000625</v>
      </c>
      <c r="M32" s="28">
        <f t="shared" si="0"/>
        <v>-1.4200000000000017</v>
      </c>
      <c r="N32" s="28">
        <f t="shared" si="0"/>
        <v>-0.89000000000000057</v>
      </c>
      <c r="O32" s="28">
        <f t="shared" si="0"/>
        <v>-0.64000000000000057</v>
      </c>
      <c r="P32" s="28">
        <f t="shared" si="0"/>
        <v>-1.7299999999999898</v>
      </c>
      <c r="Q32" s="28">
        <f t="shared" si="0"/>
        <v>-0.77999999999999403</v>
      </c>
      <c r="R32" s="28">
        <f t="shared" si="0"/>
        <v>-1.1599999999999966</v>
      </c>
      <c r="S32" s="32" t="s">
        <v>40</v>
      </c>
    </row>
    <row r="33" spans="2:19" x14ac:dyDescent="0.25">
      <c r="B33" s="20" t="s">
        <v>39</v>
      </c>
      <c r="C33" s="13"/>
      <c r="D33" s="13"/>
      <c r="E33" s="13" t="s">
        <v>22</v>
      </c>
      <c r="F33" s="7">
        <f>$E$13-F32</f>
        <v>0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32"/>
    </row>
    <row r="34" spans="2:19" ht="15" customHeight="1" x14ac:dyDescent="0.25">
      <c r="B34" s="23">
        <f>SUM(G30:R31)</f>
        <v>942.3900000000001</v>
      </c>
      <c r="C34" s="24" t="s">
        <v>49</v>
      </c>
      <c r="D34" s="24"/>
      <c r="E34" s="24"/>
      <c r="F34" s="24"/>
      <c r="G34" s="25"/>
      <c r="H34" s="25"/>
      <c r="I34" s="25"/>
      <c r="J34" s="25"/>
      <c r="K34" s="25"/>
      <c r="L34" s="25"/>
      <c r="M34" s="24"/>
      <c r="N34" s="24"/>
      <c r="O34" s="24"/>
      <c r="P34" s="24"/>
      <c r="Q34" s="24"/>
      <c r="R34" s="24"/>
      <c r="S34" s="32" t="s">
        <v>41</v>
      </c>
    </row>
    <row r="35" spans="2:19" ht="15" customHeight="1" x14ac:dyDescent="0.25">
      <c r="B35" s="23"/>
      <c r="C35" s="24"/>
      <c r="D35" s="24"/>
      <c r="E35" s="24"/>
      <c r="F35" s="24"/>
      <c r="G35" s="25"/>
      <c r="H35" s="25"/>
      <c r="I35" s="25"/>
      <c r="J35" s="25"/>
      <c r="K35" s="25"/>
      <c r="L35" s="25"/>
      <c r="M35" s="24"/>
      <c r="N35" s="24"/>
      <c r="O35" s="24"/>
      <c r="P35" s="24"/>
      <c r="Q35" s="24"/>
      <c r="R35" s="24"/>
      <c r="S35" s="32"/>
    </row>
    <row r="36" spans="2:19" ht="26.25" customHeight="1" x14ac:dyDescent="0.25"/>
    <row r="37" spans="2:19" ht="15" customHeight="1" x14ac:dyDescent="0.25"/>
    <row r="40" spans="2:19" ht="15" customHeight="1" x14ac:dyDescent="0.25"/>
    <row r="41" spans="2:19" ht="15" customHeight="1" x14ac:dyDescent="0.25"/>
    <row r="42" spans="2:19" ht="15" customHeight="1" x14ac:dyDescent="0.25"/>
    <row r="44" spans="2:19" ht="15" customHeight="1" x14ac:dyDescent="0.25"/>
    <row r="45" spans="2:19" ht="15" customHeight="1" x14ac:dyDescent="0.25"/>
    <row r="46" spans="2:19" ht="26.25" customHeight="1" x14ac:dyDescent="0.25"/>
    <row r="47" spans="2:19" ht="15" customHeight="1" x14ac:dyDescent="0.25"/>
    <row r="51" ht="15" customHeight="1" x14ac:dyDescent="0.25"/>
    <row r="52" ht="15" customHeight="1" x14ac:dyDescent="0.25"/>
    <row r="54" ht="15" customHeight="1" x14ac:dyDescent="0.25"/>
    <row r="60" ht="15" customHeight="1" x14ac:dyDescent="0.25"/>
    <row r="61" ht="15" customHeight="1" x14ac:dyDescent="0.25"/>
    <row r="62" ht="15" customHeight="1" x14ac:dyDescent="0.25"/>
    <row r="64" ht="15" customHeight="1" x14ac:dyDescent="0.25"/>
    <row r="65" ht="15" customHeight="1" x14ac:dyDescent="0.25"/>
    <row r="70" ht="15" customHeight="1" x14ac:dyDescent="0.25"/>
    <row r="71" ht="15" customHeight="1" x14ac:dyDescent="0.25"/>
    <row r="72" ht="15" customHeight="1" x14ac:dyDescent="0.25"/>
    <row r="74" ht="15" customHeight="1" x14ac:dyDescent="0.25"/>
    <row r="75" ht="15" customHeight="1" x14ac:dyDescent="0.25"/>
    <row r="79" ht="15.75" customHeight="1" x14ac:dyDescent="0.25"/>
    <row r="82" spans="24:24" ht="15" customHeight="1" x14ac:dyDescent="0.25"/>
    <row r="83" spans="24:24" ht="15" customHeight="1" x14ac:dyDescent="0.25"/>
    <row r="84" spans="24:24" ht="15" customHeight="1" x14ac:dyDescent="0.25">
      <c r="X84" t="s">
        <v>60</v>
      </c>
    </row>
    <row r="86" spans="24:24" ht="15" customHeight="1" x14ac:dyDescent="0.25"/>
    <row r="87" spans="24:24" ht="15" customHeight="1" x14ac:dyDescent="0.25"/>
  </sheetData>
  <mergeCells count="98">
    <mergeCell ref="B34:B35"/>
    <mergeCell ref="C34:F35"/>
    <mergeCell ref="G34:L35"/>
    <mergeCell ref="M34:R35"/>
    <mergeCell ref="S34:S35"/>
    <mergeCell ref="N32:N33"/>
    <mergeCell ref="O32:O33"/>
    <mergeCell ref="P32:P33"/>
    <mergeCell ref="Q32:Q33"/>
    <mergeCell ref="R32:R33"/>
    <mergeCell ref="S32:S33"/>
    <mergeCell ref="R30:R31"/>
    <mergeCell ref="S30:S31"/>
    <mergeCell ref="B31:B32"/>
    <mergeCell ref="G32:G33"/>
    <mergeCell ref="H32:H33"/>
    <mergeCell ref="I32:I33"/>
    <mergeCell ref="J32:J33"/>
    <mergeCell ref="K32:K33"/>
    <mergeCell ref="L32:L33"/>
    <mergeCell ref="M32:M33"/>
    <mergeCell ref="L30:L31"/>
    <mergeCell ref="M30:M31"/>
    <mergeCell ref="N30:N31"/>
    <mergeCell ref="O30:O31"/>
    <mergeCell ref="P30:P31"/>
    <mergeCell ref="Q30:Q31"/>
    <mergeCell ref="O27:O29"/>
    <mergeCell ref="P27:P29"/>
    <mergeCell ref="Q27:Q29"/>
    <mergeCell ref="R27:R29"/>
    <mergeCell ref="B28:B29"/>
    <mergeCell ref="G30:G31"/>
    <mergeCell ref="H30:H31"/>
    <mergeCell ref="I30:I31"/>
    <mergeCell ref="J30:J31"/>
    <mergeCell ref="K30:K31"/>
    <mergeCell ref="G26:R26"/>
    <mergeCell ref="S26:S28"/>
    <mergeCell ref="G27:G29"/>
    <mergeCell ref="H27:H29"/>
    <mergeCell ref="I27:I29"/>
    <mergeCell ref="J27:J29"/>
    <mergeCell ref="K27:K29"/>
    <mergeCell ref="L27:L29"/>
    <mergeCell ref="M27:M29"/>
    <mergeCell ref="N27:N29"/>
    <mergeCell ref="R22:R23"/>
    <mergeCell ref="S22:S23"/>
    <mergeCell ref="B24:B25"/>
    <mergeCell ref="C24:F25"/>
    <mergeCell ref="G24:L25"/>
    <mergeCell ref="M24:R25"/>
    <mergeCell ref="S24:S25"/>
    <mergeCell ref="L22:L23"/>
    <mergeCell ref="M22:M23"/>
    <mergeCell ref="N22:N23"/>
    <mergeCell ref="O22:O23"/>
    <mergeCell ref="P22:P23"/>
    <mergeCell ref="Q22:Q23"/>
    <mergeCell ref="B21:B22"/>
    <mergeCell ref="G22:G23"/>
    <mergeCell ref="H22:H23"/>
    <mergeCell ref="I22:I23"/>
    <mergeCell ref="J22:J23"/>
    <mergeCell ref="K22:K23"/>
    <mergeCell ref="N20:N21"/>
    <mergeCell ref="O20:O21"/>
    <mergeCell ref="P20:P21"/>
    <mergeCell ref="Q20:Q21"/>
    <mergeCell ref="R20:R21"/>
    <mergeCell ref="S20:S21"/>
    <mergeCell ref="Q17:Q19"/>
    <mergeCell ref="R17:R19"/>
    <mergeCell ref="B18:B19"/>
    <mergeCell ref="G20:G21"/>
    <mergeCell ref="H20:H21"/>
    <mergeCell ref="I20:I21"/>
    <mergeCell ref="J20:J21"/>
    <mergeCell ref="K20:K21"/>
    <mergeCell ref="L20:L21"/>
    <mergeCell ref="M20:M21"/>
    <mergeCell ref="K17:K19"/>
    <mergeCell ref="L17:L19"/>
    <mergeCell ref="M17:M19"/>
    <mergeCell ref="N17:N19"/>
    <mergeCell ref="O17:O19"/>
    <mergeCell ref="P17:P19"/>
    <mergeCell ref="B2:C2"/>
    <mergeCell ref="D2:E2"/>
    <mergeCell ref="B13:D13"/>
    <mergeCell ref="E13:G13"/>
    <mergeCell ref="G16:R16"/>
    <mergeCell ref="S16:S19"/>
    <mergeCell ref="G17:G19"/>
    <mergeCell ref="H17:H19"/>
    <mergeCell ref="I17:I19"/>
    <mergeCell ref="J17:J19"/>
  </mergeCells>
  <conditionalFormatting sqref="G22:R23">
    <cfRule type="cellIs" dxfId="47" priority="28" operator="lessThan">
      <formula>0</formula>
    </cfRule>
    <cfRule type="cellIs" dxfId="46" priority="29" operator="greaterThan">
      <formula>0</formula>
    </cfRule>
  </conditionalFormatting>
  <conditionalFormatting sqref="B21:B22">
    <cfRule type="cellIs" dxfId="45" priority="26" operator="lessThan">
      <formula>0</formula>
    </cfRule>
    <cfRule type="cellIs" dxfId="44" priority="27" operator="greaterThan">
      <formula>0</formula>
    </cfRule>
  </conditionalFormatting>
  <conditionalFormatting sqref="B41:B42">
    <cfRule type="cellIs" dxfId="43" priority="24" operator="lessThan">
      <formula>0</formula>
    </cfRule>
    <cfRule type="cellIs" dxfId="42" priority="25" operator="greaterThan">
      <formula>0</formula>
    </cfRule>
  </conditionalFormatting>
  <conditionalFormatting sqref="G42:R43">
    <cfRule type="cellIs" dxfId="41" priority="22" operator="lessThan">
      <formula>0</formula>
    </cfRule>
    <cfRule type="cellIs" dxfId="40" priority="23" operator="greaterThan">
      <formula>0</formula>
    </cfRule>
  </conditionalFormatting>
  <conditionalFormatting sqref="G32:R33">
    <cfRule type="cellIs" dxfId="39" priority="20" operator="lessThan">
      <formula>0</formula>
    </cfRule>
    <cfRule type="cellIs" dxfId="38" priority="21" operator="greaterThan">
      <formula>0</formula>
    </cfRule>
  </conditionalFormatting>
  <conditionalFormatting sqref="B31:B32">
    <cfRule type="cellIs" dxfId="37" priority="14" operator="lessThan">
      <formula>0</formula>
    </cfRule>
    <cfRule type="cellIs" dxfId="36" priority="15" operator="greaterThan">
      <formula>0</formula>
    </cfRule>
  </conditionalFormatting>
  <conditionalFormatting sqref="G62:R63">
    <cfRule type="cellIs" dxfId="35" priority="12" operator="lessThan">
      <formula>0</formula>
    </cfRule>
    <cfRule type="cellIs" dxfId="34" priority="13" operator="greaterThan">
      <formula>0</formula>
    </cfRule>
  </conditionalFormatting>
  <conditionalFormatting sqref="B61:B62">
    <cfRule type="cellIs" dxfId="33" priority="10" operator="lessThan">
      <formula>0</formula>
    </cfRule>
    <cfRule type="cellIs" dxfId="32" priority="11" operator="greaterThan">
      <formula>0</formula>
    </cfRule>
  </conditionalFormatting>
  <conditionalFormatting sqref="G72:R73">
    <cfRule type="cellIs" dxfId="31" priority="8" operator="lessThan">
      <formula>0</formula>
    </cfRule>
    <cfRule type="cellIs" dxfId="30" priority="9" operator="greaterThan">
      <formula>0</formula>
    </cfRule>
  </conditionalFormatting>
  <conditionalFormatting sqref="B71:B72">
    <cfRule type="cellIs" dxfId="29" priority="6" operator="lessThan">
      <formula>0</formula>
    </cfRule>
    <cfRule type="cellIs" dxfId="28" priority="7" operator="greaterThan">
      <formula>0</formula>
    </cfRule>
  </conditionalFormatting>
  <conditionalFormatting sqref="E67:E71">
    <cfRule type="cellIs" dxfId="27" priority="5" operator="notEqual">
      <formula>E57</formula>
    </cfRule>
  </conditionalFormatting>
  <conditionalFormatting sqref="E27:E31">
    <cfRule type="cellIs" dxfId="24" priority="3" operator="notEqual">
      <formula>E17</formula>
    </cfRule>
  </conditionalFormatting>
  <conditionalFormatting sqref="E57:E61">
    <cfRule type="cellIs" dxfId="26" priority="51" operator="notEqual">
      <formula>E27</formula>
    </cfRule>
  </conditionalFormatting>
  <conditionalFormatting sqref="E37:E41">
    <cfRule type="cellIs" dxfId="25" priority="52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Initial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Zalán Demeter</dc:creator>
  <cp:lastModifiedBy>Zalán Demeter</cp:lastModifiedBy>
  <dcterms:created xsi:type="dcterms:W3CDTF">2015-06-05T18:19:34Z</dcterms:created>
  <dcterms:modified xsi:type="dcterms:W3CDTF">2023-03-18T15:35:16Z</dcterms:modified>
</cp:coreProperties>
</file>