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66925"/>
  <mc:AlternateContent xmlns:mc="http://schemas.openxmlformats.org/markup-compatibility/2006">
    <mc:Choice Requires="x15">
      <x15ac:absPath xmlns:x15ac="http://schemas.microsoft.com/office/spreadsheetml/2010/11/ac" url="/Users/zalawadi/Library/Mobile Documents/com~apple~CloudDocs/STAT505/"/>
    </mc:Choice>
  </mc:AlternateContent>
  <xr:revisionPtr revIDLastSave="0" documentId="8_{0AFA6B2D-447B-9A4F-BAC1-738993B0CBFB}" xr6:coauthVersionLast="47" xr6:coauthVersionMax="47" xr10:uidLastSave="{00000000-0000-0000-0000-000000000000}"/>
  <bookViews>
    <workbookView xWindow="0" yWindow="740" windowWidth="29040" windowHeight="15840" xr2:uid="{734A729D-241E-4CBF-A353-D90C502F99F2}"/>
  </bookViews>
  <sheets>
    <sheet name="Read Me" sheetId="8" r:id="rId1"/>
    <sheet name="Weld Strength" sheetId="1" r:id="rId2"/>
    <sheet name="Experiment Meta Data" sheetId="7" r:id="rId3"/>
  </sheets>
  <definedNames>
    <definedName name="EL">'Weld Strength'!#REF!</definedName>
    <definedName name="LS">'Weld Strength'!$B$4:$XFD$4</definedName>
    <definedName name="LW">'Weld Strength'!$B$6:$XFD$6</definedName>
    <definedName name="Name">'Weld Strength'!$B$3:$XFD$3</definedName>
    <definedName name="NW">'Weld Strength'!$B$7:$XFD$7</definedName>
    <definedName name="PS">'Weld Strength'!$B$15:$XFD$15</definedName>
    <definedName name="SS">'Weld Strength'!$B$18:$XFD$18</definedName>
    <definedName name="TS">'Weld Strength'!$B$5:$XFD$5</definedName>
    <definedName name="WA">'Weld Strength'!$B$11:$XFD$11</definedName>
    <definedName name="WT">'Weld Strength'!$B$10:$XFD$10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7" l="1"/>
  <c r="D4" i="7" l="1"/>
  <c r="F4" i="7" s="1"/>
  <c r="D5" i="7"/>
  <c r="F5" i="7" s="1"/>
  <c r="D6" i="7"/>
  <c r="F6" i="7" s="1"/>
  <c r="D7" i="7"/>
  <c r="F7" i="7" s="1"/>
  <c r="D8" i="7"/>
  <c r="F8" i="7" s="1"/>
  <c r="D9" i="7"/>
  <c r="F9" i="7" s="1"/>
  <c r="D10" i="7"/>
  <c r="F10" i="7" s="1"/>
  <c r="D11" i="7"/>
  <c r="F11" i="7" s="1"/>
  <c r="D12" i="7"/>
  <c r="F12" i="7" s="1"/>
  <c r="D13" i="7"/>
  <c r="F13" i="7" s="1"/>
  <c r="D14" i="7"/>
  <c r="F14" i="7" s="1"/>
  <c r="D15" i="7"/>
  <c r="F15" i="7" s="1"/>
  <c r="D16" i="7"/>
  <c r="F16" i="7" s="1"/>
  <c r="D17" i="7"/>
  <c r="F17" i="7" s="1"/>
  <c r="D18" i="7"/>
  <c r="F18" i="7" s="1"/>
  <c r="D19" i="7"/>
  <c r="F19" i="7" s="1"/>
  <c r="D20" i="7"/>
  <c r="F20" i="7" s="1"/>
  <c r="D21" i="7"/>
  <c r="F21" i="7" s="1"/>
  <c r="D22" i="7"/>
  <c r="F22" i="7" s="1"/>
  <c r="D23" i="7"/>
  <c r="F23" i="7" s="1"/>
  <c r="D24" i="7"/>
  <c r="F24" i="7" s="1"/>
  <c r="D25" i="7"/>
  <c r="F25" i="7" s="1"/>
  <c r="D26" i="7"/>
  <c r="F26" i="7" s="1"/>
  <c r="D27" i="7"/>
  <c r="F27" i="7" s="1"/>
  <c r="D28" i="7"/>
  <c r="F28" i="7" s="1"/>
  <c r="D29" i="7"/>
  <c r="F29" i="7" s="1"/>
  <c r="D30" i="7"/>
  <c r="F30" i="7" s="1"/>
  <c r="M30" i="7" s="1"/>
  <c r="D31" i="7"/>
  <c r="F31" i="7" s="1"/>
  <c r="M31" i="7" s="1"/>
  <c r="D32" i="7"/>
  <c r="F32" i="7" s="1"/>
  <c r="D33" i="7"/>
  <c r="F33" i="7" s="1"/>
  <c r="D34" i="7"/>
  <c r="F34" i="7" s="1"/>
  <c r="D35" i="7"/>
  <c r="F35" i="7" s="1"/>
  <c r="D36" i="7"/>
  <c r="F36" i="7" s="1"/>
  <c r="D37" i="7"/>
  <c r="F37" i="7" s="1"/>
  <c r="D38" i="7"/>
  <c r="F38" i="7" s="1"/>
  <c r="D39" i="7"/>
  <c r="F39" i="7" s="1"/>
  <c r="D40" i="7"/>
  <c r="F40" i="7" s="1"/>
  <c r="D41" i="7"/>
  <c r="F41" i="7" s="1"/>
  <c r="D42" i="7"/>
  <c r="F42" i="7" s="1"/>
  <c r="D3" i="7"/>
  <c r="C10" i="1"/>
  <c r="F3" i="7"/>
  <c r="I37" i="7" l="1"/>
  <c r="M37" i="7"/>
  <c r="I21" i="7"/>
  <c r="M21" i="7"/>
  <c r="I5" i="7"/>
  <c r="M5" i="7"/>
  <c r="I36" i="7"/>
  <c r="M36" i="7"/>
  <c r="I20" i="7"/>
  <c r="M20" i="7"/>
  <c r="I4" i="7"/>
  <c r="M4" i="7"/>
  <c r="H35" i="7"/>
  <c r="M35" i="7"/>
  <c r="H19" i="7"/>
  <c r="M19" i="7"/>
  <c r="H34" i="7"/>
  <c r="M34" i="7"/>
  <c r="I18" i="7"/>
  <c r="M18" i="7"/>
  <c r="H33" i="7"/>
  <c r="M33" i="7"/>
  <c r="I17" i="7"/>
  <c r="M17" i="7"/>
  <c r="I32" i="7"/>
  <c r="M32" i="7"/>
  <c r="H16" i="7"/>
  <c r="M16" i="7"/>
  <c r="I14" i="7"/>
  <c r="M14" i="7"/>
  <c r="H3" i="7"/>
  <c r="M3" i="7"/>
  <c r="I29" i="7"/>
  <c r="M29" i="7"/>
  <c r="I13" i="7"/>
  <c r="M13" i="7"/>
  <c r="H28" i="7"/>
  <c r="M28" i="7"/>
  <c r="I12" i="7"/>
  <c r="M12" i="7"/>
  <c r="I27" i="7"/>
  <c r="M27" i="7"/>
  <c r="I11" i="7"/>
  <c r="M11" i="7"/>
  <c r="I42" i="7"/>
  <c r="M42" i="7"/>
  <c r="I26" i="7"/>
  <c r="M26" i="7"/>
  <c r="I10" i="7"/>
  <c r="M10" i="7"/>
  <c r="I41" i="7"/>
  <c r="M41" i="7"/>
  <c r="I25" i="7"/>
  <c r="M25" i="7"/>
  <c r="I9" i="7"/>
  <c r="M9" i="7"/>
  <c r="I40" i="7"/>
  <c r="M40" i="7"/>
  <c r="H24" i="7"/>
  <c r="M24" i="7"/>
  <c r="I8" i="7"/>
  <c r="M8" i="7"/>
  <c r="I39" i="7"/>
  <c r="M39" i="7"/>
  <c r="I23" i="7"/>
  <c r="M23" i="7"/>
  <c r="I7" i="7"/>
  <c r="M7" i="7"/>
  <c r="I38" i="7"/>
  <c r="M38" i="7"/>
  <c r="I22" i="7"/>
  <c r="M22" i="7"/>
  <c r="I6" i="7"/>
  <c r="I15" i="7"/>
  <c r="M15" i="7"/>
  <c r="I3" i="7"/>
  <c r="I30" i="7"/>
  <c r="H30" i="7"/>
  <c r="I31" i="7"/>
  <c r="H31" i="7"/>
  <c r="I16" i="7"/>
  <c r="I28" i="7"/>
  <c r="I33" i="7"/>
  <c r="I24" i="7"/>
  <c r="H39" i="7"/>
  <c r="I35" i="7"/>
  <c r="H32" i="7"/>
  <c r="H37" i="7"/>
  <c r="H23" i="7"/>
  <c r="I34" i="7"/>
  <c r="I19" i="7"/>
  <c r="H27" i="7"/>
  <c r="H40" i="7"/>
  <c r="H29" i="7"/>
  <c r="H25" i="7"/>
  <c r="H41" i="7"/>
  <c r="H38" i="7"/>
  <c r="H26" i="7"/>
  <c r="H42" i="7"/>
  <c r="H36" i="7"/>
  <c r="H13" i="7"/>
  <c r="H10" i="7"/>
  <c r="H7" i="7"/>
  <c r="H4" i="7"/>
  <c r="H20" i="7"/>
  <c r="H17" i="7"/>
  <c r="H14" i="7"/>
  <c r="H11" i="7"/>
  <c r="H8" i="7"/>
  <c r="H5" i="7"/>
  <c r="H21" i="7"/>
  <c r="H18" i="7"/>
  <c r="H15" i="7"/>
  <c r="H12" i="7"/>
  <c r="H9" i="7"/>
  <c r="H6" i="7"/>
  <c r="H22" i="7"/>
  <c r="C11" i="1"/>
  <c r="C15" i="1" l="1"/>
  <c r="C22" i="1"/>
  <c r="C21" i="1"/>
  <c r="C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Tyler</author>
  </authors>
  <commentList>
    <comment ref="C3" authorId="0" shapeId="0" xr:uid="{08B00318-46F8-4638-8317-9CE82E4FB2B4}">
      <text>
        <r>
          <rPr>
            <b/>
            <sz val="9"/>
            <color indexed="81"/>
            <rFont val="Tahoma"/>
            <family val="2"/>
          </rPr>
          <t>Tyler:</t>
        </r>
        <r>
          <rPr>
            <sz val="9"/>
            <color indexed="81"/>
            <rFont val="Tahoma"/>
            <family val="2"/>
          </rPr>
          <t xml:space="preserve">
Input Values</t>
        </r>
      </text>
    </comment>
    <comment ref="C7" authorId="0" shapeId="0" xr:uid="{61F94653-BBCE-4690-AE05-C89748A73B9A}">
      <text>
        <r>
          <rPr>
            <b/>
            <sz val="9"/>
            <color indexed="81"/>
            <rFont val="Tahoma"/>
            <family val="2"/>
          </rPr>
          <t>Tyler:</t>
        </r>
        <r>
          <rPr>
            <sz val="9"/>
            <color indexed="81"/>
            <rFont val="Tahoma"/>
            <family val="2"/>
          </rPr>
          <t xml:space="preserve">
Put 1 if length of weld (LW) is total length for entire joint evaluated</t>
        </r>
      </text>
    </comment>
    <comment ref="B20" authorId="0" shapeId="0" xr:uid="{7DA4158A-1F87-4820-9711-075AA018AE47}">
      <text>
        <r>
          <rPr>
            <b/>
            <sz val="9"/>
            <color indexed="81"/>
            <rFont val="Tahoma"/>
            <family val="2"/>
          </rPr>
          <t>Tyler:</t>
        </r>
        <r>
          <rPr>
            <sz val="9"/>
            <color indexed="81"/>
            <rFont val="Tahoma"/>
            <family val="2"/>
          </rPr>
          <t xml:space="preserve">
One fixed edge, one free edge</t>
        </r>
      </text>
    </comment>
  </commentList>
</comments>
</file>

<file path=xl/sharedStrings.xml><?xml version="1.0" encoding="utf-8"?>
<sst xmlns="http://schemas.openxmlformats.org/spreadsheetml/2006/main" count="198" uniqueCount="104">
  <si>
    <t>Leg Size</t>
  </si>
  <si>
    <t>Tensile Strength of Filler</t>
  </si>
  <si>
    <t>Effective Weld Area</t>
  </si>
  <si>
    <t>Weld Throat Size</t>
  </si>
  <si>
    <t>Length of Weld</t>
  </si>
  <si>
    <t>Number of Welds</t>
  </si>
  <si>
    <t>sq-in</t>
  </si>
  <si>
    <t>in</t>
  </si>
  <si>
    <t>psi</t>
  </si>
  <si>
    <t>lbs-force</t>
  </si>
  <si>
    <t>Perpendicular Load (Transverse)</t>
  </si>
  <si>
    <t>Parallel Load (Shear)</t>
  </si>
  <si>
    <t>Weld Strength Calculator</t>
  </si>
  <si>
    <t>Units</t>
  </si>
  <si>
    <t>Value</t>
  </si>
  <si>
    <t>Description</t>
  </si>
  <si>
    <t>lbf</t>
  </si>
  <si>
    <t>A1</t>
  </si>
  <si>
    <t>A2</t>
  </si>
  <si>
    <t>A3</t>
  </si>
  <si>
    <t>A4</t>
  </si>
  <si>
    <t>A5</t>
  </si>
  <si>
    <t>A6</t>
  </si>
  <si>
    <t>A7</t>
  </si>
  <si>
    <t>A8</t>
  </si>
  <si>
    <t>A9</t>
  </si>
  <si>
    <t>A10</t>
  </si>
  <si>
    <t>A11</t>
  </si>
  <si>
    <t>A12</t>
  </si>
  <si>
    <t>A13</t>
  </si>
  <si>
    <t>A14</t>
  </si>
  <si>
    <t>A15</t>
  </si>
  <si>
    <t>A16</t>
  </si>
  <si>
    <t>A17</t>
  </si>
  <si>
    <t>A18</t>
  </si>
  <si>
    <t>A19</t>
  </si>
  <si>
    <t>A20</t>
  </si>
  <si>
    <t>B1</t>
  </si>
  <si>
    <t>B2</t>
  </si>
  <si>
    <t>B3</t>
  </si>
  <si>
    <t>B4</t>
  </si>
  <si>
    <t>B5</t>
  </si>
  <si>
    <t>B6</t>
  </si>
  <si>
    <t>B7</t>
  </si>
  <si>
    <t>B8</t>
  </si>
  <si>
    <t>B9</t>
  </si>
  <si>
    <t>B10</t>
  </si>
  <si>
    <t>B11</t>
  </si>
  <si>
    <t>B12</t>
  </si>
  <si>
    <t>B13</t>
  </si>
  <si>
    <t>B14</t>
  </si>
  <si>
    <t>B15</t>
  </si>
  <si>
    <t>B16</t>
  </si>
  <si>
    <t>B17</t>
  </si>
  <si>
    <t>B18</t>
  </si>
  <si>
    <t>B19</t>
  </si>
  <si>
    <t>B20</t>
  </si>
  <si>
    <t>in^2</t>
  </si>
  <si>
    <t>#</t>
  </si>
  <si>
    <t>Test_Specimen</t>
  </si>
  <si>
    <t>Leg_Size</t>
  </si>
  <si>
    <t>Throat_Size</t>
  </si>
  <si>
    <t>Weld_Length</t>
  </si>
  <si>
    <t>Effective_Weld_Area</t>
  </si>
  <si>
    <t>Tensile_Strength</t>
  </si>
  <si>
    <t>Transverse_Theo_Failure</t>
  </si>
  <si>
    <t>Shear_Theo_Failure</t>
  </si>
  <si>
    <t>Equation_Factor</t>
  </si>
  <si>
    <t>Name</t>
  </si>
  <si>
    <t>LS</t>
  </si>
  <si>
    <t>TS</t>
  </si>
  <si>
    <t>LW</t>
  </si>
  <si>
    <t>NW</t>
  </si>
  <si>
    <t>WT</t>
  </si>
  <si>
    <t>WA</t>
  </si>
  <si>
    <t>PS</t>
  </si>
  <si>
    <t>SS</t>
  </si>
  <si>
    <t>Equation</t>
  </si>
  <si>
    <t>=@LS*0.707</t>
  </si>
  <si>
    <t>=@WT*@LW*@NW</t>
  </si>
  <si>
    <t>=@TS*@WA</t>
  </si>
  <si>
    <t>=(@TS*0.3)*@WA</t>
  </si>
  <si>
    <t>INTERMEDIATE CALCULATIONS</t>
  </si>
  <si>
    <t>MacroEtch</t>
  </si>
  <si>
    <t>Theoretical Strength of Weld</t>
  </si>
  <si>
    <t>INPUTS</t>
  </si>
  <si>
    <t>Author</t>
  </si>
  <si>
    <t>Affiliation</t>
  </si>
  <si>
    <t>Purdue University, Department of Agricultural &amp; Biological Engineering</t>
  </si>
  <si>
    <t>Date</t>
  </si>
  <si>
    <t>Updated December, 2022</t>
  </si>
  <si>
    <t>Material_THK</t>
  </si>
  <si>
    <t xml:space="preserve">Cantilevered Bending </t>
  </si>
  <si>
    <t>OUTPUTS</t>
  </si>
  <si>
    <t>Pass/Fail</t>
  </si>
  <si>
    <t>P</t>
  </si>
  <si>
    <t>F</t>
  </si>
  <si>
    <t>Actual_Failure</t>
  </si>
  <si>
    <t>Tyler J. McPheron, Agricultural Engineering Graduate Student</t>
  </si>
  <si>
    <t>Break_Fusion</t>
  </si>
  <si>
    <t>0.25 Theoretical Strength of Weld</t>
  </si>
  <si>
    <t>0.375 Theoretical Strength of Weld</t>
  </si>
  <si>
    <t>=(@TS*0.1)*@WA</t>
  </si>
  <si>
    <t>=(@TS*0.15)*@WA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</si>
</sst>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4" x14ac:knownFonts="1">
    <font>
      <sz val="11"/>
      <color theme="1"/>
      <name val="Calibri"/>
      <family val="2"/>
      <scheme val="minor"/>
    </font>
    <font>
      <sz val="11"/>
      <color theme="1"/>
      <name val="Times New Roman"/>
      <family val="1"/>
    </font>
    <font>
      <b/>
      <i/>
      <sz val="11"/>
      <color theme="1"/>
      <name val="Times New Roman"/>
      <family val="1"/>
    </font>
    <font>
      <i/>
      <sz val="11"/>
      <color theme="1"/>
      <name val="Times New Roman"/>
      <family val="1"/>
    </font>
    <font>
      <sz val="9"/>
      <color indexed="81"/>
      <name val="Tahoma"/>
      <family val="2"/>
    </font>
    <font>
      <b/>
      <sz val="9"/>
      <color indexed="81"/>
      <name val="Tahoma"/>
      <family val="2"/>
    </font>
    <font>
      <b/>
      <sz val="11"/>
      <color theme="1"/>
      <name val="Times New Roman"/>
      <family val="1"/>
    </font>
    <font>
      <sz val="11"/>
      <color theme="1"/>
      <name val="Calibri"/>
      <family val="2"/>
      <scheme val="minor"/>
    </font>
    <font>
      <sz val="10"/>
      <name val="Arial"/>
      <family val="2"/>
    </font>
    <font>
      <u/>
      <sz val="10"/>
      <color theme="10"/>
      <name val="Arial"/>
      <family val="2"/>
    </font>
    <font>
      <u/>
      <sz val="11"/>
      <color theme="10"/>
      <name val="Calibri"/>
      <family val="2"/>
      <scheme val="minor"/>
    </font>
    <font>
      <b/>
      <sz val="11"/>
      <color rgb="FF8E6F3E"/>
      <name val="Times New Roman"/>
      <family val="1"/>
    </font>
    <font>
      <b/>
      <sz val="14"/>
      <color theme="1"/>
      <name val="Times New Roman"/>
      <family val="1"/>
    </font>
    <font>
      <sz val="11"/>
      <color rgb="FFFF0000"/>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5">
    <xf numFmtId="0" fontId="0" fillId="0" borderId="0"/>
    <xf numFmtId="0" fontId="8" fillId="0" borderId="0"/>
    <xf numFmtId="0" fontId="7" fillId="0" borderId="0"/>
    <xf numFmtId="0" fontId="10" fillId="0" borderId="0" applyNumberFormat="0" applyFill="0" applyBorder="0" applyAlignment="0" applyProtection="0"/>
    <xf numFmtId="0" fontId="9" fillId="0" borderId="0" applyNumberFormat="0" applyFill="0" applyBorder="0" applyAlignment="0" applyProtection="0"/>
  </cellStyleXfs>
  <cellXfs count="39">
    <xf numFmtId="0" fontId="0" fillId="0" borderId="0" xfId="0"/>
    <xf numFmtId="0" fontId="1" fillId="2" borderId="1" xfId="0" applyFont="1" applyFill="1" applyBorder="1"/>
    <xf numFmtId="0" fontId="1" fillId="0" borderId="0" xfId="0" applyFont="1"/>
    <xf numFmtId="0" fontId="1" fillId="3" borderId="1" xfId="0" applyFont="1" applyFill="1" applyBorder="1"/>
    <xf numFmtId="0" fontId="3" fillId="2" borderId="1" xfId="0" applyFont="1" applyFill="1" applyBorder="1"/>
    <xf numFmtId="0" fontId="3" fillId="0" borderId="0" xfId="0" applyFont="1"/>
    <xf numFmtId="164" fontId="1" fillId="2" borderId="1" xfId="0" applyNumberFormat="1" applyFont="1" applyFill="1" applyBorder="1"/>
    <xf numFmtId="0" fontId="0" fillId="0" borderId="0" xfId="0" applyAlignment="1">
      <alignment horizontal="right"/>
    </xf>
    <xf numFmtId="164" fontId="1" fillId="2" borderId="1" xfId="0" quotePrefix="1" applyNumberFormat="1" applyFont="1" applyFill="1" applyBorder="1"/>
    <xf numFmtId="0" fontId="6" fillId="0" borderId="0" xfId="0" applyFont="1"/>
    <xf numFmtId="164" fontId="1" fillId="0" borderId="0" xfId="0" applyNumberFormat="1" applyFont="1"/>
    <xf numFmtId="164" fontId="1" fillId="0" borderId="0" xfId="0" quotePrefix="1" applyNumberFormat="1" applyFont="1"/>
    <xf numFmtId="0" fontId="3" fillId="4" borderId="1" xfId="0" applyFont="1" applyFill="1" applyBorder="1"/>
    <xf numFmtId="0" fontId="2" fillId="4" borderId="1" xfId="0" applyFont="1" applyFill="1" applyBorder="1"/>
    <xf numFmtId="0" fontId="1" fillId="4" borderId="1" xfId="0" applyFont="1" applyFill="1" applyBorder="1"/>
    <xf numFmtId="0" fontId="6" fillId="4" borderId="1" xfId="0" applyFont="1" applyFill="1" applyBorder="1"/>
    <xf numFmtId="0" fontId="1" fillId="4" borderId="1" xfId="0" quotePrefix="1" applyFont="1" applyFill="1" applyBorder="1"/>
    <xf numFmtId="1" fontId="0" fillId="0" borderId="0" xfId="0" applyNumberFormat="1"/>
    <xf numFmtId="164" fontId="0" fillId="0" borderId="0" xfId="0" applyNumberFormat="1"/>
    <xf numFmtId="0" fontId="3" fillId="5" borderId="0" xfId="0" applyFont="1" applyFill="1"/>
    <xf numFmtId="0" fontId="2" fillId="5" borderId="0" xfId="0" applyFont="1" applyFill="1"/>
    <xf numFmtId="0" fontId="1" fillId="5" borderId="0" xfId="0" applyFont="1" applyFill="1"/>
    <xf numFmtId="0" fontId="1" fillId="0" borderId="0" xfId="2" applyFont="1"/>
    <xf numFmtId="0" fontId="11" fillId="0" borderId="0" xfId="2" applyFont="1"/>
    <xf numFmtId="0" fontId="1" fillId="0" borderId="0" xfId="2" applyFont="1" applyAlignment="1">
      <alignment horizontal="left"/>
    </xf>
    <xf numFmtId="0" fontId="12" fillId="0" borderId="0" xfId="0" applyFont="1"/>
    <xf numFmtId="0" fontId="0" fillId="0" borderId="2" xfId="0" applyBorder="1"/>
    <xf numFmtId="1" fontId="6" fillId="4" borderId="1" xfId="0" applyNumberFormat="1" applyFont="1" applyFill="1" applyBorder="1"/>
    <xf numFmtId="0" fontId="3" fillId="0" borderId="1" xfId="0" applyFont="1" applyBorder="1"/>
    <xf numFmtId="0" fontId="6" fillId="0" borderId="1" xfId="0" applyFont="1" applyBorder="1"/>
    <xf numFmtId="0" fontId="1" fillId="0" borderId="1" xfId="0" applyFont="1" applyBorder="1"/>
    <xf numFmtId="165" fontId="0" fillId="0" borderId="0" xfId="0" applyNumberFormat="1"/>
    <xf numFmtId="164" fontId="0" fillId="0" borderId="0" xfId="0" applyNumberFormat="1" applyAlignment="1">
      <alignment horizontal="right"/>
    </xf>
    <xf numFmtId="2" fontId="0" fillId="0" borderId="0" xfId="0" applyNumberFormat="1"/>
    <xf numFmtId="0" fontId="13" fillId="0" borderId="0" xfId="0" applyFont="1" applyAlignment="1">
      <alignment horizontal="right"/>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13" fillId="0" borderId="0" xfId="0" applyFont="1" applyAlignment="1">
      <alignment horizontal="center"/>
    </xf>
  </cellXfs>
  <cellStyles count="5">
    <cellStyle name="Hyperlink 2" xfId="3" xr:uid="{16753FA6-8695-49E7-95C6-3B1ACE9A0D61}"/>
    <cellStyle name="Hyperlink 3" xfId="4" xr:uid="{95C55046-5E3E-4A84-9901-12EFD76E08AB}"/>
    <cellStyle name="Normal" xfId="0" builtinId="0"/>
    <cellStyle name="Normal 2" xfId="2" xr:uid="{B28D68C2-CB12-44D6-BC2F-C621AA0949B7}"/>
    <cellStyle name="Normal 3" xfId="1" xr:uid="{C11F4EE3-B255-43A9-B6B6-5BBB9194C2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45720</xdr:colOff>
      <xdr:row>4</xdr:row>
      <xdr:rowOff>38100</xdr:rowOff>
    </xdr:from>
    <xdr:to>
      <xdr:col>7</xdr:col>
      <xdr:colOff>563880</xdr:colOff>
      <xdr:row>24</xdr:row>
      <xdr:rowOff>91440</xdr:rowOff>
    </xdr:to>
    <xdr:sp macro="" textlink="">
      <xdr:nvSpPr>
        <xdr:cNvPr id="2" name="TextBox 1">
          <a:extLst>
            <a:ext uri="{FF2B5EF4-FFF2-40B4-BE49-F238E27FC236}">
              <a16:creationId xmlns:a16="http://schemas.microsoft.com/office/drawing/2014/main" id="{823F7243-C0B1-702E-5BB6-9CB954353E8D}"/>
            </a:ext>
          </a:extLst>
        </xdr:cNvPr>
        <xdr:cNvSpPr txBox="1"/>
      </xdr:nvSpPr>
      <xdr:spPr>
        <a:xfrm>
          <a:off x="45720" y="807720"/>
          <a:ext cx="4869180" cy="3710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Times New Roman" panose="02020603050405020304" pitchFamily="18" charset="0"/>
              <a:cs typeface="Times New Roman" panose="02020603050405020304" pitchFamily="18" charset="0"/>
            </a:rPr>
            <a:t>Description of Spreadsheet Tool</a:t>
          </a:r>
          <a:endParaRPr lang="en-US" sz="1100" b="1"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r>
            <a:rPr lang="en-US" sz="1100" b="1" i="1" baseline="0">
              <a:latin typeface="Times New Roman" panose="02020603050405020304" pitchFamily="18" charset="0"/>
              <a:cs typeface="Times New Roman" panose="02020603050405020304" pitchFamily="18" charset="0"/>
            </a:rPr>
            <a:t>Overview</a:t>
          </a:r>
        </a:p>
        <a:p>
          <a:r>
            <a:rPr lang="en-US" sz="1100" baseline="0">
              <a:latin typeface="Times New Roman" panose="02020603050405020304" pitchFamily="18" charset="0"/>
              <a:cs typeface="Times New Roman" panose="02020603050405020304" pitchFamily="18" charset="0"/>
            </a:rPr>
            <a:t>This calculator seeks to calculate the theoretical strength of a fillet weld, evaluated in two different load scenarios -- transverse (perpendicular) and shear (parallel) positions. The research tied to this spreadsheet will be used to evaluate the equivalent calculation in a different load scenario. Calculator will be updated when research is concluded. </a:t>
          </a:r>
        </a:p>
        <a:p>
          <a:r>
            <a:rPr lang="en-US" sz="1100" b="1" i="1" baseline="0">
              <a:latin typeface="Times New Roman" panose="02020603050405020304" pitchFamily="18" charset="0"/>
              <a:cs typeface="Times New Roman" panose="02020603050405020304" pitchFamily="18" charset="0"/>
            </a:rPr>
            <a:t>General Instructions</a:t>
          </a:r>
        </a:p>
        <a:p>
          <a:r>
            <a:rPr lang="en-US" sz="1100" baseline="0">
              <a:latin typeface="Times New Roman" panose="02020603050405020304" pitchFamily="18" charset="0"/>
              <a:cs typeface="Times New Roman" panose="02020603050405020304" pitchFamily="18" charset="0"/>
            </a:rPr>
            <a:t>The inputs are measured by the user of this sheet. Whether a concave or convex weld, it is recommended to use a fillet weld gauge to accurately measure leg size. </a:t>
          </a:r>
        </a:p>
        <a:p>
          <a:r>
            <a:rPr lang="en-US" sz="1100" b="1" i="1" baseline="0">
              <a:latin typeface="Times New Roman" panose="02020603050405020304" pitchFamily="18" charset="0"/>
              <a:cs typeface="Times New Roman" panose="02020603050405020304" pitchFamily="18" charset="0"/>
            </a:rPr>
            <a:t>Calculated Outputs</a:t>
          </a:r>
        </a:p>
        <a:p>
          <a:r>
            <a:rPr lang="en-US" sz="1100" baseline="0">
              <a:latin typeface="Times New Roman" panose="02020603050405020304" pitchFamily="18" charset="0"/>
              <a:cs typeface="Times New Roman" panose="02020603050405020304" pitchFamily="18" charset="0"/>
            </a:rPr>
            <a:t>This calculator outputs the theoretical strength of the weld material using the tensile strength of the weld filler material used by the welder and the effective area of the weld to join the material. </a:t>
          </a:r>
        </a:p>
        <a:p>
          <a:r>
            <a:rPr lang="en-US" sz="1100" b="1" i="1" baseline="0">
              <a:latin typeface="Times New Roman" panose="02020603050405020304" pitchFamily="18" charset="0"/>
              <a:cs typeface="Times New Roman" panose="02020603050405020304" pitchFamily="18" charset="0"/>
            </a:rPr>
            <a:t>Descrepencies &amp; Assumptions</a:t>
          </a:r>
        </a:p>
        <a:p>
          <a:r>
            <a:rPr lang="en-US" sz="1100" baseline="0">
              <a:latin typeface="Times New Roman" panose="02020603050405020304" pitchFamily="18" charset="0"/>
              <a:cs typeface="Times New Roman" panose="02020603050405020304" pitchFamily="18" charset="0"/>
            </a:rPr>
            <a:t>This calculator does not consider the mechanical properties of the material. The material thickness is only considered when measuring the leg size of the weld to ensure its within the AWS recommended fillet weld size specifications.</a:t>
          </a:r>
        </a:p>
        <a:p>
          <a:endParaRPr lang="en-US" sz="1100" baseline="0">
            <a:latin typeface="Times New Roman" panose="02020603050405020304" pitchFamily="18" charset="0"/>
            <a:cs typeface="Times New Roman" panose="02020603050405020304" pitchFamily="18" charset="0"/>
          </a:endParaRPr>
        </a:p>
        <a:p>
          <a:r>
            <a:rPr lang="en-US" sz="1100" b="1" i="1" baseline="0">
              <a:latin typeface="Times New Roman" panose="02020603050405020304" pitchFamily="18" charset="0"/>
              <a:cs typeface="Times New Roman" panose="02020603050405020304" pitchFamily="18" charset="0"/>
            </a:rPr>
            <a:t>Citations:</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Times New Roman" panose="02020603050405020304" pitchFamily="18" charset="0"/>
              <a:ea typeface="+mn-ea"/>
              <a:cs typeface="Times New Roman" panose="02020603050405020304" pitchFamily="18" charset="0"/>
            </a:rPr>
            <a:t>American Welding Society. (2002). </a:t>
          </a:r>
          <a:r>
            <a:rPr lang="en-US" sz="1100" i="1">
              <a:solidFill>
                <a:schemeClr val="dk1"/>
              </a:solidFill>
              <a:effectLst/>
              <a:latin typeface="Times New Roman" panose="02020603050405020304" pitchFamily="18" charset="0"/>
              <a:ea typeface="+mn-ea"/>
              <a:cs typeface="Times New Roman" panose="02020603050405020304" pitchFamily="18" charset="0"/>
            </a:rPr>
            <a:t>Structural Welding Code D1.1</a:t>
          </a:r>
          <a:r>
            <a:rPr lang="en-US" sz="1100">
              <a:solidFill>
                <a:schemeClr val="dk1"/>
              </a:solidFill>
              <a:effectLst/>
              <a:latin typeface="Times New Roman" panose="02020603050405020304" pitchFamily="18" charset="0"/>
              <a:ea typeface="+mn-ea"/>
              <a:cs typeface="Times New Roman" panose="02020603050405020304" pitchFamily="18" charset="0"/>
            </a:rPr>
            <a:t>.</a:t>
          </a:r>
        </a:p>
        <a:p>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30480</xdr:colOff>
      <xdr:row>0</xdr:row>
      <xdr:rowOff>68580</xdr:rowOff>
    </xdr:from>
    <xdr:to>
      <xdr:col>7</xdr:col>
      <xdr:colOff>3269</xdr:colOff>
      <xdr:row>2</xdr:row>
      <xdr:rowOff>159963</xdr:rowOff>
    </xdr:to>
    <xdr:pic>
      <xdr:nvPicPr>
        <xdr:cNvPr id="4" name="Picture 3">
          <a:extLst>
            <a:ext uri="{FF2B5EF4-FFF2-40B4-BE49-F238E27FC236}">
              <a16:creationId xmlns:a16="http://schemas.microsoft.com/office/drawing/2014/main" id="{1E9DCDAE-96D9-8DF0-5808-C09CEC84C9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 y="68580"/>
          <a:ext cx="4323809" cy="4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83821</xdr:colOff>
      <xdr:row>6</xdr:row>
      <xdr:rowOff>83820</xdr:rowOff>
    </xdr:from>
    <xdr:to>
      <xdr:col>10</xdr:col>
      <xdr:colOff>152401</xdr:colOff>
      <xdr:row>15</xdr:row>
      <xdr:rowOff>153291</xdr:rowOff>
    </xdr:to>
    <xdr:pic>
      <xdr:nvPicPr>
        <xdr:cNvPr id="2" name="Picture 1" descr="How to Determine the Strength of a Transverse Fillet Weld | WELDING ANSWERS">
          <a:extLst>
            <a:ext uri="{FF2B5EF4-FFF2-40B4-BE49-F238E27FC236}">
              <a16:creationId xmlns:a16="http://schemas.microsoft.com/office/drawing/2014/main" id="{454C2C6F-CBF9-36DD-A17D-2AE5EEDEBD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00801" y="967740"/>
          <a:ext cx="1874520" cy="1654431"/>
        </a:xfrm>
        <a:prstGeom prst="rect">
          <a:avLst/>
        </a:prstGeom>
        <a:noFill/>
        <a:ln>
          <a:noFill/>
        </a:ln>
      </xdr:spPr>
    </xdr:pic>
    <xdr:clientData/>
  </xdr:twoCellAnchor>
  <xdr:twoCellAnchor editAs="oneCell">
    <xdr:from>
      <xdr:col>6</xdr:col>
      <xdr:colOff>502921</xdr:colOff>
      <xdr:row>15</xdr:row>
      <xdr:rowOff>45720</xdr:rowOff>
    </xdr:from>
    <xdr:to>
      <xdr:col>11</xdr:col>
      <xdr:colOff>53341</xdr:colOff>
      <xdr:row>25</xdr:row>
      <xdr:rowOff>69027</xdr:rowOff>
    </xdr:to>
    <xdr:pic>
      <xdr:nvPicPr>
        <xdr:cNvPr id="3" name="Picture 2" descr="How to Determine the Shear Strength of a Fillet Weld | WELDING ANSWERS">
          <a:extLst>
            <a:ext uri="{FF2B5EF4-FFF2-40B4-BE49-F238E27FC236}">
              <a16:creationId xmlns:a16="http://schemas.microsoft.com/office/drawing/2014/main" id="{4E883653-6336-686E-BDD7-5BBF549BD0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17921" y="2689860"/>
          <a:ext cx="2560320" cy="1791147"/>
        </a:xfrm>
        <a:prstGeom prst="rect">
          <a:avLst/>
        </a:prstGeom>
        <a:noFill/>
        <a:ln>
          <a:noFill/>
        </a:ln>
      </xdr:spPr>
    </xdr:pic>
    <xdr:clientData/>
  </xdr:twoCellAnchor>
  <xdr:twoCellAnchor>
    <xdr:from>
      <xdr:col>5</xdr:col>
      <xdr:colOff>20066</xdr:colOff>
      <xdr:row>12</xdr:row>
      <xdr:rowOff>30024</xdr:rowOff>
    </xdr:from>
    <xdr:to>
      <xdr:col>6</xdr:col>
      <xdr:colOff>575448</xdr:colOff>
      <xdr:row>12</xdr:row>
      <xdr:rowOff>158087</xdr:rowOff>
    </xdr:to>
    <xdr:sp macro="" textlink="">
      <xdr:nvSpPr>
        <xdr:cNvPr id="7" name="Arrow: Right 6">
          <a:extLst>
            <a:ext uri="{FF2B5EF4-FFF2-40B4-BE49-F238E27FC236}">
              <a16:creationId xmlns:a16="http://schemas.microsoft.com/office/drawing/2014/main" id="{A9270FFB-CC8C-C8B5-1982-F0D3079E46B7}"/>
            </a:ext>
          </a:extLst>
        </xdr:cNvPr>
        <xdr:cNvSpPr/>
      </xdr:nvSpPr>
      <xdr:spPr>
        <a:xfrm rot="20106441">
          <a:off x="5133086" y="2140764"/>
          <a:ext cx="1157362" cy="12806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1303019</xdr:colOff>
      <xdr:row>19</xdr:row>
      <xdr:rowOff>1</xdr:rowOff>
    </xdr:from>
    <xdr:to>
      <xdr:col>6</xdr:col>
      <xdr:colOff>517281</xdr:colOff>
      <xdr:row>19</xdr:row>
      <xdr:rowOff>128064</xdr:rowOff>
    </xdr:to>
    <xdr:sp macro="" textlink="">
      <xdr:nvSpPr>
        <xdr:cNvPr id="8" name="Arrow: Right 7">
          <a:extLst>
            <a:ext uri="{FF2B5EF4-FFF2-40B4-BE49-F238E27FC236}">
              <a16:creationId xmlns:a16="http://schemas.microsoft.com/office/drawing/2014/main" id="{D75643DE-AD6E-491A-9AEA-8C022DB2FCCD}"/>
            </a:ext>
          </a:extLst>
        </xdr:cNvPr>
        <xdr:cNvSpPr/>
      </xdr:nvSpPr>
      <xdr:spPr>
        <a:xfrm rot="1939492">
          <a:off x="5074919" y="3352801"/>
          <a:ext cx="1157362" cy="12806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449580</xdr:colOff>
      <xdr:row>0</xdr:row>
      <xdr:rowOff>152400</xdr:rowOff>
    </xdr:from>
    <xdr:to>
      <xdr:col>15</xdr:col>
      <xdr:colOff>419100</xdr:colOff>
      <xdr:row>5</xdr:row>
      <xdr:rowOff>106680</xdr:rowOff>
    </xdr:to>
    <xdr:sp macro="" textlink="">
      <xdr:nvSpPr>
        <xdr:cNvPr id="4" name="TextBox 3">
          <a:extLst>
            <a:ext uri="{FF2B5EF4-FFF2-40B4-BE49-F238E27FC236}">
              <a16:creationId xmlns:a16="http://schemas.microsoft.com/office/drawing/2014/main" id="{6DEF7278-3B43-75DE-2945-F7364F099DF4}"/>
            </a:ext>
          </a:extLst>
        </xdr:cNvPr>
        <xdr:cNvSpPr txBox="1"/>
      </xdr:nvSpPr>
      <xdr:spPr>
        <a:xfrm>
          <a:off x="5562600" y="152400"/>
          <a:ext cx="598932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Times New Roman" panose="02020603050405020304" pitchFamily="18" charset="0"/>
              <a:ea typeface="+mn-ea"/>
              <a:cs typeface="Times New Roman" panose="02020603050405020304" pitchFamily="18" charset="0"/>
            </a:rPr>
            <a:t>Minimum leg size = 1/8” for material thickness ≤1/4”</a:t>
          </a:r>
        </a:p>
        <a:p>
          <a:pPr lvl="0"/>
          <a:r>
            <a:rPr lang="en-US" sz="1100">
              <a:solidFill>
                <a:schemeClr val="dk1"/>
              </a:solidFill>
              <a:effectLst/>
              <a:latin typeface="Times New Roman" panose="02020603050405020304" pitchFamily="18" charset="0"/>
              <a:ea typeface="+mn-ea"/>
              <a:cs typeface="Times New Roman" panose="02020603050405020304" pitchFamily="18" charset="0"/>
            </a:rPr>
            <a:t>Max leg size = </a:t>
          </a:r>
          <a:r>
            <a:rPr lang="en-US" sz="1100" b="1">
              <a:solidFill>
                <a:schemeClr val="dk1"/>
              </a:solidFill>
              <a:effectLst/>
              <a:latin typeface="Times New Roman" panose="02020603050405020304" pitchFamily="18" charset="0"/>
              <a:ea typeface="+mn-ea"/>
              <a:cs typeface="Times New Roman" panose="02020603050405020304" pitchFamily="18" charset="0"/>
            </a:rPr>
            <a:t>¼”</a:t>
          </a:r>
          <a:r>
            <a:rPr lang="en-US" sz="1100">
              <a:solidFill>
                <a:schemeClr val="dk1"/>
              </a:solidFill>
              <a:effectLst/>
              <a:latin typeface="Times New Roman" panose="02020603050405020304" pitchFamily="18" charset="0"/>
              <a:ea typeface="+mn-ea"/>
              <a:cs typeface="Times New Roman" panose="02020603050405020304" pitchFamily="18" charset="0"/>
            </a:rPr>
            <a:t> for material thickness ≤1/4”</a:t>
          </a:r>
        </a:p>
        <a:p>
          <a:pPr lvl="0"/>
          <a:r>
            <a:rPr lang="en-US" sz="1100">
              <a:solidFill>
                <a:schemeClr val="dk1"/>
              </a:solidFill>
              <a:effectLst/>
              <a:latin typeface="Times New Roman" panose="02020603050405020304" pitchFamily="18" charset="0"/>
              <a:ea typeface="+mn-ea"/>
              <a:cs typeface="Times New Roman" panose="02020603050405020304" pitchFamily="18" charset="0"/>
            </a:rPr>
            <a:t>Minimum leg size = 3/16" for material thickness </a:t>
          </a:r>
          <a:r>
            <a:rPr lang="en-US" sz="1100" i="1">
              <a:solidFill>
                <a:schemeClr val="dk1"/>
              </a:solidFill>
              <a:effectLst/>
              <a:latin typeface="Times New Roman" panose="02020603050405020304" pitchFamily="18" charset="0"/>
              <a:ea typeface="+mn-ea"/>
              <a:cs typeface="Times New Roman" panose="02020603050405020304" pitchFamily="18" charset="0"/>
            </a:rPr>
            <a:t>¼” &lt; Base Metal Thickness ≤ ½”</a:t>
          </a:r>
          <a:endParaRPr lang="en-US" sz="1100">
            <a:solidFill>
              <a:schemeClr val="dk1"/>
            </a:solidFill>
            <a:effectLst/>
            <a:latin typeface="Times New Roman" panose="02020603050405020304" pitchFamily="18" charset="0"/>
            <a:ea typeface="+mn-ea"/>
            <a:cs typeface="Times New Roman" panose="02020603050405020304" pitchFamily="18" charset="0"/>
          </a:endParaRPr>
        </a:p>
        <a:p>
          <a:pPr lvl="0"/>
          <a:r>
            <a:rPr lang="en-US" sz="1100">
              <a:solidFill>
                <a:schemeClr val="dk1"/>
              </a:solidFill>
              <a:effectLst/>
              <a:latin typeface="Times New Roman" panose="02020603050405020304" pitchFamily="18" charset="0"/>
              <a:ea typeface="+mn-ea"/>
              <a:cs typeface="Times New Roman" panose="02020603050405020304" pitchFamily="18" charset="0"/>
            </a:rPr>
            <a:t>Max leg size = 1/16” less than the thickness of the base metal for material thicknesses</a:t>
          </a:r>
          <a:r>
            <a:rPr lang="en-US" sz="1100" baseline="0">
              <a:solidFill>
                <a:schemeClr val="dk1"/>
              </a:solidFill>
              <a:effectLst/>
              <a:latin typeface="Times New Roman" panose="02020603050405020304" pitchFamily="18" charset="0"/>
              <a:ea typeface="+mn-ea"/>
              <a:cs typeface="Times New Roman" panose="02020603050405020304" pitchFamily="18" charset="0"/>
            </a:rPr>
            <a:t> &gt;1/4" - ≤1/2"</a:t>
          </a:r>
          <a:endParaRPr lang="en-US" sz="1100" b="0">
            <a:solidFill>
              <a:schemeClr val="dk1"/>
            </a:solidFill>
            <a:effectLst/>
            <a:latin typeface="Times New Roman" panose="02020603050405020304" pitchFamily="18" charset="0"/>
            <a:ea typeface="+mn-ea"/>
            <a:cs typeface="Times New Roman" panose="02020603050405020304" pitchFamily="18" charset="0"/>
          </a:endParaRPr>
        </a:p>
        <a:p>
          <a:endParaRPr lang="en-US"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DEEB5-ED40-449E-AD25-A8473E835494}">
  <dimension ref="A1:G28"/>
  <sheetViews>
    <sheetView tabSelected="1" zoomScale="90" zoomScaleNormal="90" workbookViewId="0">
      <selection activeCell="L10" sqref="L10"/>
    </sheetView>
  </sheetViews>
  <sheetFormatPr baseColWidth="10" defaultColWidth="8.83203125" defaultRowHeight="15" x14ac:dyDescent="0.2"/>
  <cols>
    <col min="1" max="1" width="10.1640625" customWidth="1"/>
  </cols>
  <sheetData>
    <row r="1" spans="1:7" x14ac:dyDescent="0.2">
      <c r="A1" s="26"/>
      <c r="B1" s="26"/>
      <c r="C1" s="26"/>
      <c r="D1" s="26"/>
      <c r="E1" s="26"/>
      <c r="F1" s="26"/>
      <c r="G1" s="26"/>
    </row>
    <row r="2" spans="1:7" x14ac:dyDescent="0.2">
      <c r="A2" s="26"/>
      <c r="B2" s="26"/>
      <c r="C2" s="26"/>
      <c r="D2" s="26"/>
      <c r="E2" s="26"/>
      <c r="F2" s="26"/>
      <c r="G2" s="26"/>
    </row>
    <row r="3" spans="1:7" x14ac:dyDescent="0.2">
      <c r="A3" s="26"/>
      <c r="B3" s="26"/>
      <c r="C3" s="26"/>
      <c r="D3" s="26"/>
      <c r="E3" s="26"/>
      <c r="F3" s="26"/>
      <c r="G3" s="26"/>
    </row>
    <row r="4" spans="1:7" ht="18" x14ac:dyDescent="0.2">
      <c r="A4" s="25" t="s">
        <v>12</v>
      </c>
    </row>
    <row r="26" spans="1:7" x14ac:dyDescent="0.2">
      <c r="A26" s="23" t="s">
        <v>86</v>
      </c>
      <c r="B26" s="22" t="s">
        <v>98</v>
      </c>
      <c r="C26" s="2"/>
      <c r="D26" s="2"/>
      <c r="E26" s="2"/>
      <c r="F26" s="2"/>
      <c r="G26" s="2"/>
    </row>
    <row r="27" spans="1:7" x14ac:dyDescent="0.2">
      <c r="A27" s="23" t="s">
        <v>87</v>
      </c>
      <c r="B27" s="22" t="s">
        <v>88</v>
      </c>
      <c r="C27" s="2"/>
      <c r="D27" s="2"/>
      <c r="E27" s="2"/>
      <c r="F27" s="2"/>
      <c r="G27" s="2"/>
    </row>
    <row r="28" spans="1:7" x14ac:dyDescent="0.2">
      <c r="A28" s="23" t="s">
        <v>89</v>
      </c>
      <c r="B28" s="24" t="s">
        <v>90</v>
      </c>
      <c r="C28" s="2"/>
      <c r="D28" s="2"/>
      <c r="E28" s="2"/>
      <c r="F28" s="2"/>
      <c r="G28" s="2"/>
    </row>
  </sheetData>
  <sheetProtection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9194-CBC5-4E87-B9F7-0EE3C99C2499}">
  <dimension ref="A1:E22"/>
  <sheetViews>
    <sheetView zoomScaleNormal="100" workbookViewId="0">
      <selection activeCell="D30" sqref="D30"/>
    </sheetView>
  </sheetViews>
  <sheetFormatPr baseColWidth="10" defaultColWidth="8.83203125" defaultRowHeight="14" x14ac:dyDescent="0.15"/>
  <cols>
    <col min="1" max="1" width="8.83203125" style="5"/>
    <col min="2" max="2" width="29.5" style="2" customWidth="1"/>
    <col min="3" max="4" width="8.83203125" style="2"/>
    <col min="5" max="5" width="19.5" style="2" customWidth="1"/>
    <col min="6" max="16384" width="8.83203125" style="2"/>
  </cols>
  <sheetData>
    <row r="1" spans="1:5" x14ac:dyDescent="0.15">
      <c r="A1" s="19"/>
      <c r="B1" s="20" t="s">
        <v>12</v>
      </c>
      <c r="C1" s="21"/>
      <c r="D1" s="21"/>
      <c r="E1" s="21"/>
    </row>
    <row r="2" spans="1:5" x14ac:dyDescent="0.15">
      <c r="A2" s="28"/>
      <c r="B2" s="29" t="s">
        <v>85</v>
      </c>
      <c r="C2" s="30"/>
      <c r="D2" s="30"/>
      <c r="E2" s="30"/>
    </row>
    <row r="3" spans="1:5" x14ac:dyDescent="0.15">
      <c r="A3" s="4" t="s">
        <v>68</v>
      </c>
      <c r="B3" s="4" t="s">
        <v>15</v>
      </c>
      <c r="C3" s="4" t="s">
        <v>14</v>
      </c>
      <c r="D3" s="4" t="s">
        <v>13</v>
      </c>
      <c r="E3" s="4" t="s">
        <v>77</v>
      </c>
    </row>
    <row r="4" spans="1:5" x14ac:dyDescent="0.15">
      <c r="A4" s="4" t="s">
        <v>69</v>
      </c>
      <c r="B4" s="1" t="s">
        <v>0</v>
      </c>
      <c r="C4" s="3">
        <v>0.25</v>
      </c>
      <c r="D4" s="4" t="s">
        <v>7</v>
      </c>
      <c r="E4" s="1"/>
    </row>
    <row r="5" spans="1:5" x14ac:dyDescent="0.15">
      <c r="A5" s="4" t="s">
        <v>70</v>
      </c>
      <c r="B5" s="1" t="s">
        <v>1</v>
      </c>
      <c r="C5" s="3">
        <v>70000</v>
      </c>
      <c r="D5" s="4" t="s">
        <v>8</v>
      </c>
      <c r="E5" s="1"/>
    </row>
    <row r="6" spans="1:5" x14ac:dyDescent="0.15">
      <c r="A6" s="4" t="s">
        <v>71</v>
      </c>
      <c r="B6" s="1" t="s">
        <v>4</v>
      </c>
      <c r="C6" s="3">
        <v>6</v>
      </c>
      <c r="D6" s="4" t="s">
        <v>7</v>
      </c>
      <c r="E6" s="1"/>
    </row>
    <row r="7" spans="1:5" x14ac:dyDescent="0.15">
      <c r="A7" s="4" t="s">
        <v>72</v>
      </c>
      <c r="B7" s="1" t="s">
        <v>5</v>
      </c>
      <c r="C7" s="3">
        <v>1</v>
      </c>
      <c r="D7" s="4" t="s">
        <v>58</v>
      </c>
      <c r="E7" s="1"/>
    </row>
    <row r="8" spans="1:5" x14ac:dyDescent="0.15">
      <c r="D8" s="5"/>
    </row>
    <row r="9" spans="1:5" x14ac:dyDescent="0.15">
      <c r="B9" s="9" t="s">
        <v>82</v>
      </c>
      <c r="D9" s="5"/>
    </row>
    <row r="10" spans="1:5" x14ac:dyDescent="0.15">
      <c r="A10" s="4" t="s">
        <v>73</v>
      </c>
      <c r="B10" s="1" t="s">
        <v>3</v>
      </c>
      <c r="C10" s="6">
        <f>LS*0.707</f>
        <v>0.17674999999999999</v>
      </c>
      <c r="D10" s="4" t="s">
        <v>7</v>
      </c>
      <c r="E10" s="8" t="s">
        <v>78</v>
      </c>
    </row>
    <row r="11" spans="1:5" x14ac:dyDescent="0.15">
      <c r="A11" s="4" t="s">
        <v>74</v>
      </c>
      <c r="B11" s="1" t="s">
        <v>2</v>
      </c>
      <c r="C11" s="6">
        <f>WT*LW*NW</f>
        <v>1.0605</v>
      </c>
      <c r="D11" s="4" t="s">
        <v>6</v>
      </c>
      <c r="E11" s="8" t="s">
        <v>79</v>
      </c>
    </row>
    <row r="12" spans="1:5" x14ac:dyDescent="0.15">
      <c r="C12" s="10"/>
      <c r="D12" s="5"/>
      <c r="E12" s="11"/>
    </row>
    <row r="13" spans="1:5" x14ac:dyDescent="0.15">
      <c r="B13" s="9" t="s">
        <v>93</v>
      </c>
      <c r="D13" s="5"/>
    </row>
    <row r="14" spans="1:5" x14ac:dyDescent="0.15">
      <c r="A14" s="12"/>
      <c r="B14" s="13" t="s">
        <v>10</v>
      </c>
      <c r="C14" s="14"/>
      <c r="D14" s="12"/>
      <c r="E14" s="14"/>
    </row>
    <row r="15" spans="1:5" x14ac:dyDescent="0.15">
      <c r="A15" s="12" t="s">
        <v>75</v>
      </c>
      <c r="B15" s="14" t="s">
        <v>84</v>
      </c>
      <c r="C15" s="15">
        <f>TS*WA</f>
        <v>74235</v>
      </c>
      <c r="D15" s="12" t="s">
        <v>9</v>
      </c>
      <c r="E15" s="16" t="s">
        <v>80</v>
      </c>
    </row>
    <row r="16" spans="1:5" x14ac:dyDescent="0.15">
      <c r="D16" s="5"/>
    </row>
    <row r="17" spans="1:5" x14ac:dyDescent="0.15">
      <c r="A17" s="12"/>
      <c r="B17" s="13" t="s">
        <v>11</v>
      </c>
      <c r="C17" s="14"/>
      <c r="D17" s="12"/>
      <c r="E17" s="14"/>
    </row>
    <row r="18" spans="1:5" x14ac:dyDescent="0.15">
      <c r="A18" s="12" t="s">
        <v>76</v>
      </c>
      <c r="B18" s="14" t="s">
        <v>84</v>
      </c>
      <c r="C18" s="27">
        <f>(TS*0.3)*WA</f>
        <v>22270.5</v>
      </c>
      <c r="D18" s="12" t="s">
        <v>9</v>
      </c>
      <c r="E18" s="16" t="s">
        <v>81</v>
      </c>
    </row>
    <row r="20" spans="1:5" x14ac:dyDescent="0.15">
      <c r="A20" s="12"/>
      <c r="B20" s="13" t="s">
        <v>92</v>
      </c>
      <c r="C20" s="14"/>
      <c r="D20" s="12"/>
      <c r="E20" s="14"/>
    </row>
    <row r="21" spans="1:5" x14ac:dyDescent="0.15">
      <c r="A21" s="12"/>
      <c r="B21" s="14" t="s">
        <v>100</v>
      </c>
      <c r="C21" s="27">
        <f>(TS*0.1)*WA</f>
        <v>7423.5</v>
      </c>
      <c r="D21" s="12" t="s">
        <v>9</v>
      </c>
      <c r="E21" s="16" t="s">
        <v>102</v>
      </c>
    </row>
    <row r="22" spans="1:5" x14ac:dyDescent="0.15">
      <c r="A22" s="12"/>
      <c r="B22" s="14" t="s">
        <v>101</v>
      </c>
      <c r="C22" s="27">
        <f>(TS*0.15)*WA</f>
        <v>11135.25</v>
      </c>
      <c r="D22" s="12" t="s">
        <v>9</v>
      </c>
      <c r="E22" s="16" t="s">
        <v>103</v>
      </c>
    </row>
  </sheetData>
  <sheetProtection sheet="1" objects="1" scenarios="1"/>
  <protectedRanges>
    <protectedRange sqref="C4:C7" name="INPUTS"/>
  </protectedRanges>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1AD4E-D8EF-4CBF-8644-8C34B19B4BAB}">
  <dimension ref="A1:M42"/>
  <sheetViews>
    <sheetView zoomScale="80" zoomScaleNormal="80" workbookViewId="0">
      <selection activeCell="Q32" sqref="Q32"/>
    </sheetView>
  </sheetViews>
  <sheetFormatPr baseColWidth="10" defaultColWidth="8.83203125" defaultRowHeight="15" x14ac:dyDescent="0.2"/>
  <cols>
    <col min="1" max="1" width="13.5" customWidth="1"/>
    <col min="2" max="2" width="12.5" customWidth="1"/>
    <col min="4" max="4" width="11" style="18" customWidth="1"/>
    <col min="5" max="5" width="11.83203125" customWidth="1"/>
    <col min="6" max="6" width="18.83203125" style="18" customWidth="1"/>
    <col min="7" max="7" width="15" customWidth="1"/>
    <col min="8" max="8" width="21.83203125" customWidth="1"/>
    <col min="9" max="9" width="17.83203125" style="17" customWidth="1"/>
    <col min="10" max="10" width="13.5" customWidth="1"/>
    <col min="11" max="11" width="11" style="35" customWidth="1"/>
    <col min="12" max="12" width="13.33203125" style="35" customWidth="1"/>
    <col min="13" max="13" width="15.83203125" customWidth="1"/>
  </cols>
  <sheetData>
    <row r="1" spans="1:13" x14ac:dyDescent="0.2">
      <c r="A1" s="35" t="s">
        <v>59</v>
      </c>
      <c r="B1" s="35" t="s">
        <v>91</v>
      </c>
      <c r="C1" s="35" t="s">
        <v>60</v>
      </c>
      <c r="D1" s="36" t="s">
        <v>61</v>
      </c>
      <c r="E1" s="35" t="s">
        <v>62</v>
      </c>
      <c r="F1" s="36" t="s">
        <v>63</v>
      </c>
      <c r="G1" s="35" t="s">
        <v>64</v>
      </c>
      <c r="H1" s="35" t="s">
        <v>65</v>
      </c>
      <c r="I1" s="37" t="s">
        <v>66</v>
      </c>
      <c r="J1" s="35" t="s">
        <v>97</v>
      </c>
      <c r="K1" s="35" t="s">
        <v>83</v>
      </c>
      <c r="L1" s="35" t="s">
        <v>99</v>
      </c>
      <c r="M1" t="s">
        <v>67</v>
      </c>
    </row>
    <row r="2" spans="1:13" x14ac:dyDescent="0.2">
      <c r="A2" s="35" t="s">
        <v>58</v>
      </c>
      <c r="B2" s="35" t="s">
        <v>7</v>
      </c>
      <c r="C2" s="35" t="s">
        <v>7</v>
      </c>
      <c r="D2" s="36" t="s">
        <v>7</v>
      </c>
      <c r="E2" s="35" t="s">
        <v>7</v>
      </c>
      <c r="F2" s="36" t="s">
        <v>57</v>
      </c>
      <c r="G2" s="35" t="s">
        <v>8</v>
      </c>
      <c r="H2" s="35" t="s">
        <v>16</v>
      </c>
      <c r="I2" s="37" t="s">
        <v>16</v>
      </c>
      <c r="J2" s="35" t="s">
        <v>16</v>
      </c>
      <c r="K2" s="35" t="s">
        <v>94</v>
      </c>
      <c r="L2" s="35" t="s">
        <v>94</v>
      </c>
    </row>
    <row r="3" spans="1:13" x14ac:dyDescent="0.2">
      <c r="A3" s="34" t="s">
        <v>17</v>
      </c>
      <c r="B3" s="32">
        <v>0.25</v>
      </c>
      <c r="C3" s="31">
        <v>0.25</v>
      </c>
      <c r="D3" s="18">
        <f>C3*0.707</f>
        <v>0.17674999999999999</v>
      </c>
      <c r="E3" s="31">
        <v>5.9375</v>
      </c>
      <c r="F3" s="18">
        <f>E3*D3</f>
        <v>1.0494531249999999</v>
      </c>
      <c r="G3">
        <v>70000</v>
      </c>
      <c r="H3" s="17">
        <f>G3*F3</f>
        <v>73461.718749999985</v>
      </c>
      <c r="I3" s="17">
        <f>(0.3*G3)*F3</f>
        <v>22038.515624999996</v>
      </c>
      <c r="J3" s="17">
        <v>4947.49</v>
      </c>
      <c r="K3" s="35" t="s">
        <v>95</v>
      </c>
      <c r="L3" s="38" t="s">
        <v>96</v>
      </c>
      <c r="M3" s="33">
        <f>(J3/F3)/G3</f>
        <v>6.7347866129255252E-2</v>
      </c>
    </row>
    <row r="4" spans="1:13" x14ac:dyDescent="0.2">
      <c r="A4" s="7" t="s">
        <v>18</v>
      </c>
      <c r="B4" s="32">
        <v>0.25</v>
      </c>
      <c r="C4" s="31">
        <v>0.25</v>
      </c>
      <c r="D4" s="18">
        <f t="shared" ref="D4:D42" si="0">C4*0.707</f>
        <v>0.17674999999999999</v>
      </c>
      <c r="E4" s="31">
        <v>5.9375</v>
      </c>
      <c r="F4" s="18">
        <f t="shared" ref="F4:F22" si="1">E4*D4</f>
        <v>1.0494531249999999</v>
      </c>
      <c r="G4">
        <v>70000</v>
      </c>
      <c r="H4" s="17">
        <f t="shared" ref="H4:H22" si="2">G4*F4</f>
        <v>73461.718749999985</v>
      </c>
      <c r="I4" s="17">
        <f t="shared" ref="I4:I22" si="3">(0.3*G4)*F4</f>
        <v>22038.515624999996</v>
      </c>
      <c r="J4" s="17">
        <v>6054.02</v>
      </c>
      <c r="K4" s="35" t="s">
        <v>95</v>
      </c>
      <c r="L4" s="35" t="s">
        <v>95</v>
      </c>
      <c r="M4" s="33">
        <f t="shared" ref="M4:M22" si="4">(J4/F4)/G4</f>
        <v>8.2410541204496396E-2</v>
      </c>
    </row>
    <row r="5" spans="1:13" x14ac:dyDescent="0.2">
      <c r="A5" s="7" t="s">
        <v>19</v>
      </c>
      <c r="B5" s="32">
        <v>0.25</v>
      </c>
      <c r="C5" s="31">
        <v>0.25</v>
      </c>
      <c r="D5" s="18">
        <f t="shared" si="0"/>
        <v>0.17674999999999999</v>
      </c>
      <c r="E5" s="31">
        <v>6</v>
      </c>
      <c r="F5" s="18">
        <f t="shared" si="1"/>
        <v>1.0605</v>
      </c>
      <c r="G5">
        <v>70000</v>
      </c>
      <c r="H5" s="17">
        <f t="shared" si="2"/>
        <v>74235</v>
      </c>
      <c r="I5" s="17">
        <f t="shared" si="3"/>
        <v>22270.5</v>
      </c>
      <c r="J5" s="17">
        <v>6383.93</v>
      </c>
      <c r="K5" s="35" t="s">
        <v>95</v>
      </c>
      <c r="L5" s="35" t="s">
        <v>95</v>
      </c>
      <c r="M5" s="33">
        <f t="shared" si="4"/>
        <v>8.5996228194248001E-2</v>
      </c>
    </row>
    <row r="6" spans="1:13" x14ac:dyDescent="0.2">
      <c r="A6" s="34" t="s">
        <v>20</v>
      </c>
      <c r="B6" s="32">
        <v>0.25</v>
      </c>
      <c r="C6" s="31">
        <v>0.25</v>
      </c>
      <c r="D6" s="18">
        <f t="shared" si="0"/>
        <v>0.17674999999999999</v>
      </c>
      <c r="E6" s="31">
        <v>6</v>
      </c>
      <c r="F6" s="18">
        <f t="shared" si="1"/>
        <v>1.0605</v>
      </c>
      <c r="G6">
        <v>70000</v>
      </c>
      <c r="H6" s="17">
        <f t="shared" si="2"/>
        <v>74235</v>
      </c>
      <c r="I6" s="17">
        <f t="shared" si="3"/>
        <v>22270.5</v>
      </c>
      <c r="J6" s="17">
        <v>5120.51</v>
      </c>
      <c r="K6" s="35" t="s">
        <v>95</v>
      </c>
      <c r="L6" s="38" t="s">
        <v>96</v>
      </c>
      <c r="M6" s="33">
        <f>(J6/F6)/G6</f>
        <v>6.8977032397117263E-2</v>
      </c>
    </row>
    <row r="7" spans="1:13" x14ac:dyDescent="0.2">
      <c r="A7" s="7" t="s">
        <v>21</v>
      </c>
      <c r="B7" s="32">
        <v>0.25</v>
      </c>
      <c r="C7" s="31">
        <v>0.25</v>
      </c>
      <c r="D7" s="18">
        <f t="shared" si="0"/>
        <v>0.17674999999999999</v>
      </c>
      <c r="E7" s="31">
        <v>6</v>
      </c>
      <c r="F7" s="18">
        <f t="shared" si="1"/>
        <v>1.0605</v>
      </c>
      <c r="G7">
        <v>70000</v>
      </c>
      <c r="H7" s="17">
        <f t="shared" si="2"/>
        <v>74235</v>
      </c>
      <c r="I7" s="17">
        <f t="shared" si="3"/>
        <v>22270.5</v>
      </c>
      <c r="J7" s="17">
        <v>5929.87</v>
      </c>
      <c r="K7" s="35" t="s">
        <v>95</v>
      </c>
      <c r="L7" s="35" t="s">
        <v>95</v>
      </c>
      <c r="M7" s="33">
        <f t="shared" si="4"/>
        <v>7.9879706337980735E-2</v>
      </c>
    </row>
    <row r="8" spans="1:13" x14ac:dyDescent="0.2">
      <c r="A8" s="7" t="s">
        <v>22</v>
      </c>
      <c r="B8" s="32">
        <v>0.25</v>
      </c>
      <c r="C8" s="31">
        <v>0.25</v>
      </c>
      <c r="D8" s="18">
        <f t="shared" si="0"/>
        <v>0.17674999999999999</v>
      </c>
      <c r="E8" s="31">
        <v>6</v>
      </c>
      <c r="F8" s="18">
        <f t="shared" si="1"/>
        <v>1.0605</v>
      </c>
      <c r="G8">
        <v>70000</v>
      </c>
      <c r="H8" s="17">
        <f t="shared" si="2"/>
        <v>74235</v>
      </c>
      <c r="I8" s="17">
        <f t="shared" si="3"/>
        <v>22270.5</v>
      </c>
      <c r="J8" s="17">
        <v>6954.09</v>
      </c>
      <c r="K8" s="35" t="s">
        <v>95</v>
      </c>
      <c r="L8" s="35" t="s">
        <v>95</v>
      </c>
      <c r="M8" s="33">
        <f t="shared" si="4"/>
        <v>9.3676702364113962E-2</v>
      </c>
    </row>
    <row r="9" spans="1:13" x14ac:dyDescent="0.2">
      <c r="A9" s="7" t="s">
        <v>23</v>
      </c>
      <c r="B9" s="32">
        <v>0.25</v>
      </c>
      <c r="C9" s="31">
        <v>0.1875</v>
      </c>
      <c r="D9" s="18">
        <f t="shared" si="0"/>
        <v>0.1325625</v>
      </c>
      <c r="E9" s="31">
        <v>6</v>
      </c>
      <c r="F9" s="18">
        <f t="shared" si="1"/>
        <v>0.79537499999999994</v>
      </c>
      <c r="G9">
        <v>70000</v>
      </c>
      <c r="H9" s="17">
        <f t="shared" si="2"/>
        <v>55676.249999999993</v>
      </c>
      <c r="I9" s="17">
        <f t="shared" si="3"/>
        <v>16702.875</v>
      </c>
      <c r="J9" s="17">
        <v>7008.26</v>
      </c>
      <c r="K9" s="35" t="s">
        <v>95</v>
      </c>
      <c r="L9" s="35" t="s">
        <v>95</v>
      </c>
      <c r="M9" s="33">
        <f t="shared" si="4"/>
        <v>0.12587521609303787</v>
      </c>
    </row>
    <row r="10" spans="1:13" x14ac:dyDescent="0.2">
      <c r="A10" s="7" t="s">
        <v>24</v>
      </c>
      <c r="B10" s="32">
        <v>0.25</v>
      </c>
      <c r="C10" s="31">
        <v>0.25</v>
      </c>
      <c r="D10" s="18">
        <f t="shared" si="0"/>
        <v>0.17674999999999999</v>
      </c>
      <c r="E10" s="31">
        <v>6</v>
      </c>
      <c r="F10" s="18">
        <f t="shared" si="1"/>
        <v>1.0605</v>
      </c>
      <c r="G10">
        <v>70000</v>
      </c>
      <c r="H10" s="17">
        <f t="shared" si="2"/>
        <v>74235</v>
      </c>
      <c r="I10" s="17">
        <f t="shared" si="3"/>
        <v>22270.5</v>
      </c>
      <c r="J10" s="17">
        <v>6459.36</v>
      </c>
      <c r="K10" s="35" t="s">
        <v>95</v>
      </c>
      <c r="L10" s="35" t="s">
        <v>95</v>
      </c>
      <c r="M10" s="33">
        <f t="shared" si="4"/>
        <v>8.7012325722368139E-2</v>
      </c>
    </row>
    <row r="11" spans="1:13" x14ac:dyDescent="0.2">
      <c r="A11" s="7" t="s">
        <v>25</v>
      </c>
      <c r="B11" s="32">
        <v>0.25</v>
      </c>
      <c r="C11" s="31">
        <v>0.25</v>
      </c>
      <c r="D11" s="18">
        <f t="shared" si="0"/>
        <v>0.17674999999999999</v>
      </c>
      <c r="E11" s="31">
        <v>6.0625</v>
      </c>
      <c r="F11" s="18">
        <f t="shared" si="1"/>
        <v>1.0715468749999999</v>
      </c>
      <c r="G11">
        <v>70000</v>
      </c>
      <c r="H11" s="17">
        <f t="shared" si="2"/>
        <v>75008.28125</v>
      </c>
      <c r="I11" s="17">
        <f t="shared" si="3"/>
        <v>22502.484374999996</v>
      </c>
      <c r="J11" s="17">
        <v>6518.75</v>
      </c>
      <c r="K11" s="35" t="s">
        <v>95</v>
      </c>
      <c r="L11" s="35" t="s">
        <v>95</v>
      </c>
      <c r="M11" s="33">
        <f t="shared" si="4"/>
        <v>8.6907070677612677E-2</v>
      </c>
    </row>
    <row r="12" spans="1:13" x14ac:dyDescent="0.2">
      <c r="A12" s="7" t="s">
        <v>26</v>
      </c>
      <c r="B12" s="32">
        <v>0.25</v>
      </c>
      <c r="C12" s="31">
        <v>0.25</v>
      </c>
      <c r="D12" s="18">
        <f t="shared" si="0"/>
        <v>0.17674999999999999</v>
      </c>
      <c r="E12" s="31">
        <v>6.0625</v>
      </c>
      <c r="F12" s="18">
        <f t="shared" si="1"/>
        <v>1.0715468749999999</v>
      </c>
      <c r="G12">
        <v>70000</v>
      </c>
      <c r="H12" s="17">
        <f t="shared" si="2"/>
        <v>75008.28125</v>
      </c>
      <c r="I12" s="17">
        <f t="shared" si="3"/>
        <v>22502.484374999996</v>
      </c>
      <c r="J12" s="17">
        <v>6417.8</v>
      </c>
      <c r="K12" s="35" t="s">
        <v>95</v>
      </c>
      <c r="L12" s="35" t="s">
        <v>95</v>
      </c>
      <c r="M12" s="33">
        <f t="shared" si="4"/>
        <v>8.5561219282037609E-2</v>
      </c>
    </row>
    <row r="13" spans="1:13" x14ac:dyDescent="0.2">
      <c r="A13" s="34" t="s">
        <v>27</v>
      </c>
      <c r="B13" s="32">
        <v>0.25</v>
      </c>
      <c r="C13" s="31">
        <v>0.25</v>
      </c>
      <c r="D13" s="18">
        <f t="shared" si="0"/>
        <v>0.17674999999999999</v>
      </c>
      <c r="E13" s="31">
        <v>6</v>
      </c>
      <c r="F13" s="18">
        <f t="shared" si="1"/>
        <v>1.0605</v>
      </c>
      <c r="G13">
        <v>70000</v>
      </c>
      <c r="H13" s="17">
        <f t="shared" si="2"/>
        <v>74235</v>
      </c>
      <c r="I13" s="17">
        <f t="shared" si="3"/>
        <v>22270.5</v>
      </c>
      <c r="J13" s="17">
        <v>6408.4</v>
      </c>
      <c r="K13" s="35" t="s">
        <v>95</v>
      </c>
      <c r="L13" s="38" t="s">
        <v>96</v>
      </c>
      <c r="M13" s="33">
        <f t="shared" si="4"/>
        <v>8.632585707550347E-2</v>
      </c>
    </row>
    <row r="14" spans="1:13" x14ac:dyDescent="0.2">
      <c r="A14" s="7" t="s">
        <v>28</v>
      </c>
      <c r="B14" s="32">
        <v>0.25</v>
      </c>
      <c r="C14" s="31">
        <v>0.25</v>
      </c>
      <c r="D14" s="18">
        <f t="shared" si="0"/>
        <v>0.17674999999999999</v>
      </c>
      <c r="E14" s="31">
        <v>6</v>
      </c>
      <c r="F14" s="18">
        <f t="shared" si="1"/>
        <v>1.0605</v>
      </c>
      <c r="G14">
        <v>70000</v>
      </c>
      <c r="H14" s="17">
        <f t="shared" si="2"/>
        <v>74235</v>
      </c>
      <c r="I14" s="17">
        <f t="shared" si="3"/>
        <v>22270.5</v>
      </c>
      <c r="J14" s="17">
        <v>7894.94</v>
      </c>
      <c r="K14" s="35" t="s">
        <v>95</v>
      </c>
      <c r="L14" s="35" t="s">
        <v>95</v>
      </c>
      <c r="M14" s="33">
        <f t="shared" si="4"/>
        <v>0.10635064322758805</v>
      </c>
    </row>
    <row r="15" spans="1:13" x14ac:dyDescent="0.2">
      <c r="A15" s="7" t="s">
        <v>29</v>
      </c>
      <c r="B15" s="32">
        <v>0.25</v>
      </c>
      <c r="C15" s="31">
        <v>0.25</v>
      </c>
      <c r="D15" s="18">
        <f t="shared" si="0"/>
        <v>0.17674999999999999</v>
      </c>
      <c r="E15" s="31">
        <v>6.0625</v>
      </c>
      <c r="F15" s="18">
        <f t="shared" si="1"/>
        <v>1.0715468749999999</v>
      </c>
      <c r="G15">
        <v>70000</v>
      </c>
      <c r="H15" s="17">
        <f t="shared" si="2"/>
        <v>75008.28125</v>
      </c>
      <c r="I15" s="17">
        <f t="shared" si="3"/>
        <v>22502.484374999996</v>
      </c>
      <c r="J15" s="17">
        <v>8410.56</v>
      </c>
      <c r="K15" s="35" t="s">
        <v>95</v>
      </c>
      <c r="L15" s="35" t="s">
        <v>95</v>
      </c>
      <c r="M15" s="33">
        <f t="shared" si="4"/>
        <v>0.11212841915371845</v>
      </c>
    </row>
    <row r="16" spans="1:13" x14ac:dyDescent="0.2">
      <c r="A16" s="7" t="s">
        <v>30</v>
      </c>
      <c r="B16" s="32">
        <v>0.25</v>
      </c>
      <c r="C16" s="31">
        <v>0.25</v>
      </c>
      <c r="D16" s="18">
        <f t="shared" si="0"/>
        <v>0.17674999999999999</v>
      </c>
      <c r="E16" s="31">
        <v>6</v>
      </c>
      <c r="F16" s="18">
        <f t="shared" si="1"/>
        <v>1.0605</v>
      </c>
      <c r="G16">
        <v>70000</v>
      </c>
      <c r="H16" s="17">
        <f t="shared" si="2"/>
        <v>74235</v>
      </c>
      <c r="I16" s="17">
        <f t="shared" si="3"/>
        <v>22270.5</v>
      </c>
      <c r="J16" s="17">
        <v>7662.52</v>
      </c>
      <c r="K16" s="35" t="s">
        <v>95</v>
      </c>
      <c r="L16" s="35" t="s">
        <v>95</v>
      </c>
      <c r="M16" s="33">
        <f t="shared" si="4"/>
        <v>0.10321977503872837</v>
      </c>
    </row>
    <row r="17" spans="1:13" x14ac:dyDescent="0.2">
      <c r="A17" s="7" t="s">
        <v>31</v>
      </c>
      <c r="B17" s="32">
        <v>0.25</v>
      </c>
      <c r="C17" s="31">
        <v>0.25</v>
      </c>
      <c r="D17" s="18">
        <f t="shared" si="0"/>
        <v>0.17674999999999999</v>
      </c>
      <c r="E17" s="31">
        <v>6.0625</v>
      </c>
      <c r="F17" s="18">
        <f t="shared" si="1"/>
        <v>1.0715468749999999</v>
      </c>
      <c r="G17">
        <v>70000</v>
      </c>
      <c r="H17" s="17">
        <f t="shared" si="2"/>
        <v>75008.28125</v>
      </c>
      <c r="I17" s="17">
        <f t="shared" si="3"/>
        <v>22502.484374999996</v>
      </c>
      <c r="J17" s="17">
        <v>6042.21</v>
      </c>
      <c r="K17" s="35" t="s">
        <v>95</v>
      </c>
      <c r="L17" s="35" t="s">
        <v>95</v>
      </c>
      <c r="M17" s="33">
        <f t="shared" si="4"/>
        <v>8.0553905506267023E-2</v>
      </c>
    </row>
    <row r="18" spans="1:13" x14ac:dyDescent="0.2">
      <c r="A18" s="7" t="s">
        <v>32</v>
      </c>
      <c r="B18" s="32">
        <v>0.25</v>
      </c>
      <c r="C18" s="31">
        <v>0.25</v>
      </c>
      <c r="D18" s="18">
        <f t="shared" si="0"/>
        <v>0.17674999999999999</v>
      </c>
      <c r="E18" s="31">
        <v>5.9375</v>
      </c>
      <c r="F18" s="18">
        <f t="shared" si="1"/>
        <v>1.0494531249999999</v>
      </c>
      <c r="G18">
        <v>70000</v>
      </c>
      <c r="H18" s="17">
        <f t="shared" si="2"/>
        <v>73461.718749999985</v>
      </c>
      <c r="I18" s="17">
        <f t="shared" si="3"/>
        <v>22038.515624999996</v>
      </c>
      <c r="J18" s="17">
        <v>7057.47</v>
      </c>
      <c r="K18" s="35" t="s">
        <v>95</v>
      </c>
      <c r="L18" s="35" t="s">
        <v>95</v>
      </c>
      <c r="M18" s="33">
        <f t="shared" si="4"/>
        <v>9.6070036477331963E-2</v>
      </c>
    </row>
    <row r="19" spans="1:13" x14ac:dyDescent="0.2">
      <c r="A19" s="7" t="s">
        <v>33</v>
      </c>
      <c r="B19" s="32">
        <v>0.25</v>
      </c>
      <c r="C19" s="31">
        <v>0.25</v>
      </c>
      <c r="D19" s="18">
        <f t="shared" si="0"/>
        <v>0.17674999999999999</v>
      </c>
      <c r="E19" s="31">
        <v>5.9375</v>
      </c>
      <c r="F19" s="18">
        <f t="shared" si="1"/>
        <v>1.0494531249999999</v>
      </c>
      <c r="G19">
        <v>70000</v>
      </c>
      <c r="H19" s="17">
        <f t="shared" si="2"/>
        <v>73461.718749999985</v>
      </c>
      <c r="I19" s="17">
        <f t="shared" si="3"/>
        <v>22038.515624999996</v>
      </c>
      <c r="J19" s="17">
        <v>6356.85</v>
      </c>
      <c r="K19" s="35" t="s">
        <v>95</v>
      </c>
      <c r="L19" s="35" t="s">
        <v>95</v>
      </c>
      <c r="M19" s="33">
        <f t="shared" si="4"/>
        <v>8.6532824281354045E-2</v>
      </c>
    </row>
    <row r="20" spans="1:13" x14ac:dyDescent="0.2">
      <c r="A20" s="34" t="s">
        <v>34</v>
      </c>
      <c r="B20" s="32">
        <v>0.25</v>
      </c>
      <c r="C20" s="31">
        <v>0.25</v>
      </c>
      <c r="D20" s="18">
        <f t="shared" si="0"/>
        <v>0.17674999999999999</v>
      </c>
      <c r="E20" s="31">
        <v>6</v>
      </c>
      <c r="F20" s="18">
        <f t="shared" si="1"/>
        <v>1.0605</v>
      </c>
      <c r="G20">
        <v>70000</v>
      </c>
      <c r="H20" s="17">
        <f t="shared" si="2"/>
        <v>74235</v>
      </c>
      <c r="I20" s="17">
        <f t="shared" si="3"/>
        <v>22270.5</v>
      </c>
      <c r="J20" s="17">
        <v>7449.16</v>
      </c>
      <c r="K20" s="35" t="s">
        <v>95</v>
      </c>
      <c r="L20" s="38" t="s">
        <v>96</v>
      </c>
      <c r="M20" s="33">
        <f t="shared" si="4"/>
        <v>0.10034565905570149</v>
      </c>
    </row>
    <row r="21" spans="1:13" x14ac:dyDescent="0.2">
      <c r="A21" s="34" t="s">
        <v>35</v>
      </c>
      <c r="B21" s="32">
        <v>0.25</v>
      </c>
      <c r="C21" s="31">
        <v>0.25</v>
      </c>
      <c r="D21" s="18">
        <f t="shared" si="0"/>
        <v>0.17674999999999999</v>
      </c>
      <c r="E21" s="31">
        <v>6.0625</v>
      </c>
      <c r="F21" s="18">
        <f t="shared" si="1"/>
        <v>1.0715468749999999</v>
      </c>
      <c r="G21">
        <v>70000</v>
      </c>
      <c r="H21" s="17">
        <f t="shared" si="2"/>
        <v>75008.28125</v>
      </c>
      <c r="I21" s="17">
        <f t="shared" si="3"/>
        <v>22502.484374999996</v>
      </c>
      <c r="J21" s="17">
        <v>5852.87</v>
      </c>
      <c r="K21" s="35" t="s">
        <v>95</v>
      </c>
      <c r="L21" s="38" t="s">
        <v>96</v>
      </c>
      <c r="M21" s="33">
        <f t="shared" si="4"/>
        <v>7.8029650892713937E-2</v>
      </c>
    </row>
    <row r="22" spans="1:13" x14ac:dyDescent="0.2">
      <c r="A22" s="7" t="s">
        <v>36</v>
      </c>
      <c r="B22" s="32">
        <v>0.25</v>
      </c>
      <c r="C22" s="31">
        <v>0.25</v>
      </c>
      <c r="D22" s="18">
        <f t="shared" si="0"/>
        <v>0.17674999999999999</v>
      </c>
      <c r="E22" s="31">
        <v>6</v>
      </c>
      <c r="F22" s="18">
        <f t="shared" si="1"/>
        <v>1.0605</v>
      </c>
      <c r="G22">
        <v>70000</v>
      </c>
      <c r="H22" s="17">
        <f t="shared" si="2"/>
        <v>74235</v>
      </c>
      <c r="I22" s="17">
        <f t="shared" si="3"/>
        <v>22270.5</v>
      </c>
      <c r="J22" s="17">
        <v>7894.94</v>
      </c>
      <c r="K22" s="35" t="s">
        <v>95</v>
      </c>
      <c r="L22" s="35" t="s">
        <v>95</v>
      </c>
      <c r="M22" s="33">
        <f t="shared" si="4"/>
        <v>0.10635064322758805</v>
      </c>
    </row>
    <row r="23" spans="1:13" x14ac:dyDescent="0.2">
      <c r="A23" s="7" t="s">
        <v>37</v>
      </c>
      <c r="B23" s="7">
        <v>0.375</v>
      </c>
      <c r="C23" s="31">
        <v>0.28000000000000003</v>
      </c>
      <c r="D23" s="18">
        <f t="shared" si="0"/>
        <v>0.19796</v>
      </c>
      <c r="E23" s="31">
        <v>6.0625</v>
      </c>
      <c r="F23" s="18">
        <f>E23*D23</f>
        <v>1.2001325</v>
      </c>
      <c r="G23">
        <v>70000</v>
      </c>
      <c r="H23" s="17">
        <f>G23*F23</f>
        <v>84009.275000000009</v>
      </c>
      <c r="I23" s="17">
        <f>(0.3*G23)*F23</f>
        <v>25202.782500000001</v>
      </c>
      <c r="J23" s="17">
        <v>14893.85</v>
      </c>
      <c r="K23" s="35" t="s">
        <v>95</v>
      </c>
      <c r="L23" s="35" t="s">
        <v>95</v>
      </c>
      <c r="M23" s="33">
        <f>J23/(G23*F23)</f>
        <v>0.17728816252729235</v>
      </c>
    </row>
    <row r="24" spans="1:13" x14ac:dyDescent="0.2">
      <c r="A24" s="7" t="s">
        <v>38</v>
      </c>
      <c r="B24" s="7">
        <v>0.375</v>
      </c>
      <c r="C24" s="31">
        <v>0.28000000000000003</v>
      </c>
      <c r="D24" s="18">
        <f t="shared" si="0"/>
        <v>0.19796</v>
      </c>
      <c r="E24" s="31">
        <v>6</v>
      </c>
      <c r="F24" s="18">
        <f t="shared" ref="F24:F42" si="5">E24*D24</f>
        <v>1.1877599999999999</v>
      </c>
      <c r="G24">
        <v>70000</v>
      </c>
      <c r="H24" s="17">
        <f t="shared" ref="H24:H42" si="6">G24*F24</f>
        <v>83143.199999999997</v>
      </c>
      <c r="I24" s="17">
        <f t="shared" ref="I24:I42" si="7">(0.3*G24)*F24</f>
        <v>24942.959999999999</v>
      </c>
      <c r="J24" s="17">
        <v>14614.55</v>
      </c>
      <c r="K24" s="35" t="s">
        <v>95</v>
      </c>
      <c r="L24" s="35" t="s">
        <v>95</v>
      </c>
      <c r="M24" s="33">
        <f t="shared" ref="M24:M42" si="8">J24/(G24*F24)</f>
        <v>0.17577564972240664</v>
      </c>
    </row>
    <row r="25" spans="1:13" x14ac:dyDescent="0.2">
      <c r="A25" s="7" t="s">
        <v>39</v>
      </c>
      <c r="B25" s="7">
        <v>0.375</v>
      </c>
      <c r="C25" s="31">
        <v>0.26500000000000001</v>
      </c>
      <c r="D25" s="18">
        <f t="shared" si="0"/>
        <v>0.18735499999999999</v>
      </c>
      <c r="E25" s="31">
        <v>6.0625</v>
      </c>
      <c r="F25" s="18">
        <f>E25*D25</f>
        <v>1.1358396874999999</v>
      </c>
      <c r="G25">
        <v>70000</v>
      </c>
      <c r="H25" s="17">
        <f t="shared" si="6"/>
        <v>79508.778124999997</v>
      </c>
      <c r="I25" s="17">
        <f t="shared" si="7"/>
        <v>23852.633437499997</v>
      </c>
      <c r="J25" s="17">
        <v>15360.48</v>
      </c>
      <c r="K25" s="35" t="s">
        <v>95</v>
      </c>
      <c r="L25" s="35" t="s">
        <v>95</v>
      </c>
      <c r="M25" s="33">
        <f t="shared" si="8"/>
        <v>0.19319225326102948</v>
      </c>
    </row>
    <row r="26" spans="1:13" x14ac:dyDescent="0.2">
      <c r="A26" s="7" t="s">
        <v>40</v>
      </c>
      <c r="B26" s="7">
        <v>0.375</v>
      </c>
      <c r="C26" s="31">
        <v>0.3</v>
      </c>
      <c r="D26" s="18">
        <f t="shared" si="0"/>
        <v>0.21209999999999998</v>
      </c>
      <c r="E26" s="31">
        <v>6.0625</v>
      </c>
      <c r="F26" s="18">
        <f t="shared" si="5"/>
        <v>1.2858562499999999</v>
      </c>
      <c r="G26">
        <v>70000</v>
      </c>
      <c r="H26" s="17">
        <f t="shared" si="6"/>
        <v>90009.9375</v>
      </c>
      <c r="I26" s="17">
        <f t="shared" si="7"/>
        <v>27002.981249999997</v>
      </c>
      <c r="J26" s="17">
        <v>12399.2</v>
      </c>
      <c r="K26" s="35" t="s">
        <v>95</v>
      </c>
      <c r="L26" s="35" t="s">
        <v>95</v>
      </c>
      <c r="M26" s="33">
        <f t="shared" si="8"/>
        <v>0.13775367858687826</v>
      </c>
    </row>
    <row r="27" spans="1:13" x14ac:dyDescent="0.2">
      <c r="A27" s="34" t="s">
        <v>41</v>
      </c>
      <c r="B27" s="7">
        <v>0.375</v>
      </c>
      <c r="C27" s="31">
        <v>0.26500000000000001</v>
      </c>
      <c r="D27" s="18">
        <f t="shared" si="0"/>
        <v>0.18735499999999999</v>
      </c>
      <c r="E27" s="31">
        <v>6.0625</v>
      </c>
      <c r="F27" s="18">
        <f t="shared" si="5"/>
        <v>1.1358396874999999</v>
      </c>
      <c r="G27">
        <v>70000</v>
      </c>
      <c r="H27" s="17">
        <f t="shared" si="6"/>
        <v>79508.778124999997</v>
      </c>
      <c r="I27" s="17">
        <f t="shared" si="7"/>
        <v>23852.633437499997</v>
      </c>
      <c r="J27" s="17">
        <v>11519.91</v>
      </c>
      <c r="K27" s="35" t="s">
        <v>95</v>
      </c>
      <c r="L27" s="38" t="s">
        <v>96</v>
      </c>
      <c r="M27" s="33">
        <f t="shared" si="8"/>
        <v>0.14488853019334461</v>
      </c>
    </row>
    <row r="28" spans="1:13" x14ac:dyDescent="0.2">
      <c r="A28" s="34" t="s">
        <v>42</v>
      </c>
      <c r="B28" s="7">
        <v>0.375</v>
      </c>
      <c r="C28" s="31">
        <v>0.28000000000000003</v>
      </c>
      <c r="D28" s="18">
        <f t="shared" si="0"/>
        <v>0.19796</v>
      </c>
      <c r="E28" s="31">
        <v>6.0625</v>
      </c>
      <c r="F28" s="18">
        <f t="shared" si="5"/>
        <v>1.2001325</v>
      </c>
      <c r="G28">
        <v>70000</v>
      </c>
      <c r="H28" s="17">
        <f t="shared" si="6"/>
        <v>84009.275000000009</v>
      </c>
      <c r="I28" s="17">
        <f t="shared" si="7"/>
        <v>25202.782500000001</v>
      </c>
      <c r="J28" s="17">
        <v>10697.1</v>
      </c>
      <c r="K28" s="35" t="s">
        <v>95</v>
      </c>
      <c r="L28" s="38" t="s">
        <v>96</v>
      </c>
      <c r="M28" s="33">
        <f t="shared" si="8"/>
        <v>0.1273323689556897</v>
      </c>
    </row>
    <row r="29" spans="1:13" x14ac:dyDescent="0.2">
      <c r="A29" s="7" t="s">
        <v>43</v>
      </c>
      <c r="B29" s="7">
        <v>0.375</v>
      </c>
      <c r="C29" s="31">
        <v>0.28999999999999998</v>
      </c>
      <c r="D29" s="18">
        <f t="shared" si="0"/>
        <v>0.20502999999999996</v>
      </c>
      <c r="E29" s="31">
        <v>6.0625</v>
      </c>
      <c r="F29" s="18">
        <f t="shared" si="5"/>
        <v>1.2429943749999999</v>
      </c>
      <c r="G29">
        <v>70000</v>
      </c>
      <c r="H29" s="17">
        <f t="shared" si="6"/>
        <v>87009.606249999997</v>
      </c>
      <c r="I29" s="17">
        <f t="shared" si="7"/>
        <v>26102.881874999999</v>
      </c>
      <c r="J29" s="17">
        <v>11951.64</v>
      </c>
      <c r="K29" s="35" t="s">
        <v>95</v>
      </c>
      <c r="L29" s="35" t="s">
        <v>95</v>
      </c>
      <c r="M29" s="33">
        <f t="shared" si="8"/>
        <v>0.13736000557984365</v>
      </c>
    </row>
    <row r="30" spans="1:13" x14ac:dyDescent="0.2">
      <c r="A30" s="7" t="s">
        <v>44</v>
      </c>
      <c r="B30" s="7">
        <v>0.375</v>
      </c>
      <c r="C30" s="31">
        <v>0.25</v>
      </c>
      <c r="D30" s="18">
        <f t="shared" si="0"/>
        <v>0.17674999999999999</v>
      </c>
      <c r="E30" s="31">
        <v>6.0625</v>
      </c>
      <c r="F30" s="18">
        <f t="shared" si="5"/>
        <v>1.0715468749999999</v>
      </c>
      <c r="G30">
        <v>70000</v>
      </c>
      <c r="H30" s="17">
        <f t="shared" si="6"/>
        <v>75008.28125</v>
      </c>
      <c r="I30" s="17">
        <f t="shared" si="7"/>
        <v>22502.484374999996</v>
      </c>
      <c r="J30" s="17">
        <v>11306.19</v>
      </c>
      <c r="K30" s="35" t="s">
        <v>95</v>
      </c>
      <c r="L30" s="35" t="s">
        <v>95</v>
      </c>
      <c r="M30" s="33">
        <f t="shared" si="8"/>
        <v>0.1507325566135406</v>
      </c>
    </row>
    <row r="31" spans="1:13" x14ac:dyDescent="0.2">
      <c r="A31" s="7" t="s">
        <v>45</v>
      </c>
      <c r="B31" s="7">
        <v>0.375</v>
      </c>
      <c r="C31" s="31">
        <v>0.27</v>
      </c>
      <c r="D31" s="18">
        <f t="shared" si="0"/>
        <v>0.19089</v>
      </c>
      <c r="E31" s="31">
        <v>6.0625</v>
      </c>
      <c r="F31" s="18">
        <f t="shared" si="5"/>
        <v>1.157270625</v>
      </c>
      <c r="G31">
        <v>70000</v>
      </c>
      <c r="H31" s="17">
        <f t="shared" si="6"/>
        <v>81008.943750000006</v>
      </c>
      <c r="I31" s="17">
        <f t="shared" si="7"/>
        <v>24302.683125</v>
      </c>
      <c r="J31" s="17">
        <v>12005.47</v>
      </c>
      <c r="K31" s="35" t="s">
        <v>95</v>
      </c>
      <c r="L31" s="35" t="s">
        <v>95</v>
      </c>
      <c r="M31" s="33">
        <f t="shared" si="8"/>
        <v>0.14819931533794375</v>
      </c>
    </row>
    <row r="32" spans="1:13" x14ac:dyDescent="0.2">
      <c r="A32" s="34" t="s">
        <v>46</v>
      </c>
      <c r="B32" s="7">
        <v>0.375</v>
      </c>
      <c r="C32" s="31">
        <v>0.27</v>
      </c>
      <c r="D32" s="18">
        <f t="shared" si="0"/>
        <v>0.19089</v>
      </c>
      <c r="E32" s="31">
        <v>6.0625</v>
      </c>
      <c r="F32" s="18">
        <f t="shared" si="5"/>
        <v>1.157270625</v>
      </c>
      <c r="G32">
        <v>70000</v>
      </c>
      <c r="H32" s="17">
        <f t="shared" si="6"/>
        <v>81008.943750000006</v>
      </c>
      <c r="I32" s="17">
        <f t="shared" si="7"/>
        <v>24302.683125</v>
      </c>
      <c r="J32" s="17">
        <v>12367.55</v>
      </c>
      <c r="K32" s="35" t="s">
        <v>96</v>
      </c>
      <c r="L32" s="38" t="s">
        <v>96</v>
      </c>
      <c r="M32" s="33">
        <f t="shared" si="8"/>
        <v>0.15266894527309521</v>
      </c>
    </row>
    <row r="33" spans="1:13" x14ac:dyDescent="0.2">
      <c r="A33" s="34" t="s">
        <v>47</v>
      </c>
      <c r="B33" s="7">
        <v>0.375</v>
      </c>
      <c r="C33" s="31">
        <v>0.28999999999999998</v>
      </c>
      <c r="D33" s="18">
        <f t="shared" si="0"/>
        <v>0.20502999999999996</v>
      </c>
      <c r="E33" s="31">
        <v>6.0625</v>
      </c>
      <c r="F33" s="18">
        <f t="shared" si="5"/>
        <v>1.2429943749999999</v>
      </c>
      <c r="G33">
        <v>70000</v>
      </c>
      <c r="H33" s="17">
        <f t="shared" si="6"/>
        <v>87009.606249999997</v>
      </c>
      <c r="I33" s="17">
        <f t="shared" si="7"/>
        <v>26102.881874999999</v>
      </c>
      <c r="J33" s="17">
        <v>14591.55</v>
      </c>
      <c r="K33" s="35" t="s">
        <v>95</v>
      </c>
      <c r="L33" s="38" t="s">
        <v>96</v>
      </c>
      <c r="M33" s="33">
        <f t="shared" si="8"/>
        <v>0.16770044859270927</v>
      </c>
    </row>
    <row r="34" spans="1:13" x14ac:dyDescent="0.2">
      <c r="A34" s="7" t="s">
        <v>48</v>
      </c>
      <c r="B34" s="7">
        <v>0.375</v>
      </c>
      <c r="C34" s="31">
        <v>0.28000000000000003</v>
      </c>
      <c r="D34" s="18">
        <f t="shared" si="0"/>
        <v>0.19796</v>
      </c>
      <c r="E34" s="31">
        <v>6.0625</v>
      </c>
      <c r="F34" s="18">
        <f t="shared" si="5"/>
        <v>1.2001325</v>
      </c>
      <c r="G34">
        <v>70000</v>
      </c>
      <c r="H34" s="17">
        <f t="shared" si="6"/>
        <v>84009.275000000009</v>
      </c>
      <c r="I34" s="17">
        <f t="shared" si="7"/>
        <v>25202.782500000001</v>
      </c>
      <c r="J34" s="17">
        <v>9474.02</v>
      </c>
      <c r="K34" s="35" t="s">
        <v>95</v>
      </c>
      <c r="L34" s="35" t="s">
        <v>95</v>
      </c>
      <c r="M34" s="33">
        <f t="shared" si="8"/>
        <v>0.11277350030696015</v>
      </c>
    </row>
    <row r="35" spans="1:13" x14ac:dyDescent="0.2">
      <c r="A35" s="7" t="s">
        <v>49</v>
      </c>
      <c r="B35" s="7">
        <v>0.375</v>
      </c>
      <c r="C35" s="31">
        <v>0.26500000000000001</v>
      </c>
      <c r="D35" s="18">
        <f t="shared" si="0"/>
        <v>0.18735499999999999</v>
      </c>
      <c r="E35" s="31">
        <v>6.0625</v>
      </c>
      <c r="F35" s="18">
        <f t="shared" si="5"/>
        <v>1.1358396874999999</v>
      </c>
      <c r="G35">
        <v>70000</v>
      </c>
      <c r="H35" s="17">
        <f t="shared" si="6"/>
        <v>79508.778124999997</v>
      </c>
      <c r="I35" s="17">
        <f t="shared" si="7"/>
        <v>23852.633437499997</v>
      </c>
      <c r="J35" s="17">
        <v>12188.92</v>
      </c>
      <c r="K35" s="35" t="s">
        <v>95</v>
      </c>
      <c r="L35" s="35" t="s">
        <v>95</v>
      </c>
      <c r="M35" s="33">
        <f t="shared" si="8"/>
        <v>0.15330282124116093</v>
      </c>
    </row>
    <row r="36" spans="1:13" x14ac:dyDescent="0.2">
      <c r="A36" s="34" t="s">
        <v>50</v>
      </c>
      <c r="B36" s="7">
        <v>0.375</v>
      </c>
      <c r="C36" s="31">
        <v>0.28999999999999998</v>
      </c>
      <c r="D36" s="18">
        <f t="shared" si="0"/>
        <v>0.20502999999999996</v>
      </c>
      <c r="E36" s="31">
        <v>6.0625</v>
      </c>
      <c r="F36" s="18">
        <f t="shared" si="5"/>
        <v>1.2429943749999999</v>
      </c>
      <c r="G36">
        <v>70000</v>
      </c>
      <c r="H36" s="17">
        <f t="shared" si="6"/>
        <v>87009.606249999997</v>
      </c>
      <c r="I36" s="17">
        <f t="shared" si="7"/>
        <v>26102.881874999999</v>
      </c>
      <c r="J36" s="17">
        <v>10231.370000000001</v>
      </c>
      <c r="K36" s="35" t="s">
        <v>96</v>
      </c>
      <c r="L36" s="38" t="s">
        <v>96</v>
      </c>
      <c r="M36" s="33">
        <f t="shared" si="8"/>
        <v>0.11758897024085775</v>
      </c>
    </row>
    <row r="37" spans="1:13" x14ac:dyDescent="0.2">
      <c r="A37" s="7" t="s">
        <v>51</v>
      </c>
      <c r="B37" s="7">
        <v>0.375</v>
      </c>
      <c r="C37" s="31">
        <v>0.28000000000000003</v>
      </c>
      <c r="D37" s="18">
        <f t="shared" si="0"/>
        <v>0.19796</v>
      </c>
      <c r="E37" s="31">
        <v>6.0625</v>
      </c>
      <c r="F37" s="18">
        <f t="shared" si="5"/>
        <v>1.2001325</v>
      </c>
      <c r="G37">
        <v>70000</v>
      </c>
      <c r="H37" s="17">
        <f t="shared" si="6"/>
        <v>84009.275000000009</v>
      </c>
      <c r="I37" s="17">
        <f t="shared" si="7"/>
        <v>25202.782500000001</v>
      </c>
      <c r="J37" s="17">
        <v>12186.08</v>
      </c>
      <c r="K37" s="35" t="s">
        <v>95</v>
      </c>
      <c r="L37" s="35" t="s">
        <v>95</v>
      </c>
      <c r="M37" s="33">
        <f t="shared" si="8"/>
        <v>0.1450563643121548</v>
      </c>
    </row>
    <row r="38" spans="1:13" x14ac:dyDescent="0.2">
      <c r="A38" s="34" t="s">
        <v>52</v>
      </c>
      <c r="B38" s="7">
        <v>0.375</v>
      </c>
      <c r="C38" s="31">
        <v>0.28000000000000003</v>
      </c>
      <c r="D38" s="18">
        <f t="shared" si="0"/>
        <v>0.19796</v>
      </c>
      <c r="E38" s="31">
        <v>6</v>
      </c>
      <c r="F38" s="18">
        <f t="shared" si="5"/>
        <v>1.1877599999999999</v>
      </c>
      <c r="G38">
        <v>70000</v>
      </c>
      <c r="H38" s="17">
        <f t="shared" si="6"/>
        <v>83143.199999999997</v>
      </c>
      <c r="I38" s="17">
        <f t="shared" si="7"/>
        <v>24942.959999999999</v>
      </c>
      <c r="J38" s="17">
        <v>13581.32</v>
      </c>
      <c r="K38" s="35" t="s">
        <v>95</v>
      </c>
      <c r="L38" s="38" t="s">
        <v>96</v>
      </c>
      <c r="M38" s="33">
        <f t="shared" si="8"/>
        <v>0.16334853601978275</v>
      </c>
    </row>
    <row r="39" spans="1:13" x14ac:dyDescent="0.2">
      <c r="A39" s="34" t="s">
        <v>53</v>
      </c>
      <c r="B39" s="7">
        <v>0.375</v>
      </c>
      <c r="C39" s="31">
        <v>0.3</v>
      </c>
      <c r="D39" s="18">
        <f t="shared" si="0"/>
        <v>0.21209999999999998</v>
      </c>
      <c r="E39" s="31">
        <v>6.0625</v>
      </c>
      <c r="F39" s="18">
        <f t="shared" si="5"/>
        <v>1.2858562499999999</v>
      </c>
      <c r="G39">
        <v>70000</v>
      </c>
      <c r="H39" s="17">
        <f t="shared" si="6"/>
        <v>90009.9375</v>
      </c>
      <c r="I39" s="17">
        <f t="shared" si="7"/>
        <v>27002.981249999997</v>
      </c>
      <c r="J39" s="17">
        <v>10626.76</v>
      </c>
      <c r="K39" s="35" t="s">
        <v>95</v>
      </c>
      <c r="L39" s="38" t="s">
        <v>96</v>
      </c>
      <c r="M39" s="33">
        <f t="shared" si="8"/>
        <v>0.11806207509031989</v>
      </c>
    </row>
    <row r="40" spans="1:13" x14ac:dyDescent="0.2">
      <c r="A40" s="7" t="s">
        <v>54</v>
      </c>
      <c r="B40" s="7">
        <v>0.375</v>
      </c>
      <c r="C40" s="31">
        <v>0.28999999999999998</v>
      </c>
      <c r="D40" s="18">
        <f t="shared" si="0"/>
        <v>0.20502999999999996</v>
      </c>
      <c r="E40" s="31">
        <v>6.0625</v>
      </c>
      <c r="F40" s="18">
        <f t="shared" si="5"/>
        <v>1.2429943749999999</v>
      </c>
      <c r="G40">
        <v>70000</v>
      </c>
      <c r="H40" s="17">
        <f t="shared" si="6"/>
        <v>87009.606249999997</v>
      </c>
      <c r="I40" s="17">
        <f t="shared" si="7"/>
        <v>26102.881874999999</v>
      </c>
      <c r="J40" s="17">
        <v>12256.34</v>
      </c>
      <c r="K40" s="35" t="s">
        <v>95</v>
      </c>
      <c r="L40" s="35" t="s">
        <v>95</v>
      </c>
      <c r="M40" s="33">
        <f t="shared" si="8"/>
        <v>0.14086191776094839</v>
      </c>
    </row>
    <row r="41" spans="1:13" x14ac:dyDescent="0.2">
      <c r="A41" s="7" t="s">
        <v>55</v>
      </c>
      <c r="B41" s="7">
        <v>0.375</v>
      </c>
      <c r="C41" s="31">
        <v>0.28000000000000003</v>
      </c>
      <c r="D41" s="18">
        <f t="shared" si="0"/>
        <v>0.19796</v>
      </c>
      <c r="E41" s="31">
        <v>6</v>
      </c>
      <c r="F41" s="18">
        <f t="shared" si="5"/>
        <v>1.1877599999999999</v>
      </c>
      <c r="G41">
        <v>70000</v>
      </c>
      <c r="H41" s="17">
        <f t="shared" si="6"/>
        <v>83143.199999999997</v>
      </c>
      <c r="I41" s="17">
        <f t="shared" si="7"/>
        <v>24942.959999999999</v>
      </c>
      <c r="J41" s="17">
        <v>11910.44</v>
      </c>
      <c r="K41" s="35" t="s">
        <v>95</v>
      </c>
      <c r="L41" s="35" t="s">
        <v>95</v>
      </c>
      <c r="M41" s="33">
        <f t="shared" si="8"/>
        <v>0.14325212404622387</v>
      </c>
    </row>
    <row r="42" spans="1:13" x14ac:dyDescent="0.2">
      <c r="A42" s="34" t="s">
        <v>56</v>
      </c>
      <c r="B42" s="7">
        <v>0.375</v>
      </c>
      <c r="C42" s="31">
        <v>0.25</v>
      </c>
      <c r="D42" s="18">
        <f t="shared" si="0"/>
        <v>0.17674999999999999</v>
      </c>
      <c r="E42" s="31">
        <v>6.0625</v>
      </c>
      <c r="F42" s="18">
        <f t="shared" si="5"/>
        <v>1.0715468749999999</v>
      </c>
      <c r="G42">
        <v>70000</v>
      </c>
      <c r="H42" s="17">
        <f t="shared" si="6"/>
        <v>75008.28125</v>
      </c>
      <c r="I42" s="17">
        <f t="shared" si="7"/>
        <v>22502.484374999996</v>
      </c>
      <c r="J42" s="17">
        <v>13260.6</v>
      </c>
      <c r="K42" s="35" t="s">
        <v>95</v>
      </c>
      <c r="L42" s="38" t="s">
        <v>96</v>
      </c>
      <c r="M42" s="33">
        <f t="shared" si="8"/>
        <v>0.17678847960537691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Read Me</vt:lpstr>
      <vt:lpstr>Weld Strength</vt:lpstr>
      <vt:lpstr>Experiment Meta Data</vt:lpstr>
      <vt:lpstr>LS</vt:lpstr>
      <vt:lpstr>LW</vt:lpstr>
      <vt:lpstr>Name</vt:lpstr>
      <vt:lpstr>NW</vt:lpstr>
      <vt:lpstr>PS</vt:lpstr>
      <vt:lpstr>SS</vt:lpstr>
      <vt:lpstr>TS</vt:lpstr>
      <vt:lpstr>WA</vt:lpstr>
      <vt:lpstr>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Zahra</cp:lastModifiedBy>
  <dcterms:created xsi:type="dcterms:W3CDTF">2022-09-06T22:42:32Z</dcterms:created>
  <dcterms:modified xsi:type="dcterms:W3CDTF">2025-05-17T13:30:43Z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2022-12-05T11:32:26Z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13a7c4b2-21ae-4be6-933e-5c8f27847c75</vt:lpwstr>
  </property>
  <property fmtid="{D5CDD505-2E9C-101B-9397-08002B2CF9AE}" pid="8" name="MSIP_Label_4044bd30-2ed7-4c9d-9d12-46200872a97b_ContentBits">
    <vt:lpwstr>0</vt:lpwstr>
  </property>
</Properties>
</file>