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0" documentId="8_{93E42E11-BC23-4022-BB89-A0FCB7724780}" xr6:coauthVersionLast="45" xr6:coauthVersionMax="45" xr10:uidLastSave="{00000000-0000-0000-0000-000000000000}"/>
  <bookViews>
    <workbookView xWindow="-36105" yWindow="-14220" windowWidth="23025" windowHeight="17160" xr2:uid="{6DD37362-9A06-4A37-A437-E1E667049D74}"/>
  </bookViews>
  <sheets>
    <sheet name="Yield summary" sheetId="2" r:id="rId1"/>
  </sheets>
  <externalReferences>
    <externalReference r:id="rId2"/>
    <externalReference r:id="rId3"/>
  </externalReferences>
  <definedNames>
    <definedName name="_xlchart.v1.0" hidden="1">'Yield summary'!$F$2</definedName>
    <definedName name="_xlchart.v1.1" hidden="1">'Yield summary'!$F$22:$F$30</definedName>
    <definedName name="_xlchart.v1.10" hidden="1">'Yield summary'!$K$2</definedName>
    <definedName name="_xlchart.v1.11" hidden="1">'Yield summary'!$K$22:$K$30</definedName>
    <definedName name="_xlchart.v1.12" hidden="1">'Yield summary'!$L$2</definedName>
    <definedName name="_xlchart.v1.13" hidden="1">'Yield summary'!$L$22:$L$30</definedName>
    <definedName name="_xlchart.v1.14" hidden="1">'Yield summary'!$M$2</definedName>
    <definedName name="_xlchart.v1.15" hidden="1">'Yield summary'!$M$22:$M$30</definedName>
    <definedName name="_xlchart.v1.16" hidden="1">'Yield summary'!$N$2</definedName>
    <definedName name="_xlchart.v1.17" hidden="1">'Yield summary'!$N$22:$N$30</definedName>
    <definedName name="_xlchart.v1.18" hidden="1">'Yield summary'!$O$2</definedName>
    <definedName name="_xlchart.v1.19" hidden="1">'Yield summary'!$O$22:$O$30</definedName>
    <definedName name="_xlchart.v1.2" hidden="1">'Yield summary'!$G$2</definedName>
    <definedName name="_xlchart.v1.20" hidden="1">[1]MAR!$I$2</definedName>
    <definedName name="_xlchart.v1.21" hidden="1">'Yield summary'!$F$13:$F$21</definedName>
    <definedName name="_xlchart.v1.22" hidden="1">'Yield summary'!$F$2</definedName>
    <definedName name="_xlchart.v1.23" hidden="1">'Yield summary'!$G$13:$G$21</definedName>
    <definedName name="_xlchart.v1.24" hidden="1">'Yield summary'!$G$2</definedName>
    <definedName name="_xlchart.v1.25" hidden="1">'Yield summary'!$H$13:$H$21</definedName>
    <definedName name="_xlchart.v1.26" hidden="1">'Yield summary'!$H$2</definedName>
    <definedName name="_xlchart.v1.27" hidden="1">'Yield summary'!$I$13:$I$21</definedName>
    <definedName name="_xlchart.v1.28" hidden="1">'Yield summary'!$I$2</definedName>
    <definedName name="_xlchart.v1.29" hidden="1">'Yield summary'!$J$13:$J$21</definedName>
    <definedName name="_xlchart.v1.3" hidden="1">'Yield summary'!$G$22:$G$30</definedName>
    <definedName name="_xlchart.v1.30" hidden="1">'Yield summary'!$J$2</definedName>
    <definedName name="_xlchart.v1.31" hidden="1">'Yield summary'!$K$13:$K$21</definedName>
    <definedName name="_xlchart.v1.32" hidden="1">'Yield summary'!$K$2</definedName>
    <definedName name="_xlchart.v1.33" hidden="1">'Yield summary'!$L$13:$L$21</definedName>
    <definedName name="_xlchart.v1.34" hidden="1">'Yield summary'!$L$2</definedName>
    <definedName name="_xlchart.v1.35" hidden="1">'Yield summary'!$M$13:$M$21</definedName>
    <definedName name="_xlchart.v1.36" hidden="1">'Yield summary'!$M$2</definedName>
    <definedName name="_xlchart.v1.37" hidden="1">'Yield summary'!$N$13:$N$21</definedName>
    <definedName name="_xlchart.v1.38" hidden="1">'Yield summary'!$N$2</definedName>
    <definedName name="_xlchart.v1.39" hidden="1">'Yield summary'!$O$13:$O$21</definedName>
    <definedName name="_xlchart.v1.4" hidden="1">'Yield summary'!$H$2</definedName>
    <definedName name="_xlchart.v1.40" hidden="1">'Yield summary'!$O$2</definedName>
    <definedName name="_xlchart.v1.41" hidden="1">[1]MAR!$I$2</definedName>
    <definedName name="_xlchart.v1.42" hidden="1">'Yield summary'!$F$2</definedName>
    <definedName name="_xlchart.v1.43" hidden="1">'Yield summary'!$F$4:$F$12</definedName>
    <definedName name="_xlchart.v1.44" hidden="1">'Yield summary'!$G$2</definedName>
    <definedName name="_xlchart.v1.45" hidden="1">'Yield summary'!$G$4:$G$12</definedName>
    <definedName name="_xlchart.v1.46" hidden="1">'Yield summary'!$H$2</definedName>
    <definedName name="_xlchart.v1.47" hidden="1">'Yield summary'!$H$4:$H$12</definedName>
    <definedName name="_xlchart.v1.48" hidden="1">'Yield summary'!$I$2</definedName>
    <definedName name="_xlchart.v1.49" hidden="1">'Yield summary'!$I$4:$I$12</definedName>
    <definedName name="_xlchart.v1.5" hidden="1">'Yield summary'!$H$22:$H$30</definedName>
    <definedName name="_xlchart.v1.50" hidden="1">'Yield summary'!$J$2</definedName>
    <definedName name="_xlchart.v1.51" hidden="1">'Yield summary'!$J$4:$J$12</definedName>
    <definedName name="_xlchart.v1.52" hidden="1">'Yield summary'!$K$2</definedName>
    <definedName name="_xlchart.v1.53" hidden="1">'Yield summary'!$K$4:$K$12</definedName>
    <definedName name="_xlchart.v1.54" hidden="1">'Yield summary'!$L$2</definedName>
    <definedName name="_xlchart.v1.55" hidden="1">'Yield summary'!$L$4:$L$12</definedName>
    <definedName name="_xlchart.v1.56" hidden="1">'Yield summary'!$M$2</definedName>
    <definedName name="_xlchart.v1.57" hidden="1">'Yield summary'!$M$4:$M$12</definedName>
    <definedName name="_xlchart.v1.58" hidden="1">'Yield summary'!$N$2</definedName>
    <definedName name="_xlchart.v1.59" hidden="1">'Yield summary'!$N$4:$N$12</definedName>
    <definedName name="_xlchart.v1.6" hidden="1">'Yield summary'!$I$2</definedName>
    <definedName name="_xlchart.v1.60" hidden="1">'Yield summary'!$O$2</definedName>
    <definedName name="_xlchart.v1.61" hidden="1">'Yield summary'!$O$4:$O$12</definedName>
    <definedName name="_xlchart.v1.62" hidden="1">[1]MAR!$I$2</definedName>
    <definedName name="_xlchart.v1.7" hidden="1">'Yield summary'!$I$22:$I$30</definedName>
    <definedName name="_xlchart.v1.8" hidden="1">'Yield summary'!$J$2</definedName>
    <definedName name="_xlchart.v1.9" hidden="1">'Yield summary'!$J$22:$J$30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2" l="1"/>
  <c r="W10" i="2"/>
  <c r="W9" i="2"/>
  <c r="S4" i="2"/>
  <c r="AG16" i="2" l="1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R22" i="2" l="1"/>
  <c r="R13" i="2"/>
  <c r="R4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F18" i="2" l="1"/>
  <c r="AF5" i="2"/>
  <c r="AF4" i="2"/>
  <c r="AF17" i="2" s="1"/>
  <c r="AF3" i="2"/>
  <c r="AF16" i="2" s="1"/>
  <c r="AE3" i="2"/>
  <c r="AE16" i="2" s="1"/>
  <c r="AD3" i="2"/>
  <c r="AD16" i="2" s="1"/>
  <c r="AC3" i="2"/>
  <c r="AC16" i="2" s="1"/>
  <c r="AB3" i="2"/>
  <c r="AB16" i="2" s="1"/>
  <c r="AA3" i="2"/>
  <c r="AA16" i="2" s="1"/>
  <c r="Z3" i="2"/>
  <c r="Z16" i="2" s="1"/>
  <c r="Y3" i="2"/>
  <c r="Y16" i="2" s="1"/>
  <c r="X3" i="2"/>
  <c r="X16" i="2" s="1"/>
  <c r="W3" i="2"/>
  <c r="W16" i="2" s="1"/>
  <c r="AE5" i="2"/>
  <c r="AE18" i="2" s="1"/>
  <c r="AD5" i="2"/>
  <c r="AD18" i="2" s="1"/>
  <c r="AE4" i="2"/>
  <c r="AE17" i="2" s="1"/>
  <c r="AD4" i="2"/>
  <c r="AD17" i="2" s="1"/>
  <c r="AB5" i="2" l="1"/>
  <c r="AB18" i="2" s="1"/>
  <c r="AA5" i="2"/>
  <c r="AA18" i="2" s="1"/>
  <c r="X5" i="2"/>
  <c r="X18" i="2" s="1"/>
  <c r="Z5" i="2"/>
  <c r="Z18" i="2" s="1"/>
  <c r="AC5" i="2"/>
  <c r="AC18" i="2" s="1"/>
  <c r="AQ5" i="2"/>
  <c r="AM5" i="2"/>
  <c r="AC4" i="2"/>
  <c r="AC17" i="2" s="1"/>
  <c r="Z4" i="2"/>
  <c r="Z17" i="2" s="1"/>
  <c r="AQ4" i="2"/>
  <c r="AP5" i="2"/>
  <c r="AM4" i="2"/>
  <c r="AM3" i="2"/>
  <c r="AQ3" i="2" l="1"/>
  <c r="AR4" i="2"/>
  <c r="X4" i="2"/>
  <c r="X17" i="2" s="1"/>
  <c r="Y4" i="2"/>
  <c r="Y17" i="2" s="1"/>
  <c r="Y5" i="2"/>
  <c r="Y18" i="2" s="1"/>
  <c r="AA4" i="2"/>
  <c r="AA17" i="2" s="1"/>
  <c r="AB4" i="2"/>
  <c r="AB17" i="2" s="1"/>
  <c r="AN3" i="2"/>
  <c r="W4" i="2"/>
  <c r="W17" i="2" s="1"/>
  <c r="W5" i="2"/>
  <c r="W18" i="2" s="1"/>
  <c r="AG18" i="2" s="1"/>
  <c r="AR5" i="2"/>
  <c r="AR3" i="2"/>
  <c r="AN4" i="2"/>
  <c r="AN5" i="2"/>
  <c r="AO3" i="2"/>
  <c r="AO4" i="2"/>
  <c r="AO5" i="2"/>
  <c r="AP3" i="2"/>
  <c r="AP4" i="2"/>
  <c r="AG17" i="2" l="1"/>
</calcChain>
</file>

<file path=xl/sharedStrings.xml><?xml version="1.0" encoding="utf-8"?>
<sst xmlns="http://schemas.openxmlformats.org/spreadsheetml/2006/main" count="162" uniqueCount="66">
  <si>
    <t>Yield</t>
  </si>
  <si>
    <t>Plot averages</t>
  </si>
  <si>
    <t>SE</t>
  </si>
  <si>
    <t>KA5</t>
  </si>
  <si>
    <t>EU1</t>
  </si>
  <si>
    <t>B25</t>
  </si>
  <si>
    <t>B17</t>
  </si>
  <si>
    <t>RAW</t>
  </si>
  <si>
    <t>EU2</t>
  </si>
  <si>
    <t>ROS</t>
  </si>
  <si>
    <t>plot</t>
  </si>
  <si>
    <t>trtm</t>
  </si>
  <si>
    <t>year</t>
  </si>
  <si>
    <t>Crop</t>
  </si>
  <si>
    <t>PTF_0</t>
  </si>
  <si>
    <t>PTF_1</t>
  </si>
  <si>
    <t>PTF_2</t>
  </si>
  <si>
    <t>PTF_3</t>
  </si>
  <si>
    <t>PTF_4</t>
  </si>
  <si>
    <t>PTF_EU</t>
  </si>
  <si>
    <t>CV</t>
  </si>
  <si>
    <t>WR</t>
  </si>
  <si>
    <t>w. rye</t>
  </si>
  <si>
    <t>SM</t>
  </si>
  <si>
    <t>SD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</si>
  <si>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</si>
  <si>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</si>
  <si>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</si>
  <si>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</si>
  <si>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</si>
  <si>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</si>
  <si>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</si>
  <si>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</si>
  <si>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</si>
  <si>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</si>
  <si>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</si>
  <si>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</si>
  <si>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</si>
  <si>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</si>
  <si>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</si>
  <si>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</si>
  <si>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</si>
  <si>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</si>
  <si>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</si>
  <si>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</si>
  <si>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</si>
  <si>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</si>
  <si>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</si>
  <si>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</si>
  <si>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if F &gt; F crit, we reject the null hypothesis that all means are equal. </t>
  </si>
  <si>
    <t>Column 7</t>
  </si>
  <si>
    <t>MEASUR</t>
  </si>
  <si>
    <t>MEA</t>
  </si>
  <si>
    <t>MED</t>
  </si>
  <si>
    <t>W Rye</t>
  </si>
  <si>
    <t>Corn</t>
  </si>
  <si>
    <t>Here doesn't seem to be an effect of fertilizer</t>
  </si>
  <si>
    <t>But some effe4ct of the PTF</t>
  </si>
  <si>
    <t>Maybe higher FC meant also higher yield</t>
  </si>
  <si>
    <t>MESU</t>
  </si>
  <si>
    <t>SD of measured</t>
  </si>
  <si>
    <t>Yield ton</t>
  </si>
  <si>
    <t>Column 8</t>
  </si>
  <si>
    <t>Column 9</t>
  </si>
  <si>
    <t>Measured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</si>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</sst>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2" borderId="0" xfId="0" quotePrefix="1" applyFill="1"/>
    <xf numFmtId="2" fontId="0" fillId="2" borderId="0" xfId="0" applyNumberForma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'Yield summary'!$AM$3:$AR$3</c:f>
                <c:numCache>
                  <c:formatCode>General</c:formatCode>
                  <c:ptCount val="6"/>
                  <c:pt idx="0">
                    <c:v>1699.8468865310251</c:v>
                  </c:pt>
                  <c:pt idx="1">
                    <c:v>1631.0758508035058</c:v>
                  </c:pt>
                  <c:pt idx="2">
                    <c:v>1586.7872757826924</c:v>
                  </c:pt>
                  <c:pt idx="3">
                    <c:v>1584.2454090996898</c:v>
                  </c:pt>
                  <c:pt idx="4">
                    <c:v>1573.8008099220481</c:v>
                  </c:pt>
                  <c:pt idx="5">
                    <c:v>1690.283584316144</c:v>
                  </c:pt>
                </c:numCache>
              </c:numRef>
            </c:plus>
            <c:minus>
              <c:numRef>
                <c:f>'Yield summary'!$AM$3:$AR$3</c:f>
                <c:numCache>
                  <c:formatCode>General</c:formatCode>
                  <c:ptCount val="6"/>
                  <c:pt idx="0">
                    <c:v>1699.8468865310251</c:v>
                  </c:pt>
                  <c:pt idx="1">
                    <c:v>1631.0758508035058</c:v>
                  </c:pt>
                  <c:pt idx="2">
                    <c:v>1586.7872757826924</c:v>
                  </c:pt>
                  <c:pt idx="3">
                    <c:v>1584.2454090996898</c:v>
                  </c:pt>
                  <c:pt idx="4">
                    <c:v>1573.8008099220481</c:v>
                  </c:pt>
                  <c:pt idx="5">
                    <c:v>1690.283584316144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summary'!$W$3:$AB$3</c:f>
              <c:numCache>
                <c:formatCode>General</c:formatCode>
                <c:ptCount val="6"/>
                <c:pt idx="0">
                  <c:v>7553.5555555555557</c:v>
                </c:pt>
                <c:pt idx="1">
                  <c:v>7368.5555555555557</c:v>
                </c:pt>
                <c:pt idx="2">
                  <c:v>8184.2222222222226</c:v>
                </c:pt>
                <c:pt idx="3">
                  <c:v>8084.2222222222226</c:v>
                </c:pt>
                <c:pt idx="4">
                  <c:v>7614.5555555555557</c:v>
                </c:pt>
                <c:pt idx="5">
                  <c:v>7500.8888888888887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D-47E0-BC5E-D812326F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'Yield summary'!$AM$4:$AR$4</c:f>
                <c:numCache>
                  <c:formatCode>General</c:formatCode>
                  <c:ptCount val="6"/>
                  <c:pt idx="0">
                    <c:v>1699.8418391721577</c:v>
                  </c:pt>
                  <c:pt idx="1">
                    <c:v>1631.0708980913587</c:v>
                  </c:pt>
                  <c:pt idx="2">
                    <c:v>1586.7823837239314</c:v>
                  </c:pt>
                  <c:pt idx="3">
                    <c:v>1584.2405322610482</c:v>
                  </c:pt>
                  <c:pt idx="4">
                    <c:v>1573.7959937008345</c:v>
                  </c:pt>
                  <c:pt idx="5">
                    <c:v>1690.2785786990307</c:v>
                  </c:pt>
                </c:numCache>
              </c:numRef>
            </c:plus>
            <c:minus>
              <c:numRef>
                <c:f>'Yield summary'!$AM$4:$AR$4</c:f>
                <c:numCache>
                  <c:formatCode>General</c:formatCode>
                  <c:ptCount val="6"/>
                  <c:pt idx="0">
                    <c:v>1699.8418391721577</c:v>
                  </c:pt>
                  <c:pt idx="1">
                    <c:v>1631.0708980913587</c:v>
                  </c:pt>
                  <c:pt idx="2">
                    <c:v>1586.7823837239314</c:v>
                  </c:pt>
                  <c:pt idx="3">
                    <c:v>1584.2405322610482</c:v>
                  </c:pt>
                  <c:pt idx="4">
                    <c:v>1573.7959937008345</c:v>
                  </c:pt>
                  <c:pt idx="5">
                    <c:v>1690.2785786990307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summary'!$W$4:$AB$4</c:f>
              <c:numCache>
                <c:formatCode>General</c:formatCode>
                <c:ptCount val="6"/>
                <c:pt idx="0">
                  <c:v>15684.222222222223</c:v>
                </c:pt>
                <c:pt idx="1">
                  <c:v>15143.777777777777</c:v>
                </c:pt>
                <c:pt idx="2">
                  <c:v>13996</c:v>
                </c:pt>
                <c:pt idx="3">
                  <c:v>13992.777777777777</c:v>
                </c:pt>
                <c:pt idx="4">
                  <c:v>13869.777777777777</c:v>
                </c:pt>
                <c:pt idx="5">
                  <c:v>15598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4-491E-8C5B-1240C31D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'Yield summary'!$AM$5:$AR$5</c:f>
                <c:numCache>
                  <c:formatCode>General</c:formatCode>
                  <c:ptCount val="6"/>
                  <c:pt idx="0">
                    <c:v>1699.8367929651629</c:v>
                  </c:pt>
                  <c:pt idx="1">
                    <c:v>1631.0659465802307</c:v>
                  </c:pt>
                  <c:pt idx="2">
                    <c:v>1586.777492900088</c:v>
                  </c:pt>
                  <c:pt idx="3">
                    <c:v>1584.2356566593992</c:v>
                  </c:pt>
                  <c:pt idx="4">
                    <c:v>1573.791178725196</c:v>
                  </c:pt>
                  <c:pt idx="5">
                    <c:v>1690.273574240555</c:v>
                  </c:pt>
                </c:numCache>
              </c:numRef>
            </c:plus>
            <c:minus>
              <c:numRef>
                <c:f>'Yield summary'!$AM$5:$AR$5</c:f>
                <c:numCache>
                  <c:formatCode>General</c:formatCode>
                  <c:ptCount val="6"/>
                  <c:pt idx="0">
                    <c:v>1699.8367929651629</c:v>
                  </c:pt>
                  <c:pt idx="1">
                    <c:v>1631.0659465802307</c:v>
                  </c:pt>
                  <c:pt idx="2">
                    <c:v>1586.777492900088</c:v>
                  </c:pt>
                  <c:pt idx="3">
                    <c:v>1584.2356566593992</c:v>
                  </c:pt>
                  <c:pt idx="4">
                    <c:v>1573.791178725196</c:v>
                  </c:pt>
                  <c:pt idx="5">
                    <c:v>1690.273574240555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summary'!$W$5:$AB$5</c:f>
              <c:numCache>
                <c:formatCode>General</c:formatCode>
                <c:ptCount val="6"/>
                <c:pt idx="0">
                  <c:v>8772.8888888888887</c:v>
                </c:pt>
                <c:pt idx="1">
                  <c:v>7981.333333333333</c:v>
                </c:pt>
                <c:pt idx="2">
                  <c:v>7358.7777777777774</c:v>
                </c:pt>
                <c:pt idx="3">
                  <c:v>7351.4444444444443</c:v>
                </c:pt>
                <c:pt idx="4">
                  <c:v>7501.4444444444443</c:v>
                </c:pt>
                <c:pt idx="5">
                  <c:v>8552.3333333333339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8-4063-88F1-21F0777C3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91283453791526E-2"/>
          <c:y val="4.3010878178637406E-2"/>
          <c:w val="0.89205820298140459"/>
          <c:h val="0.6732783703127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'Yield summary'!$G$2</c:f>
              <c:strCache>
                <c:ptCount val="1"/>
                <c:pt idx="0">
                  <c:v>KA5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summary'!$G$13:$G$21</c:f>
              <c:numCache>
                <c:formatCode>General</c:formatCode>
                <c:ptCount val="9"/>
                <c:pt idx="0">
                  <c:v>14273</c:v>
                </c:pt>
                <c:pt idx="1">
                  <c:v>17083</c:v>
                </c:pt>
                <c:pt idx="2">
                  <c:v>14954</c:v>
                </c:pt>
                <c:pt idx="3">
                  <c:v>16961</c:v>
                </c:pt>
                <c:pt idx="4">
                  <c:v>17092</c:v>
                </c:pt>
                <c:pt idx="5">
                  <c:v>14486</c:v>
                </c:pt>
                <c:pt idx="6">
                  <c:v>14954</c:v>
                </c:pt>
                <c:pt idx="7">
                  <c:v>17092</c:v>
                </c:pt>
                <c:pt idx="8">
                  <c:v>14263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8-4896-9804-FC2091C93BAE}"/>
            </c:ext>
          </c:extLst>
        </c:ser>
        <c:ser>
          <c:idx val="1"/>
          <c:order val="1"/>
          <c:tx>
            <c:strRef>
              <c:f>'Yield summary'!$H$2</c:f>
              <c:strCache>
                <c:ptCount val="1"/>
                <c:pt idx="0">
                  <c:v>EU1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summary'!$H$13:$H$21</c:f>
              <c:numCache>
                <c:formatCode>General</c:formatCode>
                <c:ptCount val="9"/>
                <c:pt idx="0">
                  <c:v>14273</c:v>
                </c:pt>
                <c:pt idx="1">
                  <c:v>16140</c:v>
                </c:pt>
                <c:pt idx="2">
                  <c:v>14505</c:v>
                </c:pt>
                <c:pt idx="3">
                  <c:v>16124</c:v>
                </c:pt>
                <c:pt idx="4">
                  <c:v>16323</c:v>
                </c:pt>
                <c:pt idx="5">
                  <c:v>14354</c:v>
                </c:pt>
                <c:pt idx="6">
                  <c:v>14504</c:v>
                </c:pt>
                <c:pt idx="7">
                  <c:v>16316</c:v>
                </c:pt>
                <c:pt idx="8">
                  <c:v>13755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8-4896-9804-FC2091C93BAE}"/>
            </c:ext>
          </c:extLst>
        </c:ser>
        <c:ser>
          <c:idx val="2"/>
          <c:order val="2"/>
          <c:tx>
            <c:strRef>
              <c:f>'Yield summary'!$I$2</c:f>
              <c:strCache>
                <c:ptCount val="1"/>
                <c:pt idx="0">
                  <c:v>B25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summary'!$I$13:$I$21</c:f>
              <c:numCache>
                <c:formatCode>General</c:formatCode>
                <c:ptCount val="9"/>
                <c:pt idx="0">
                  <c:v>10476</c:v>
                </c:pt>
                <c:pt idx="1">
                  <c:v>17528</c:v>
                </c:pt>
                <c:pt idx="2">
                  <c:v>11763</c:v>
                </c:pt>
                <c:pt idx="3">
                  <c:v>17726</c:v>
                </c:pt>
                <c:pt idx="4">
                  <c:v>17351</c:v>
                </c:pt>
                <c:pt idx="5">
                  <c:v>11571</c:v>
                </c:pt>
                <c:pt idx="6">
                  <c:v>11759</c:v>
                </c:pt>
                <c:pt idx="7">
                  <c:v>17525</c:v>
                </c:pt>
                <c:pt idx="8">
                  <c:v>10265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8-4896-9804-FC2091C93BAE}"/>
            </c:ext>
          </c:extLst>
        </c:ser>
        <c:ser>
          <c:idx val="3"/>
          <c:order val="3"/>
          <c:tx>
            <c:strRef>
              <c:f>'Yield summary'!$J$2</c:f>
              <c:strCache>
                <c:ptCount val="1"/>
                <c:pt idx="0">
                  <c:v>B17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summary'!$J$13:$J$21</c:f>
              <c:numCache>
                <c:formatCode>General</c:formatCode>
                <c:ptCount val="9"/>
                <c:pt idx="0">
                  <c:v>10719</c:v>
                </c:pt>
                <c:pt idx="1">
                  <c:v>17526</c:v>
                </c:pt>
                <c:pt idx="2">
                  <c:v>12238</c:v>
                </c:pt>
                <c:pt idx="3">
                  <c:v>17718</c:v>
                </c:pt>
                <c:pt idx="4">
                  <c:v>17344</c:v>
                </c:pt>
                <c:pt idx="5">
                  <c:v>10912</c:v>
                </c:pt>
                <c:pt idx="6">
                  <c:v>11714</c:v>
                </c:pt>
                <c:pt idx="7">
                  <c:v>17520</c:v>
                </c:pt>
                <c:pt idx="8">
                  <c:v>10244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8-4896-9804-FC2091C93BAE}"/>
            </c:ext>
          </c:extLst>
        </c:ser>
        <c:ser>
          <c:idx val="4"/>
          <c:order val="4"/>
          <c:tx>
            <c:strRef>
              <c:f>'Yield summary'!$K$2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summary'!$K$13:$K$21</c:f>
              <c:numCache>
                <c:formatCode>General</c:formatCode>
                <c:ptCount val="9"/>
                <c:pt idx="0">
                  <c:v>11069</c:v>
                </c:pt>
                <c:pt idx="1">
                  <c:v>17602</c:v>
                </c:pt>
                <c:pt idx="2">
                  <c:v>11313</c:v>
                </c:pt>
                <c:pt idx="3">
                  <c:v>17614</c:v>
                </c:pt>
                <c:pt idx="4">
                  <c:v>17680</c:v>
                </c:pt>
                <c:pt idx="5">
                  <c:v>11278</c:v>
                </c:pt>
                <c:pt idx="6">
                  <c:v>11306</c:v>
                </c:pt>
                <c:pt idx="7">
                  <c:v>17120</c:v>
                </c:pt>
                <c:pt idx="8">
                  <c:v>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8-4896-9804-FC2091C93BAE}"/>
            </c:ext>
          </c:extLst>
        </c:ser>
        <c:ser>
          <c:idx val="5"/>
          <c:order val="5"/>
          <c:tx>
            <c:strRef>
              <c:f>'Yield summary'!$L$2</c:f>
              <c:strCache>
                <c:ptCount val="1"/>
                <c:pt idx="0">
                  <c:v>EU2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summary'!$L$13:$L$21</c:f>
              <c:numCache>
                <c:formatCode>General</c:formatCode>
                <c:ptCount val="9"/>
                <c:pt idx="0">
                  <c:v>13954</c:v>
                </c:pt>
                <c:pt idx="1">
                  <c:v>17318</c:v>
                </c:pt>
                <c:pt idx="2">
                  <c:v>14480</c:v>
                </c:pt>
                <c:pt idx="3">
                  <c:v>16813</c:v>
                </c:pt>
                <c:pt idx="4">
                  <c:v>16661</c:v>
                </c:pt>
                <c:pt idx="5">
                  <c:v>14792</c:v>
                </c:pt>
                <c:pt idx="6">
                  <c:v>14713</c:v>
                </c:pt>
                <c:pt idx="7">
                  <c:v>17283</c:v>
                </c:pt>
                <c:pt idx="8">
                  <c:v>14368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88-4896-9804-FC2091C93BAE}"/>
            </c:ext>
          </c:extLst>
        </c:ser>
        <c:ser>
          <c:idx val="6"/>
          <c:order val="6"/>
          <c:tx>
            <c:strRef>
              <c:f>'Yield summary'!$M$2</c:f>
              <c:strCache>
                <c:ptCount val="1"/>
                <c:pt idx="0">
                  <c:v>ROS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>
                  <a:alpha val="96000"/>
                </a:schemeClr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summary'!$M$13:$M$21</c:f>
              <c:numCache>
                <c:formatCode>General</c:formatCode>
                <c:ptCount val="9"/>
                <c:pt idx="0">
                  <c:v>10253</c:v>
                </c:pt>
                <c:pt idx="1">
                  <c:v>17171</c:v>
                </c:pt>
                <c:pt idx="2">
                  <c:v>12318</c:v>
                </c:pt>
                <c:pt idx="3">
                  <c:v>17197</c:v>
                </c:pt>
                <c:pt idx="4">
                  <c:v>17728</c:v>
                </c:pt>
                <c:pt idx="5">
                  <c:v>11513</c:v>
                </c:pt>
                <c:pt idx="6">
                  <c:v>11876</c:v>
                </c:pt>
                <c:pt idx="7">
                  <c:v>16986</c:v>
                </c:pt>
                <c:pt idx="8">
                  <c:v>10293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88-4896-9804-FC2091C93BAE}"/>
            </c:ext>
          </c:extLst>
        </c:ser>
        <c:ser>
          <c:idx val="7"/>
          <c:order val="7"/>
          <c:tx>
            <c:strRef>
              <c:f>'Yield summary'!$N$2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summary'!$N$13:$N$21</c:f>
              <c:numCache>
                <c:formatCode>General</c:formatCode>
                <c:ptCount val="9"/>
                <c:pt idx="0">
                  <c:v>11827</c:v>
                </c:pt>
                <c:pt idx="1">
                  <c:v>16295</c:v>
                </c:pt>
                <c:pt idx="2">
                  <c:v>13134</c:v>
                </c:pt>
                <c:pt idx="3">
                  <c:v>15923</c:v>
                </c:pt>
                <c:pt idx="4">
                  <c:v>16313</c:v>
                </c:pt>
                <c:pt idx="5">
                  <c:v>13441</c:v>
                </c:pt>
                <c:pt idx="6">
                  <c:v>13134</c:v>
                </c:pt>
                <c:pt idx="7">
                  <c:v>16313</c:v>
                </c:pt>
                <c:pt idx="8">
                  <c:v>12190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5C7-B148-6332FA6A750A}"/>
            </c:ext>
          </c:extLst>
        </c:ser>
        <c:ser>
          <c:idx val="8"/>
          <c:order val="8"/>
          <c:tx>
            <c:strRef>
              <c:f>'Yield summary'!$O$2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summary'!$O$13:$O$21</c:f>
              <c:numCache>
                <c:formatCode>General</c:formatCode>
                <c:ptCount val="9"/>
                <c:pt idx="0">
                  <c:v>11086</c:v>
                </c:pt>
                <c:pt idx="1">
                  <c:v>16290</c:v>
                </c:pt>
                <c:pt idx="2">
                  <c:v>12575</c:v>
                </c:pt>
                <c:pt idx="3">
                  <c:v>15923</c:v>
                </c:pt>
                <c:pt idx="4">
                  <c:v>19444</c:v>
                </c:pt>
                <c:pt idx="5">
                  <c:v>12867</c:v>
                </c:pt>
                <c:pt idx="6">
                  <c:v>12575</c:v>
                </c:pt>
                <c:pt idx="7">
                  <c:v>19445</c:v>
                </c:pt>
                <c:pt idx="8">
                  <c:v>11975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6-45C7-B148-6332FA6A750A}"/>
            </c:ext>
          </c:extLst>
        </c:ser>
        <c:ser>
          <c:idx val="9"/>
          <c:order val="9"/>
          <c:tx>
            <c:strRef>
              <c:f>'Yield summary'!$P$2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summary'!$C$13:$E$21</c:f>
              <c:multiLvlStrCache>
                <c:ptCount val="9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</c:lvl>
                <c:lvl>
                  <c:pt idx="0">
                    <c:v>0</c:v>
                  </c:pt>
                  <c:pt idx="1">
                    <c:v>70</c:v>
                  </c:pt>
                  <c:pt idx="2">
                    <c:v>70</c:v>
                  </c:pt>
                  <c:pt idx="3">
                    <c:v>70</c:v>
                  </c:pt>
                  <c:pt idx="4">
                    <c:v>140</c:v>
                  </c:pt>
                  <c:pt idx="5">
                    <c:v>140</c:v>
                  </c:pt>
                  <c:pt idx="6">
                    <c:v>140</c:v>
                  </c:pt>
                  <c:pt idx="7">
                    <c:v>160</c:v>
                  </c:pt>
                  <c:pt idx="8">
                    <c:v>160</c:v>
                  </c:pt>
                </c:lvl>
              </c:multiLvlStrCache>
            </c:multiLvlStrRef>
          </c:cat>
          <c:val>
            <c:numRef>
              <c:f>'Yield summary'!$P$13:$P$21</c:f>
              <c:numCache>
                <c:formatCode>General</c:formatCode>
                <c:ptCount val="9"/>
                <c:pt idx="0">
                  <c:v>18475.024714658044</c:v>
                </c:pt>
                <c:pt idx="1">
                  <c:v>14031.591296928331</c:v>
                </c:pt>
                <c:pt idx="2">
                  <c:v>17404.235771594966</c:v>
                </c:pt>
                <c:pt idx="3">
                  <c:v>12440.893402626256</c:v>
                </c:pt>
                <c:pt idx="4">
                  <c:v>16067.848839983912</c:v>
                </c:pt>
                <c:pt idx="5">
                  <c:v>16601.149291746729</c:v>
                </c:pt>
                <c:pt idx="6">
                  <c:v>14473.299632352942</c:v>
                </c:pt>
                <c:pt idx="7">
                  <c:v>14698.262682418346</c:v>
                </c:pt>
                <c:pt idx="8">
                  <c:v>14308.818753867743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6-45C7-B148-6332FA6A7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606364304"/>
        <c:axId val="606365264"/>
      </c:barChart>
      <c:catAx>
        <c:axId val="6063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5264"/>
        <c:crosses val="autoZero"/>
        <c:auto val="1"/>
        <c:lblAlgn val="ctr"/>
        <c:lblOffset val="100"/>
        <c:noMultiLvlLbl val="0"/>
      </c:catAx>
      <c:valAx>
        <c:axId val="6063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Yield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(kg/ha)</a:t>
                </a:r>
              </a:p>
            </c:rich>
          </c:tx>
          <c:layout>
            <c:manualLayout>
              <c:xMode val="edge"/>
              <c:yMode val="edge"/>
              <c:x val="9.8688836755605643E-3"/>
              <c:y val="0.77962500415388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263541489353221"/>
          <c:y val="4.8806744056665553E-2"/>
          <c:w val="0.75582243913735803"/>
          <c:h val="6.5800036124676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_xlchart.v1.51</cx:f>
      </cx:numDim>
    </cx:data>
    <cx:data id="4">
      <cx:numDim type="val">
        <cx:f>_xlchart.v1.53</cx:f>
      </cx:numDim>
    </cx:data>
    <cx:data id="5">
      <cx:numDim type="val">
        <cx:f>_xlchart.v1.55</cx:f>
      </cx:numDim>
    </cx:data>
    <cx:data id="6">
      <cx:numDim type="val">
        <cx:f>_xlchart.v1.57</cx:f>
      </cx:numDim>
    </cx:data>
    <cx:data id="7">
      <cx:numDim type="val">
        <cx:f>_xlchart.v1.59</cx:f>
      </cx:numDim>
    </cx:data>
    <cx:data id="8">
      <cx:numDim type="val">
        <cx:f>_xlchart.v1.61</cx:f>
      </cx:numDim>
    </cx:data>
    <cx:data id="9">
      <cx:numDim type="val">
        <cx:f>_xlchart.v1.43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_xlchart.v1.44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_xlchart.v1.46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_xlchart.v1.48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_xlchart.v1.50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_xlchart.v1.52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_xlchart.v1.54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_xlchart.v1.56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_xlchart.v1.58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_xlchart.v1.60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_xlchart.v1.42</cx:f>
              <cx:v>MEASUR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_xlchart.v1.31</cx:f>
      </cx:numDim>
    </cx:data>
    <cx:data id="5">
      <cx:numDim type="val">
        <cx:f>_xlchart.v1.33</cx:f>
      </cx:numDim>
    </cx:data>
    <cx:data id="6">
      <cx:numDim type="val">
        <cx:f>_xlchart.v1.35</cx:f>
      </cx:numDim>
    </cx:data>
    <cx:data id="7">
      <cx:numDim type="val">
        <cx:f>_xlchart.v1.37</cx:f>
      </cx:numDim>
    </cx:data>
    <cx:data id="8">
      <cx:numDim type="val">
        <cx:f>_xlchart.v1.39</cx:f>
      </cx:numDim>
    </cx:data>
    <cx:data id="9">
      <cx:numDim type="val">
        <cx:f>_xlchart.v1.21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_xlchart.v1.24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_xlchart.v1.26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_xlchart.v1.28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_xlchart.v1.30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_xlchart.v1.32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_xlchart.v1.34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_xlchart.v1.36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_xlchart.v1.38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_xlchart.v1.40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_xlchart.v1.22</cx:f>
              <cx:v>MEASUR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  <cx:data id="4">
      <cx:numDim type="val">
        <cx:f>_xlchart.v1.11</cx:f>
      </cx:numDim>
    </cx:data>
    <cx:data id="5">
      <cx:numDim type="val">
        <cx:f>_xlchart.v1.13</cx:f>
      </cx:numDim>
    </cx:data>
    <cx:data id="6">
      <cx:numDim type="val">
        <cx:f>_xlchart.v1.15</cx:f>
      </cx:numDim>
    </cx:data>
    <cx:data id="7">
      <cx:numDim type="val">
        <cx:f>_xlchart.v1.17</cx:f>
      </cx:numDim>
    </cx:data>
    <cx:data id="8">
      <cx:numDim type="val">
        <cx:f>_xlchart.v1.19</cx:f>
      </cx:numDim>
    </cx:data>
    <cx:data id="9">
      <cx:numDim type="val">
        <cx:f>_xlchart.v1.1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_xlchart.v1.2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_xlchart.v1.4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_xlchart.v1.6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_xlchart.v1.8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_xlchart.v1.10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_xlchart.v1.12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_xlchart.v1.14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_xlchart.v1.16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_xlchart.v1.18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_xlchart.v1.0</cx:f>
              <cx:v>MEASUR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 max="12000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20637</xdr:colOff>
      <xdr:row>7</xdr:row>
      <xdr:rowOff>11906</xdr:rowOff>
    </xdr:from>
    <xdr:to>
      <xdr:col>41</xdr:col>
      <xdr:colOff>20637</xdr:colOff>
      <xdr:row>19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98C83-69D2-49BD-B423-D46F0E97C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19</xdr:row>
      <xdr:rowOff>122238</xdr:rowOff>
    </xdr:from>
    <xdr:to>
      <xdr:col>41</xdr:col>
      <xdr:colOff>1</xdr:colOff>
      <xdr:row>31</xdr:row>
      <xdr:rowOff>163513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6F71E-FF41-4ED0-AE70-A68679CE4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598488</xdr:colOff>
      <xdr:row>32</xdr:row>
      <xdr:rowOff>44451</xdr:rowOff>
    </xdr:from>
    <xdr:to>
      <xdr:col>40</xdr:col>
      <xdr:colOff>598488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06A30-6413-4AA3-844F-1CF60F673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276226</xdr:colOff>
      <xdr:row>81</xdr:row>
      <xdr:rowOff>136523</xdr:rowOff>
    </xdr:from>
    <xdr:to>
      <xdr:col>36</xdr:col>
      <xdr:colOff>428625</xdr:colOff>
      <xdr:row>106</xdr:row>
      <xdr:rowOff>95248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CB2BC4-F0E5-4264-92E0-1C411A9EA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345281</xdr:colOff>
      <xdr:row>52</xdr:row>
      <xdr:rowOff>94762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2D9CFAA-244F-428A-8C37-E2E810F796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892800"/>
              <a:ext cx="5222081" cy="3803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425451</xdr:colOff>
      <xdr:row>32</xdr:row>
      <xdr:rowOff>0</xdr:rowOff>
    </xdr:from>
    <xdr:to>
      <xdr:col>18</xdr:col>
      <xdr:colOff>333375</xdr:colOff>
      <xdr:row>52</xdr:row>
      <xdr:rowOff>94762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B915EFD-5339-4ACC-83A0-794EC68A06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1" y="5892800"/>
              <a:ext cx="5445124" cy="3803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428625</xdr:colOff>
      <xdr:row>53</xdr:row>
      <xdr:rowOff>130969</xdr:rowOff>
    </xdr:from>
    <xdr:to>
      <xdr:col>14</xdr:col>
      <xdr:colOff>142875</xdr:colOff>
      <xdr:row>74</xdr:row>
      <xdr:rowOff>47137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924E8A4-85B9-41FE-9F79-BE829FDCC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25" y="9916319"/>
              <a:ext cx="5226050" cy="3802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c6f0d52e708de12/ZALF-One/I4S_to-me/z_Soil-param_Prediction/02_PTF/PTF_testing/1_Wat_Retention_Params/00_SoilHydrParams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c6f0d52e708de12/ZALF-One/I4S_to-me/z_Soil-param_Prediction/02_PTF/PTF_testing/2_Water_dynam/01_BOO_Water%20and%20Biom_pred%20vs%20measured_2y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"/>
      <sheetName val="DED"/>
      <sheetName val="DUE"/>
      <sheetName val="MA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dyn graph"/>
      <sheetName val="Soil file"/>
      <sheetName val="PTF_0 final"/>
      <sheetName val="PTF_1 final"/>
      <sheetName val="PTF_2 final"/>
      <sheetName val="PTF_3 final"/>
      <sheetName val="PTF_4 final"/>
      <sheetName val="PTF_EU final"/>
      <sheetName val="PTF_ROS final"/>
      <sheetName val="Yield summary"/>
      <sheetName val="PTF_1"/>
      <sheetName val="PTF_2"/>
      <sheetName val="PTF_3"/>
      <sheetName val="PTF_4"/>
      <sheetName val="PTF_4 indiv"/>
      <sheetName val="PTF_1 fin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D2" t="str">
            <v>KA5</v>
          </cell>
          <cell r="E2" t="str">
            <v>EU1</v>
          </cell>
          <cell r="F2" t="str">
            <v>B25</v>
          </cell>
          <cell r="G2" t="str">
            <v>B17</v>
          </cell>
          <cell r="H2" t="str">
            <v>RAW</v>
          </cell>
          <cell r="I2" t="str">
            <v>EU2</v>
          </cell>
        </row>
      </sheetData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F8A3-BB64-408A-881A-D8C8FCCA6773}">
  <dimension ref="B1:AX77"/>
  <sheetViews>
    <sheetView tabSelected="1" zoomScale="80" zoomScaleNormal="80" workbookViewId="0">
      <selection activeCell="Y25" sqref="Y25"/>
    </sheetView>
  </sheetViews>
  <sheetFormatPr defaultRowHeight="14.5" x14ac:dyDescent="0.35"/>
  <cols>
    <col min="13" max="16" width="8.90625" customWidth="1"/>
    <col min="19" max="22" width="8.90625" customWidth="1"/>
  </cols>
  <sheetData>
    <row r="1" spans="2:44" x14ac:dyDescent="0.35">
      <c r="G1" t="s">
        <v>0</v>
      </c>
      <c r="Q1" s="9"/>
      <c r="R1" s="9" t="s">
        <v>60</v>
      </c>
      <c r="U1" t="s">
        <v>1</v>
      </c>
      <c r="W1" t="s">
        <v>0</v>
      </c>
      <c r="AM1" t="s">
        <v>2</v>
      </c>
    </row>
    <row r="2" spans="2:44" x14ac:dyDescent="0.35">
      <c r="F2" t="s">
        <v>51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52</v>
      </c>
      <c r="O2" t="s">
        <v>53</v>
      </c>
      <c r="P2" t="s">
        <v>64</v>
      </c>
      <c r="Q2" s="9"/>
      <c r="R2" s="9"/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52</v>
      </c>
      <c r="AE2" t="s">
        <v>53</v>
      </c>
      <c r="AF2" t="s">
        <v>59</v>
      </c>
    </row>
    <row r="3" spans="2:44" x14ac:dyDescent="0.35"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9</v>
      </c>
      <c r="Q3" s="9"/>
      <c r="R3" s="9"/>
      <c r="S3" s="8" t="s">
        <v>20</v>
      </c>
      <c r="U3" t="s">
        <v>21</v>
      </c>
      <c r="V3">
        <v>2019</v>
      </c>
      <c r="W3">
        <f t="shared" ref="W3:AE3" si="0">AVERAGEIF($D$4:$D$30,2019,G$4:G$30)</f>
        <v>7553.5555555555557</v>
      </c>
      <c r="X3">
        <f t="shared" si="0"/>
        <v>7368.5555555555557</v>
      </c>
      <c r="Y3">
        <f t="shared" si="0"/>
        <v>8184.2222222222226</v>
      </c>
      <c r="Z3">
        <f t="shared" si="0"/>
        <v>8084.2222222222226</v>
      </c>
      <c r="AA3">
        <f t="shared" si="0"/>
        <v>7614.5555555555557</v>
      </c>
      <c r="AB3">
        <f t="shared" si="0"/>
        <v>7500.8888888888887</v>
      </c>
      <c r="AC3">
        <f t="shared" si="0"/>
        <v>7865.1111111111113</v>
      </c>
      <c r="AD3">
        <f t="shared" si="0"/>
        <v>7276</v>
      </c>
      <c r="AE3">
        <f t="shared" si="0"/>
        <v>7352.1111111111113</v>
      </c>
      <c r="AF3">
        <f>AVERAGEIF($D$4:$D$30,2019,F$4:F$30)</f>
        <v>6189.6850006152335</v>
      </c>
      <c r="AM3">
        <f t="shared" ref="AM3:AR3" si="1">_xlfn.STDEV.P($D$4:$D$30,2019,G$4:G$30)/(SQRT(COUNTIF($D4:$D30,2019)))</f>
        <v>1699.8468865310251</v>
      </c>
      <c r="AN3">
        <f t="shared" si="1"/>
        <v>1631.0758508035058</v>
      </c>
      <c r="AO3">
        <f t="shared" si="1"/>
        <v>1586.7872757826924</v>
      </c>
      <c r="AP3">
        <f t="shared" si="1"/>
        <v>1584.2454090996898</v>
      </c>
      <c r="AQ3">
        <f t="shared" si="1"/>
        <v>1573.8008099220481</v>
      </c>
      <c r="AR3">
        <f t="shared" si="1"/>
        <v>1690.283584316144</v>
      </c>
    </row>
    <row r="4" spans="2:44" x14ac:dyDescent="0.35">
      <c r="B4">
        <v>13</v>
      </c>
      <c r="C4">
        <v>0</v>
      </c>
      <c r="D4">
        <v>2019</v>
      </c>
      <c r="E4" t="s">
        <v>22</v>
      </c>
      <c r="F4" s="8">
        <v>5831.4876338132153</v>
      </c>
      <c r="G4">
        <v>5504</v>
      </c>
      <c r="H4" s="1">
        <v>5279</v>
      </c>
      <c r="I4">
        <v>5071</v>
      </c>
      <c r="J4">
        <v>5387</v>
      </c>
      <c r="K4">
        <v>4787</v>
      </c>
      <c r="L4">
        <v>5489</v>
      </c>
      <c r="M4">
        <v>5388</v>
      </c>
      <c r="N4">
        <v>5401</v>
      </c>
      <c r="O4">
        <v>5340</v>
      </c>
      <c r="Q4" s="9">
        <f>F4/1000</f>
        <v>5.8314876338132153</v>
      </c>
      <c r="R4" s="9">
        <f>_xlfn.STDEV.P(Q4:Q12)</f>
        <v>0.57266657767657414</v>
      </c>
      <c r="S4" s="8">
        <f>STDEV(G4:O4)/AVERAGE(G4:O4)</f>
        <v>4.3290013805270582E-2</v>
      </c>
      <c r="T4" s="1"/>
      <c r="U4" t="s">
        <v>23</v>
      </c>
      <c r="V4">
        <v>2020</v>
      </c>
      <c r="W4">
        <f t="shared" ref="W4:AE4" si="2">AVERAGEIF($D$4:$D$30,2020,G$4:G$30)</f>
        <v>15684.222222222223</v>
      </c>
      <c r="X4">
        <f t="shared" si="2"/>
        <v>15143.777777777777</v>
      </c>
      <c r="Y4">
        <f t="shared" si="2"/>
        <v>13996</v>
      </c>
      <c r="Z4">
        <f t="shared" si="2"/>
        <v>13992.777777777777</v>
      </c>
      <c r="AA4">
        <f t="shared" si="2"/>
        <v>13869.777777777777</v>
      </c>
      <c r="AB4">
        <f t="shared" si="2"/>
        <v>15598</v>
      </c>
      <c r="AC4">
        <f t="shared" si="2"/>
        <v>13926.111111111111</v>
      </c>
      <c r="AD4">
        <f t="shared" si="2"/>
        <v>14285.555555555555</v>
      </c>
      <c r="AE4">
        <f t="shared" si="2"/>
        <v>14686.666666666666</v>
      </c>
      <c r="AF4">
        <f>AVERAGEIF($D$4:$D$30,2020,F$4:F$30)</f>
        <v>15389.013820686361</v>
      </c>
      <c r="AM4">
        <f t="shared" ref="AM4:AR4" si="3">_xlfn.STDEV.P($D$4:$D$30,2020,G$4:G$30)/(SQRT(COUNTIF($D4:$D30,2020)))</f>
        <v>1699.8418391721577</v>
      </c>
      <c r="AN4">
        <f t="shared" si="3"/>
        <v>1631.0708980913587</v>
      </c>
      <c r="AO4">
        <f t="shared" si="3"/>
        <v>1586.7823837239314</v>
      </c>
      <c r="AP4">
        <f t="shared" si="3"/>
        <v>1584.2405322610482</v>
      </c>
      <c r="AQ4">
        <f t="shared" si="3"/>
        <v>1573.7959937008345</v>
      </c>
      <c r="AR4">
        <f t="shared" si="3"/>
        <v>1690.2785786990307</v>
      </c>
    </row>
    <row r="5" spans="2:44" x14ac:dyDescent="0.35">
      <c r="B5">
        <v>22</v>
      </c>
      <c r="C5">
        <v>60</v>
      </c>
      <c r="D5">
        <v>2019</v>
      </c>
      <c r="E5" t="s">
        <v>22</v>
      </c>
      <c r="F5" s="8">
        <v>6380.6127722406791</v>
      </c>
      <c r="G5">
        <v>9608</v>
      </c>
      <c r="H5" s="1">
        <v>8947</v>
      </c>
      <c r="I5">
        <v>10069</v>
      </c>
      <c r="J5">
        <v>10102</v>
      </c>
      <c r="K5">
        <v>9815</v>
      </c>
      <c r="L5">
        <v>9670</v>
      </c>
      <c r="M5">
        <v>10151</v>
      </c>
      <c r="N5">
        <v>9081</v>
      </c>
      <c r="O5">
        <v>9022</v>
      </c>
      <c r="P5" s="1"/>
      <c r="Q5" s="9">
        <f t="shared" ref="Q5:Q30" si="4">F5/1000</f>
        <v>6.3806127722406787</v>
      </c>
      <c r="R5" s="9"/>
      <c r="S5" s="8">
        <f t="shared" ref="S5:S30" si="5">STDEV(G5:O5)/AVERAGE(G5:O5)</f>
        <v>5.01374778471744E-2</v>
      </c>
      <c r="T5" s="1"/>
      <c r="U5" t="s">
        <v>21</v>
      </c>
      <c r="V5">
        <v>2021</v>
      </c>
      <c r="W5">
        <f t="shared" ref="W5:AE5" si="6">AVERAGEIF($D$4:$D$30,2021,G$4:G$30)</f>
        <v>8772.8888888888887</v>
      </c>
      <c r="X5">
        <f t="shared" si="6"/>
        <v>7981.333333333333</v>
      </c>
      <c r="Y5">
        <f t="shared" si="6"/>
        <v>7358.7777777777774</v>
      </c>
      <c r="Z5">
        <f t="shared" si="6"/>
        <v>7351.4444444444443</v>
      </c>
      <c r="AA5">
        <f t="shared" si="6"/>
        <v>7501.4444444444443</v>
      </c>
      <c r="AB5">
        <f t="shared" si="6"/>
        <v>8552.3333333333339</v>
      </c>
      <c r="AC5">
        <f t="shared" si="6"/>
        <v>7504.8888888888887</v>
      </c>
      <c r="AD5">
        <f t="shared" si="6"/>
        <v>7797.5555555555557</v>
      </c>
      <c r="AE5">
        <f t="shared" si="6"/>
        <v>7711.5555555555557</v>
      </c>
      <c r="AF5">
        <f>AVERAGEIF($D$4:$D$30,2021,F$4:F$30)</f>
        <v>7215.0559862187765</v>
      </c>
      <c r="AM5">
        <f t="shared" ref="AM5:AR5" si="7">_xlfn.STDEV.P($D$4:$D$30,2021,G$4:G$30)/(SQRT(COUNTIF($D4:$D30,2021)))</f>
        <v>1699.8367929651629</v>
      </c>
      <c r="AN5">
        <f t="shared" si="7"/>
        <v>1631.0659465802307</v>
      </c>
      <c r="AO5">
        <f t="shared" si="7"/>
        <v>1586.777492900088</v>
      </c>
      <c r="AP5">
        <f t="shared" si="7"/>
        <v>1584.2356566593992</v>
      </c>
      <c r="AQ5">
        <f t="shared" si="7"/>
        <v>1573.791178725196</v>
      </c>
      <c r="AR5">
        <f t="shared" si="7"/>
        <v>1690.273574240555</v>
      </c>
    </row>
    <row r="6" spans="2:44" x14ac:dyDescent="0.35">
      <c r="B6">
        <v>23</v>
      </c>
      <c r="C6">
        <v>60</v>
      </c>
      <c r="D6">
        <v>2019</v>
      </c>
      <c r="E6" t="s">
        <v>22</v>
      </c>
      <c r="F6" s="8">
        <v>6754.8172757475086</v>
      </c>
      <c r="G6">
        <v>6308</v>
      </c>
      <c r="H6" s="1">
        <v>6415</v>
      </c>
      <c r="I6">
        <v>7542</v>
      </c>
      <c r="J6">
        <v>7097</v>
      </c>
      <c r="K6">
        <v>6440</v>
      </c>
      <c r="L6">
        <v>6149</v>
      </c>
      <c r="M6">
        <v>6505</v>
      </c>
      <c r="N6">
        <v>6317</v>
      </c>
      <c r="O6">
        <v>6310</v>
      </c>
      <c r="P6" s="1"/>
      <c r="Q6" s="9">
        <f t="shared" si="4"/>
        <v>6.7548172757475085</v>
      </c>
      <c r="R6" s="9"/>
      <c r="S6" s="8">
        <f t="shared" si="5"/>
        <v>6.907267140120972E-2</v>
      </c>
      <c r="T6" s="1"/>
      <c r="U6" s="1"/>
      <c r="V6" s="2"/>
      <c r="X6" s="1"/>
      <c r="Y6" s="1"/>
      <c r="Z6" s="1"/>
      <c r="AA6" s="1"/>
    </row>
    <row r="7" spans="2:44" x14ac:dyDescent="0.35">
      <c r="B7">
        <v>24</v>
      </c>
      <c r="C7">
        <v>60</v>
      </c>
      <c r="D7">
        <v>2019</v>
      </c>
      <c r="E7" t="s">
        <v>22</v>
      </c>
      <c r="F7" s="8">
        <v>6834.2857142857129</v>
      </c>
      <c r="G7">
        <v>9705</v>
      </c>
      <c r="H7" s="1">
        <v>9289</v>
      </c>
      <c r="I7">
        <v>10165</v>
      </c>
      <c r="J7">
        <v>10046</v>
      </c>
      <c r="K7">
        <v>9869</v>
      </c>
      <c r="L7">
        <v>9647</v>
      </c>
      <c r="M7">
        <v>10271</v>
      </c>
      <c r="N7">
        <v>8853</v>
      </c>
      <c r="O7">
        <v>8928</v>
      </c>
      <c r="P7" s="1"/>
      <c r="Q7" s="9">
        <f t="shared" si="4"/>
        <v>6.8342857142857127</v>
      </c>
      <c r="R7" s="9"/>
      <c r="S7" s="8">
        <f t="shared" si="5"/>
        <v>5.3704362561974417E-2</v>
      </c>
      <c r="T7" s="1"/>
      <c r="U7" s="8"/>
      <c r="V7" s="10"/>
      <c r="W7" s="8"/>
      <c r="X7" s="1"/>
      <c r="Y7" s="1"/>
      <c r="Z7" s="1"/>
      <c r="AA7" s="1"/>
    </row>
    <row r="8" spans="2:44" x14ac:dyDescent="0.35">
      <c r="B8">
        <v>31</v>
      </c>
      <c r="C8">
        <v>120</v>
      </c>
      <c r="D8">
        <v>2019</v>
      </c>
      <c r="E8" t="s">
        <v>22</v>
      </c>
      <c r="F8" s="8">
        <v>6507.0358065706896</v>
      </c>
      <c r="G8">
        <v>9580</v>
      </c>
      <c r="H8" s="1">
        <v>9281</v>
      </c>
      <c r="I8">
        <v>10104</v>
      </c>
      <c r="J8">
        <v>10095</v>
      </c>
      <c r="K8">
        <v>10087</v>
      </c>
      <c r="L8">
        <v>9575</v>
      </c>
      <c r="M8">
        <v>10140</v>
      </c>
      <c r="N8">
        <v>8988</v>
      </c>
      <c r="O8">
        <v>9296</v>
      </c>
      <c r="P8" s="1"/>
      <c r="Q8" s="9">
        <f t="shared" si="4"/>
        <v>6.5070358065706895</v>
      </c>
      <c r="R8" s="9"/>
      <c r="S8" s="8">
        <f t="shared" si="5"/>
        <v>4.5248710163621891E-2</v>
      </c>
      <c r="T8" s="1"/>
      <c r="U8" s="8"/>
      <c r="V8" s="11"/>
      <c r="W8" s="8" t="s">
        <v>20</v>
      </c>
    </row>
    <row r="9" spans="2:44" x14ac:dyDescent="0.35">
      <c r="B9">
        <v>32</v>
      </c>
      <c r="C9">
        <v>120</v>
      </c>
      <c r="D9">
        <v>2019</v>
      </c>
      <c r="E9" t="s">
        <v>22</v>
      </c>
      <c r="F9" s="8">
        <v>6825.7659653008486</v>
      </c>
      <c r="G9">
        <v>6104</v>
      </c>
      <c r="H9" s="1">
        <v>6508</v>
      </c>
      <c r="I9">
        <v>7351</v>
      </c>
      <c r="J9">
        <v>7049</v>
      </c>
      <c r="K9">
        <v>6384</v>
      </c>
      <c r="L9">
        <v>6188</v>
      </c>
      <c r="M9">
        <v>6389</v>
      </c>
      <c r="N9">
        <v>6462</v>
      </c>
      <c r="O9">
        <v>6355</v>
      </c>
      <c r="P9" s="1"/>
      <c r="Q9" s="9">
        <f t="shared" si="4"/>
        <v>6.8257659653008487</v>
      </c>
      <c r="R9" s="9"/>
      <c r="S9" s="8">
        <f t="shared" si="5"/>
        <v>6.2154359628248022E-2</v>
      </c>
      <c r="T9" s="1"/>
      <c r="U9" s="8" t="s">
        <v>21</v>
      </c>
      <c r="V9" s="8">
        <v>2019</v>
      </c>
      <c r="W9" s="8">
        <f>AVERAGE(S4:S12)</f>
        <v>5.5268373298543165E-2</v>
      </c>
    </row>
    <row r="10" spans="2:44" x14ac:dyDescent="0.35">
      <c r="B10">
        <v>33</v>
      </c>
      <c r="C10">
        <v>120</v>
      </c>
      <c r="D10">
        <v>2019</v>
      </c>
      <c r="E10" t="s">
        <v>22</v>
      </c>
      <c r="F10" s="8">
        <v>5901.9121447028419</v>
      </c>
      <c r="G10">
        <v>6406</v>
      </c>
      <c r="H10" s="1">
        <v>6392</v>
      </c>
      <c r="I10">
        <v>7390</v>
      </c>
      <c r="J10">
        <v>6977</v>
      </c>
      <c r="K10">
        <v>6209</v>
      </c>
      <c r="L10">
        <v>6131</v>
      </c>
      <c r="M10">
        <v>6621</v>
      </c>
      <c r="N10">
        <v>6351</v>
      </c>
      <c r="O10">
        <v>6336</v>
      </c>
      <c r="P10" s="1"/>
      <c r="Q10" s="9">
        <f t="shared" si="4"/>
        <v>5.901912144702842</v>
      </c>
      <c r="R10" s="9"/>
      <c r="S10" s="8">
        <f t="shared" si="5"/>
        <v>6.2014422682173415E-2</v>
      </c>
      <c r="T10" s="1"/>
      <c r="U10" s="8" t="s">
        <v>23</v>
      </c>
      <c r="V10" s="8">
        <v>2020</v>
      </c>
      <c r="W10" s="8">
        <f>AVERAGE(S13:S21)</f>
        <v>9.0617173161195219E-2</v>
      </c>
    </row>
    <row r="11" spans="2:44" x14ac:dyDescent="0.35">
      <c r="B11">
        <v>41</v>
      </c>
      <c r="C11">
        <v>160</v>
      </c>
      <c r="D11">
        <v>2019</v>
      </c>
      <c r="E11" t="s">
        <v>22</v>
      </c>
      <c r="F11" s="8">
        <v>5385.1974898486533</v>
      </c>
      <c r="G11">
        <v>9544</v>
      </c>
      <c r="H11" s="1">
        <v>9259</v>
      </c>
      <c r="I11">
        <v>9988</v>
      </c>
      <c r="J11">
        <v>10130</v>
      </c>
      <c r="K11">
        <v>9730</v>
      </c>
      <c r="L11">
        <v>9599</v>
      </c>
      <c r="M11">
        <v>10193</v>
      </c>
      <c r="N11">
        <v>9044</v>
      </c>
      <c r="O11">
        <v>9394</v>
      </c>
      <c r="P11" s="1"/>
      <c r="Q11" s="9">
        <f t="shared" si="4"/>
        <v>5.385197489848653</v>
      </c>
      <c r="R11" s="9"/>
      <c r="S11" s="8">
        <f t="shared" si="5"/>
        <v>4.0870086110214796E-2</v>
      </c>
      <c r="T11" s="1"/>
      <c r="U11" s="8" t="s">
        <v>21</v>
      </c>
      <c r="V11" s="8">
        <v>2021</v>
      </c>
      <c r="W11" s="8">
        <f>AVERAGE(S22:S30)</f>
        <v>9.0774875547546804E-2</v>
      </c>
    </row>
    <row r="12" spans="2:44" x14ac:dyDescent="0.35">
      <c r="B12">
        <v>42</v>
      </c>
      <c r="C12">
        <v>160</v>
      </c>
      <c r="D12">
        <v>2019</v>
      </c>
      <c r="E12" t="s">
        <v>22</v>
      </c>
      <c r="F12" s="8">
        <v>5286.0502030269463</v>
      </c>
      <c r="G12">
        <v>5223</v>
      </c>
      <c r="H12" s="1">
        <v>4947</v>
      </c>
      <c r="I12">
        <v>5978</v>
      </c>
      <c r="J12">
        <v>5875</v>
      </c>
      <c r="K12">
        <v>5210</v>
      </c>
      <c r="L12">
        <v>5060</v>
      </c>
      <c r="M12">
        <v>5128</v>
      </c>
      <c r="N12">
        <v>4987</v>
      </c>
      <c r="O12">
        <v>5188</v>
      </c>
      <c r="P12" s="1"/>
      <c r="Q12" s="9">
        <f t="shared" si="4"/>
        <v>5.2860502030269467</v>
      </c>
      <c r="R12" s="9"/>
      <c r="S12" s="8">
        <f t="shared" si="5"/>
        <v>7.0923255487001249E-2</v>
      </c>
      <c r="T12" s="1"/>
      <c r="U12" s="8"/>
      <c r="V12" s="8"/>
      <c r="W12" s="8"/>
    </row>
    <row r="13" spans="2:44" x14ac:dyDescent="0.35">
      <c r="B13">
        <v>13</v>
      </c>
      <c r="C13">
        <v>0</v>
      </c>
      <c r="D13">
        <v>2020</v>
      </c>
      <c r="E13" t="s">
        <v>65</v>
      </c>
      <c r="F13" s="8">
        <v>18475.024714658044</v>
      </c>
      <c r="G13">
        <v>14273</v>
      </c>
      <c r="H13">
        <v>14273</v>
      </c>
      <c r="I13">
        <v>10476</v>
      </c>
      <c r="J13">
        <v>10719</v>
      </c>
      <c r="K13">
        <v>11069</v>
      </c>
      <c r="L13">
        <v>13954</v>
      </c>
      <c r="M13">
        <v>10253</v>
      </c>
      <c r="N13">
        <v>11827</v>
      </c>
      <c r="O13">
        <v>11086</v>
      </c>
      <c r="P13" s="8">
        <v>18475.024714658044</v>
      </c>
      <c r="Q13" s="9">
        <f t="shared" si="4"/>
        <v>18.475024714658044</v>
      </c>
      <c r="R13" s="9">
        <f>_xlfn.STDEV.P(Q13:Q21)</f>
        <v>1.780485983353491</v>
      </c>
      <c r="S13" s="8">
        <f t="shared" si="5"/>
        <v>0.14107712309921314</v>
      </c>
      <c r="T13" s="1"/>
    </row>
    <row r="14" spans="2:44" x14ac:dyDescent="0.35">
      <c r="B14">
        <v>22</v>
      </c>
      <c r="C14">
        <v>70</v>
      </c>
      <c r="D14">
        <v>2020</v>
      </c>
      <c r="E14" t="s">
        <v>65</v>
      </c>
      <c r="F14" s="8">
        <v>14031.591296928331</v>
      </c>
      <c r="G14">
        <v>17083</v>
      </c>
      <c r="H14">
        <v>16140</v>
      </c>
      <c r="I14">
        <v>17528</v>
      </c>
      <c r="J14">
        <v>17526</v>
      </c>
      <c r="K14">
        <v>17602</v>
      </c>
      <c r="L14">
        <v>17318</v>
      </c>
      <c r="M14">
        <v>17171</v>
      </c>
      <c r="N14">
        <v>16295</v>
      </c>
      <c r="O14">
        <v>16290</v>
      </c>
      <c r="P14" s="8">
        <v>14031.591296928331</v>
      </c>
      <c r="Q14" s="9">
        <f t="shared" si="4"/>
        <v>14.031591296928331</v>
      </c>
      <c r="R14" s="9"/>
      <c r="S14" s="8">
        <f t="shared" si="5"/>
        <v>3.4783785348505444E-2</v>
      </c>
      <c r="T14" s="1"/>
      <c r="U14" s="1"/>
      <c r="V14" s="2"/>
      <c r="X14" s="1"/>
      <c r="Y14" s="1"/>
      <c r="Z14" s="1"/>
      <c r="AA14" s="1"/>
    </row>
    <row r="15" spans="2:44" x14ac:dyDescent="0.35">
      <c r="B15">
        <v>23</v>
      </c>
      <c r="C15">
        <v>70</v>
      </c>
      <c r="D15">
        <v>2020</v>
      </c>
      <c r="E15" t="s">
        <v>65</v>
      </c>
      <c r="F15" s="8">
        <v>17404.235771594966</v>
      </c>
      <c r="G15">
        <v>14954</v>
      </c>
      <c r="H15">
        <v>14505</v>
      </c>
      <c r="I15">
        <v>11763</v>
      </c>
      <c r="J15">
        <v>12238</v>
      </c>
      <c r="K15">
        <v>11313</v>
      </c>
      <c r="L15">
        <v>14480</v>
      </c>
      <c r="M15">
        <v>12318</v>
      </c>
      <c r="N15">
        <v>13134</v>
      </c>
      <c r="O15">
        <v>12575</v>
      </c>
      <c r="P15" s="8">
        <v>17404.235771594966</v>
      </c>
      <c r="Q15" s="9">
        <f t="shared" si="4"/>
        <v>17.404235771594966</v>
      </c>
      <c r="R15" s="9"/>
      <c r="S15" s="8">
        <f t="shared" si="5"/>
        <v>0.10110007003785543</v>
      </c>
      <c r="T15" s="1"/>
      <c r="W15" t="s">
        <v>61</v>
      </c>
      <c r="AG15" t="s">
        <v>24</v>
      </c>
    </row>
    <row r="16" spans="2:44" x14ac:dyDescent="0.35">
      <c r="B16">
        <v>24</v>
      </c>
      <c r="C16">
        <v>70</v>
      </c>
      <c r="D16">
        <v>2020</v>
      </c>
      <c r="E16" t="s">
        <v>65</v>
      </c>
      <c r="F16" s="8">
        <v>12440.893402626256</v>
      </c>
      <c r="G16">
        <v>16961</v>
      </c>
      <c r="H16">
        <v>16124</v>
      </c>
      <c r="I16">
        <v>17726</v>
      </c>
      <c r="J16">
        <v>17718</v>
      </c>
      <c r="K16">
        <v>17614</v>
      </c>
      <c r="L16">
        <v>16813</v>
      </c>
      <c r="M16">
        <v>17197</v>
      </c>
      <c r="N16">
        <v>15923</v>
      </c>
      <c r="O16">
        <v>15923</v>
      </c>
      <c r="P16" s="8">
        <v>12440.893402626256</v>
      </c>
      <c r="Q16" s="9">
        <f t="shared" si="4"/>
        <v>12.440893402626257</v>
      </c>
      <c r="R16" s="9"/>
      <c r="S16" s="8">
        <f t="shared" si="5"/>
        <v>4.4263850508210877E-2</v>
      </c>
      <c r="T16" s="1"/>
      <c r="W16" s="3">
        <f>W3/1000</f>
        <v>7.5535555555555556</v>
      </c>
      <c r="X16" s="3">
        <f>X3/1000</f>
        <v>7.368555555555556</v>
      </c>
      <c r="Y16" s="3">
        <f t="shared" ref="Y16:AF16" si="8">Y3/1000</f>
        <v>8.184222222222223</v>
      </c>
      <c r="Z16" s="3">
        <f t="shared" si="8"/>
        <v>8.0842222222222233</v>
      </c>
      <c r="AA16" s="3">
        <f t="shared" si="8"/>
        <v>7.6145555555555555</v>
      </c>
      <c r="AB16" s="3">
        <f t="shared" si="8"/>
        <v>7.5008888888888885</v>
      </c>
      <c r="AC16" s="3">
        <f t="shared" si="8"/>
        <v>7.8651111111111112</v>
      </c>
      <c r="AD16" s="3">
        <f t="shared" si="8"/>
        <v>7.2759999999999998</v>
      </c>
      <c r="AE16" s="3">
        <f t="shared" si="8"/>
        <v>7.3521111111111113</v>
      </c>
      <c r="AF16" s="3">
        <f t="shared" si="8"/>
        <v>6.189685000615234</v>
      </c>
      <c r="AG16" s="1">
        <f>_xlfn.STDEV.P(W16:AE16)</f>
        <v>0.30921861244428578</v>
      </c>
    </row>
    <row r="17" spans="2:33" x14ac:dyDescent="0.35">
      <c r="B17">
        <v>31</v>
      </c>
      <c r="C17">
        <v>140</v>
      </c>
      <c r="D17">
        <v>2020</v>
      </c>
      <c r="E17" t="s">
        <v>65</v>
      </c>
      <c r="F17" s="8">
        <v>16067.848839983912</v>
      </c>
      <c r="G17">
        <v>17092</v>
      </c>
      <c r="H17">
        <v>16323</v>
      </c>
      <c r="I17">
        <v>17351</v>
      </c>
      <c r="J17">
        <v>17344</v>
      </c>
      <c r="K17">
        <v>17680</v>
      </c>
      <c r="L17">
        <v>16661</v>
      </c>
      <c r="M17">
        <v>17728</v>
      </c>
      <c r="N17">
        <v>16313</v>
      </c>
      <c r="O17">
        <v>19444</v>
      </c>
      <c r="P17" s="8">
        <v>16067.848839983912</v>
      </c>
      <c r="Q17" s="9">
        <f t="shared" si="4"/>
        <v>16.067848839983913</v>
      </c>
      <c r="R17" s="9"/>
      <c r="S17" s="8">
        <f t="shared" si="5"/>
        <v>5.5144262915770438E-2</v>
      </c>
      <c r="T17" s="1"/>
      <c r="W17" s="3">
        <f t="shared" ref="W17" si="9">W4/1000</f>
        <v>15.684222222222223</v>
      </c>
      <c r="X17" s="3">
        <f t="shared" ref="X17:AF18" si="10">X4/1000</f>
        <v>15.143777777777778</v>
      </c>
      <c r="Y17" s="3">
        <f t="shared" si="10"/>
        <v>13.996</v>
      </c>
      <c r="Z17" s="3">
        <f t="shared" si="10"/>
        <v>13.992777777777777</v>
      </c>
      <c r="AA17" s="3">
        <f t="shared" si="10"/>
        <v>13.869777777777777</v>
      </c>
      <c r="AB17" s="3">
        <f t="shared" si="10"/>
        <v>15.598000000000001</v>
      </c>
      <c r="AC17" s="3">
        <f t="shared" si="10"/>
        <v>13.926111111111112</v>
      </c>
      <c r="AD17" s="3">
        <f t="shared" si="10"/>
        <v>14.285555555555554</v>
      </c>
      <c r="AE17" s="3">
        <f t="shared" si="10"/>
        <v>14.686666666666666</v>
      </c>
      <c r="AF17" s="3">
        <f t="shared" si="10"/>
        <v>15.389013820686362</v>
      </c>
      <c r="AG17" s="1">
        <f t="shared" ref="AG17:AG18" si="11">_xlfn.STDEV.P(W17:AE17)</f>
        <v>0.69035181075919816</v>
      </c>
    </row>
    <row r="18" spans="2:33" x14ac:dyDescent="0.35">
      <c r="B18">
        <v>32</v>
      </c>
      <c r="C18">
        <v>140</v>
      </c>
      <c r="D18">
        <v>2020</v>
      </c>
      <c r="E18" t="s">
        <v>65</v>
      </c>
      <c r="F18" s="8">
        <v>16601.149291746729</v>
      </c>
      <c r="G18">
        <v>14486</v>
      </c>
      <c r="H18">
        <v>14354</v>
      </c>
      <c r="I18">
        <v>11571</v>
      </c>
      <c r="J18">
        <v>10912</v>
      </c>
      <c r="K18">
        <v>11278</v>
      </c>
      <c r="L18">
        <v>14792</v>
      </c>
      <c r="M18">
        <v>11513</v>
      </c>
      <c r="N18">
        <v>13441</v>
      </c>
      <c r="O18">
        <v>12867</v>
      </c>
      <c r="P18" s="8">
        <v>16601.149291746729</v>
      </c>
      <c r="Q18" s="9">
        <f t="shared" si="4"/>
        <v>16.601149291746729</v>
      </c>
      <c r="R18" s="9"/>
      <c r="S18" s="8">
        <f t="shared" si="5"/>
        <v>0.11939400771884519</v>
      </c>
      <c r="T18" s="1"/>
      <c r="W18" s="3">
        <f t="shared" ref="W18" si="12">W5/1000</f>
        <v>8.7728888888888878</v>
      </c>
      <c r="X18" s="3">
        <f t="shared" si="10"/>
        <v>7.9813333333333327</v>
      </c>
      <c r="Y18" s="3">
        <f t="shared" si="10"/>
        <v>7.3587777777777772</v>
      </c>
      <c r="Z18" s="3">
        <f t="shared" si="10"/>
        <v>7.3514444444444447</v>
      </c>
      <c r="AA18" s="3">
        <f t="shared" si="10"/>
        <v>7.5014444444444441</v>
      </c>
      <c r="AB18" s="3">
        <f t="shared" si="10"/>
        <v>8.5523333333333333</v>
      </c>
      <c r="AC18" s="3">
        <f t="shared" si="10"/>
        <v>7.5048888888888889</v>
      </c>
      <c r="AD18" s="3">
        <f t="shared" si="10"/>
        <v>7.7975555555555554</v>
      </c>
      <c r="AE18" s="3">
        <f t="shared" si="10"/>
        <v>7.7115555555555559</v>
      </c>
      <c r="AF18" s="3">
        <f t="shared" si="10"/>
        <v>7.2150559862187764</v>
      </c>
      <c r="AG18" s="1">
        <f t="shared" si="11"/>
        <v>0.48454675490542332</v>
      </c>
    </row>
    <row r="19" spans="2:33" x14ac:dyDescent="0.35">
      <c r="B19">
        <v>33</v>
      </c>
      <c r="C19">
        <v>140</v>
      </c>
      <c r="D19">
        <v>2020</v>
      </c>
      <c r="E19" t="s">
        <v>65</v>
      </c>
      <c r="F19" s="8">
        <v>14473.299632352942</v>
      </c>
      <c r="G19">
        <v>14954</v>
      </c>
      <c r="H19">
        <v>14504</v>
      </c>
      <c r="I19">
        <v>11759</v>
      </c>
      <c r="J19">
        <v>11714</v>
      </c>
      <c r="K19">
        <v>11306</v>
      </c>
      <c r="L19">
        <v>14713</v>
      </c>
      <c r="M19">
        <v>11876</v>
      </c>
      <c r="N19">
        <v>13134</v>
      </c>
      <c r="O19">
        <v>12575</v>
      </c>
      <c r="P19" s="8">
        <v>14473.299632352942</v>
      </c>
      <c r="Q19" s="9">
        <f t="shared" si="4"/>
        <v>14.473299632352942</v>
      </c>
      <c r="R19" s="9"/>
      <c r="S19" s="8">
        <f t="shared" si="5"/>
        <v>0.11096674897355098</v>
      </c>
      <c r="T19" s="1"/>
      <c r="U19" s="1"/>
      <c r="V19" s="2"/>
      <c r="W19" s="3"/>
      <c r="X19" s="3"/>
      <c r="Y19" s="3"/>
      <c r="Z19" s="3"/>
      <c r="AA19" s="3"/>
      <c r="AB19" s="3"/>
      <c r="AC19" s="3"/>
    </row>
    <row r="20" spans="2:33" x14ac:dyDescent="0.35">
      <c r="B20">
        <v>41</v>
      </c>
      <c r="C20">
        <v>160</v>
      </c>
      <c r="D20">
        <v>2020</v>
      </c>
      <c r="E20" t="s">
        <v>65</v>
      </c>
      <c r="F20" s="8">
        <v>14698.262682418346</v>
      </c>
      <c r="G20">
        <v>17092</v>
      </c>
      <c r="H20">
        <v>16316</v>
      </c>
      <c r="I20">
        <v>17525</v>
      </c>
      <c r="J20">
        <v>17520</v>
      </c>
      <c r="K20">
        <v>17120</v>
      </c>
      <c r="L20">
        <v>17283</v>
      </c>
      <c r="M20">
        <v>16986</v>
      </c>
      <c r="N20">
        <v>16313</v>
      </c>
      <c r="O20">
        <v>19445</v>
      </c>
      <c r="P20" s="8">
        <v>14698.262682418346</v>
      </c>
      <c r="Q20" s="9">
        <f t="shared" si="4"/>
        <v>14.698262682418346</v>
      </c>
      <c r="R20" s="9"/>
      <c r="S20" s="8">
        <f t="shared" si="5"/>
        <v>5.3388772885086269E-2</v>
      </c>
      <c r="T20" s="1"/>
      <c r="U20" s="1"/>
      <c r="V20" s="2"/>
      <c r="W20" s="3"/>
      <c r="X20" s="3"/>
      <c r="Y20" s="3"/>
      <c r="Z20" s="3"/>
      <c r="AA20" s="3"/>
      <c r="AB20" s="3"/>
      <c r="AC20" s="3"/>
    </row>
    <row r="21" spans="2:33" x14ac:dyDescent="0.35">
      <c r="B21">
        <v>42</v>
      </c>
      <c r="C21">
        <v>160</v>
      </c>
      <c r="D21">
        <v>2020</v>
      </c>
      <c r="E21" t="s">
        <v>65</v>
      </c>
      <c r="F21" s="8">
        <v>14308.818753867743</v>
      </c>
      <c r="G21">
        <v>14263</v>
      </c>
      <c r="H21">
        <v>13755</v>
      </c>
      <c r="I21">
        <v>10265</v>
      </c>
      <c r="J21">
        <v>10244</v>
      </c>
      <c r="K21">
        <v>9846</v>
      </c>
      <c r="L21">
        <v>14368</v>
      </c>
      <c r="M21">
        <v>10293</v>
      </c>
      <c r="N21">
        <v>12190</v>
      </c>
      <c r="O21">
        <v>11975</v>
      </c>
      <c r="P21" s="8">
        <v>14308.818753867743</v>
      </c>
      <c r="Q21" s="9">
        <f t="shared" si="4"/>
        <v>14.308818753867744</v>
      </c>
      <c r="R21" s="9"/>
      <c r="S21" s="8">
        <f t="shared" si="5"/>
        <v>0.1554359369637193</v>
      </c>
      <c r="T21" s="1"/>
      <c r="W21" s="3"/>
      <c r="X21" s="3"/>
      <c r="Y21" s="3"/>
      <c r="Z21" s="3"/>
      <c r="AA21" s="3"/>
      <c r="AB21" s="3"/>
      <c r="AC21" s="3"/>
    </row>
    <row r="22" spans="2:33" x14ac:dyDescent="0.35">
      <c r="B22">
        <v>13</v>
      </c>
      <c r="C22">
        <v>0</v>
      </c>
      <c r="D22">
        <v>2021</v>
      </c>
      <c r="E22" t="s">
        <v>21</v>
      </c>
      <c r="F22" s="8">
        <v>3920.6201550387595</v>
      </c>
      <c r="G22">
        <v>6726</v>
      </c>
      <c r="H22" s="1">
        <v>4715</v>
      </c>
      <c r="I22">
        <v>3759</v>
      </c>
      <c r="J22">
        <v>3843</v>
      </c>
      <c r="K22">
        <v>3783</v>
      </c>
      <c r="L22">
        <v>5904</v>
      </c>
      <c r="M22">
        <v>3893</v>
      </c>
      <c r="N22">
        <v>4543</v>
      </c>
      <c r="O22">
        <v>4219</v>
      </c>
      <c r="P22" s="8">
        <v>3920.6201550387595</v>
      </c>
      <c r="Q22" s="9">
        <f t="shared" si="4"/>
        <v>3.9206201550387596</v>
      </c>
      <c r="R22" s="9">
        <f>_xlfn.STDEV.P(Q22:Q30)</f>
        <v>1.5839487472687006</v>
      </c>
      <c r="S22" s="8">
        <f t="shared" si="5"/>
        <v>0.22846744945714692</v>
      </c>
      <c r="T22" s="1"/>
      <c r="W22" s="3"/>
      <c r="X22" s="3"/>
      <c r="Y22" s="3"/>
      <c r="Z22" s="3"/>
      <c r="AA22" s="3"/>
      <c r="AB22" s="3"/>
      <c r="AC22" s="3"/>
    </row>
    <row r="23" spans="2:33" x14ac:dyDescent="0.35">
      <c r="B23">
        <v>22</v>
      </c>
      <c r="C23">
        <v>60</v>
      </c>
      <c r="D23">
        <v>2021</v>
      </c>
      <c r="E23" t="s">
        <v>21</v>
      </c>
      <c r="F23" s="8">
        <v>7077.209302325582</v>
      </c>
      <c r="G23">
        <v>9586</v>
      </c>
      <c r="H23" s="1">
        <v>9586</v>
      </c>
      <c r="I23">
        <v>9330</v>
      </c>
      <c r="J23">
        <v>9342</v>
      </c>
      <c r="K23">
        <v>9521</v>
      </c>
      <c r="L23">
        <v>9585</v>
      </c>
      <c r="M23">
        <v>9464</v>
      </c>
      <c r="N23">
        <v>9563</v>
      </c>
      <c r="O23">
        <v>9621</v>
      </c>
      <c r="P23" s="8">
        <v>7077.209302325582</v>
      </c>
      <c r="Q23" s="9">
        <f t="shared" si="4"/>
        <v>7.0772093023255822</v>
      </c>
      <c r="R23" s="9"/>
      <c r="S23" s="8">
        <f t="shared" si="5"/>
        <v>1.1467351993389606E-2</v>
      </c>
      <c r="T23" s="1"/>
      <c r="W23" s="3"/>
      <c r="X23" s="3"/>
      <c r="Y23" s="3"/>
      <c r="Z23" s="3"/>
      <c r="AA23" s="3"/>
      <c r="AB23" s="3"/>
      <c r="AC23" s="3"/>
    </row>
    <row r="24" spans="2:33" x14ac:dyDescent="0.35">
      <c r="B24">
        <v>23</v>
      </c>
      <c r="C24">
        <v>60</v>
      </c>
      <c r="D24">
        <v>2021</v>
      </c>
      <c r="E24" t="s">
        <v>21</v>
      </c>
      <c r="F24" s="8">
        <v>6459.5348837209303</v>
      </c>
      <c r="G24">
        <v>8186</v>
      </c>
      <c r="H24" s="1">
        <v>6438</v>
      </c>
      <c r="I24">
        <v>5539</v>
      </c>
      <c r="J24">
        <v>5361</v>
      </c>
      <c r="K24">
        <v>5634</v>
      </c>
      <c r="L24">
        <v>7881</v>
      </c>
      <c r="M24">
        <v>5776</v>
      </c>
      <c r="N24">
        <v>6064</v>
      </c>
      <c r="O24">
        <v>5857</v>
      </c>
      <c r="P24" s="8">
        <v>6459.5348837209303</v>
      </c>
      <c r="Q24" s="9">
        <f t="shared" si="4"/>
        <v>6.4595348837209308</v>
      </c>
      <c r="R24" s="9"/>
      <c r="S24" s="8">
        <f t="shared" si="5"/>
        <v>0.16357280071679825</v>
      </c>
      <c r="T24" s="1"/>
      <c r="W24" s="3"/>
      <c r="X24" s="3"/>
      <c r="Y24" s="3"/>
      <c r="Z24" s="3"/>
      <c r="AA24" s="3"/>
      <c r="AB24" s="3"/>
      <c r="AC24" s="3"/>
    </row>
    <row r="25" spans="2:33" x14ac:dyDescent="0.35">
      <c r="B25">
        <v>24</v>
      </c>
      <c r="C25">
        <v>60</v>
      </c>
      <c r="D25">
        <v>2021</v>
      </c>
      <c r="E25" t="s">
        <v>21</v>
      </c>
      <c r="F25" s="8">
        <v>6751.1111111111104</v>
      </c>
      <c r="G25">
        <v>9678</v>
      </c>
      <c r="H25" s="1">
        <v>9675</v>
      </c>
      <c r="I25">
        <v>9331</v>
      </c>
      <c r="J25">
        <v>9325</v>
      </c>
      <c r="K25">
        <v>9564</v>
      </c>
      <c r="L25">
        <v>9678</v>
      </c>
      <c r="M25">
        <v>9518</v>
      </c>
      <c r="N25">
        <v>9575</v>
      </c>
      <c r="O25">
        <v>9577</v>
      </c>
      <c r="P25" s="8">
        <v>6751.1111111111104</v>
      </c>
      <c r="Q25" s="9">
        <f t="shared" si="4"/>
        <v>6.7511111111111104</v>
      </c>
      <c r="R25" s="9"/>
      <c r="S25" s="8">
        <f t="shared" si="5"/>
        <v>1.4317264102371234E-2</v>
      </c>
      <c r="T25" s="1"/>
      <c r="U25" s="1"/>
      <c r="V25" s="2"/>
      <c r="X25" s="1"/>
      <c r="Y25" s="1"/>
      <c r="Z25" s="1"/>
      <c r="AA25" s="1"/>
    </row>
    <row r="26" spans="2:33" x14ac:dyDescent="0.35">
      <c r="B26">
        <v>31</v>
      </c>
      <c r="C26">
        <v>120</v>
      </c>
      <c r="D26">
        <v>2021</v>
      </c>
      <c r="E26" t="s">
        <v>21</v>
      </c>
      <c r="F26" s="8">
        <v>8926.7183462532303</v>
      </c>
      <c r="G26">
        <v>9675</v>
      </c>
      <c r="H26" s="1">
        <v>9675</v>
      </c>
      <c r="I26">
        <v>9497</v>
      </c>
      <c r="J26">
        <v>9518</v>
      </c>
      <c r="K26">
        <v>9579</v>
      </c>
      <c r="L26">
        <v>9675</v>
      </c>
      <c r="M26">
        <v>9482</v>
      </c>
      <c r="N26">
        <v>9675</v>
      </c>
      <c r="O26">
        <v>9675</v>
      </c>
      <c r="P26" s="8">
        <v>8926.7183462532303</v>
      </c>
      <c r="Q26" s="9">
        <f t="shared" si="4"/>
        <v>8.9267183462532298</v>
      </c>
      <c r="R26" s="9"/>
      <c r="S26" s="8">
        <f t="shared" si="5"/>
        <v>8.9806966342732275E-3</v>
      </c>
      <c r="T26" s="1"/>
      <c r="U26" s="1"/>
      <c r="V26" s="2"/>
      <c r="X26" s="1"/>
      <c r="Y26" s="1"/>
      <c r="Z26" s="1"/>
      <c r="AA26" s="1"/>
    </row>
    <row r="27" spans="2:33" x14ac:dyDescent="0.35">
      <c r="B27">
        <v>32</v>
      </c>
      <c r="C27">
        <v>120</v>
      </c>
      <c r="D27">
        <v>2021</v>
      </c>
      <c r="E27" t="s">
        <v>21</v>
      </c>
      <c r="F27" s="8">
        <v>6834.1085271317834</v>
      </c>
      <c r="G27">
        <v>8011</v>
      </c>
      <c r="H27" s="1">
        <v>6474</v>
      </c>
      <c r="I27">
        <v>5605</v>
      </c>
      <c r="J27">
        <v>5529</v>
      </c>
      <c r="K27">
        <v>5575</v>
      </c>
      <c r="L27">
        <v>7845</v>
      </c>
      <c r="M27">
        <v>5587</v>
      </c>
      <c r="N27">
        <v>5953</v>
      </c>
      <c r="O27">
        <v>5936</v>
      </c>
      <c r="P27" s="8">
        <v>6834.1085271317834</v>
      </c>
      <c r="Q27" s="9">
        <f t="shared" si="4"/>
        <v>6.8341085271317832</v>
      </c>
      <c r="R27" s="9"/>
      <c r="S27" s="8">
        <f t="shared" si="5"/>
        <v>0.15628990732795381</v>
      </c>
      <c r="T27" s="1"/>
      <c r="U27" s="1"/>
      <c r="V27" s="2"/>
      <c r="X27" s="1"/>
      <c r="Y27" s="1"/>
      <c r="Z27" s="1"/>
      <c r="AA27" s="1"/>
    </row>
    <row r="28" spans="2:33" x14ac:dyDescent="0.35">
      <c r="B28">
        <v>33</v>
      </c>
      <c r="C28">
        <v>120</v>
      </c>
      <c r="D28">
        <v>2021</v>
      </c>
      <c r="E28" t="s">
        <v>21</v>
      </c>
      <c r="F28" s="8">
        <v>8503.3591731266133</v>
      </c>
      <c r="G28">
        <v>9675</v>
      </c>
      <c r="H28" s="1">
        <v>9675</v>
      </c>
      <c r="I28">
        <v>8912</v>
      </c>
      <c r="J28">
        <v>8943</v>
      </c>
      <c r="K28">
        <v>9263</v>
      </c>
      <c r="L28">
        <v>9675</v>
      </c>
      <c r="M28">
        <v>9326</v>
      </c>
      <c r="N28">
        <v>9675</v>
      </c>
      <c r="O28">
        <v>9589</v>
      </c>
      <c r="P28" s="8">
        <v>8503.3591731266133</v>
      </c>
      <c r="Q28" s="9">
        <f t="shared" si="4"/>
        <v>8.5033591731266132</v>
      </c>
      <c r="R28" s="9"/>
      <c r="S28" s="8">
        <f t="shared" si="5"/>
        <v>3.3745391065890265E-2</v>
      </c>
      <c r="T28" s="1"/>
      <c r="U28" s="1"/>
      <c r="V28" s="2"/>
      <c r="X28" s="1"/>
      <c r="Y28" s="1"/>
      <c r="Z28" s="1"/>
      <c r="AA28" s="1"/>
    </row>
    <row r="29" spans="2:33" x14ac:dyDescent="0.35">
      <c r="B29">
        <v>41</v>
      </c>
      <c r="C29">
        <v>160</v>
      </c>
      <c r="D29">
        <v>2021</v>
      </c>
      <c r="E29" t="s">
        <v>21</v>
      </c>
      <c r="F29" s="8">
        <v>9666.8733850129192</v>
      </c>
      <c r="G29">
        <v>9675</v>
      </c>
      <c r="H29" s="1">
        <v>9675</v>
      </c>
      <c r="I29">
        <v>9545</v>
      </c>
      <c r="J29">
        <v>9472</v>
      </c>
      <c r="K29">
        <v>9675</v>
      </c>
      <c r="L29">
        <v>9675</v>
      </c>
      <c r="M29">
        <v>9675</v>
      </c>
      <c r="N29">
        <v>9675</v>
      </c>
      <c r="O29">
        <v>9675</v>
      </c>
      <c r="P29" s="8">
        <v>9666.8733850129192</v>
      </c>
      <c r="Q29" s="9">
        <f t="shared" si="4"/>
        <v>9.66687338501292</v>
      </c>
      <c r="R29" s="9"/>
      <c r="S29" s="8">
        <f t="shared" si="5"/>
        <v>7.8495348437165342E-3</v>
      </c>
      <c r="T29" s="1"/>
      <c r="U29" s="1"/>
      <c r="V29" s="2"/>
      <c r="X29" s="1"/>
      <c r="Y29" s="1"/>
      <c r="Z29" s="1"/>
      <c r="AA29" s="1"/>
    </row>
    <row r="30" spans="2:33" x14ac:dyDescent="0.35">
      <c r="B30">
        <v>42</v>
      </c>
      <c r="C30">
        <v>160</v>
      </c>
      <c r="D30">
        <v>2021</v>
      </c>
      <c r="E30" t="s">
        <v>21</v>
      </c>
      <c r="F30" s="8">
        <v>6795.9689922480611</v>
      </c>
      <c r="G30">
        <v>7744</v>
      </c>
      <c r="H30" s="1">
        <v>5919</v>
      </c>
      <c r="I30">
        <v>4711</v>
      </c>
      <c r="J30">
        <v>4830</v>
      </c>
      <c r="K30">
        <v>4919</v>
      </c>
      <c r="L30">
        <v>7053</v>
      </c>
      <c r="M30">
        <v>4823</v>
      </c>
      <c r="N30">
        <v>5455</v>
      </c>
      <c r="O30">
        <v>5255</v>
      </c>
      <c r="P30" s="8">
        <v>6795.9689922480611</v>
      </c>
      <c r="Q30" s="9">
        <f t="shared" si="4"/>
        <v>6.7959689922480608</v>
      </c>
      <c r="R30" s="9"/>
      <c r="S30" s="8">
        <f t="shared" si="5"/>
        <v>0.19228348378638149</v>
      </c>
      <c r="T30" s="1"/>
      <c r="U30" s="1"/>
      <c r="V30" s="2"/>
      <c r="X30" s="1"/>
      <c r="Y30" s="1"/>
      <c r="Z30" s="1"/>
      <c r="AA30" s="1"/>
    </row>
    <row r="31" spans="2:33" x14ac:dyDescent="0.35">
      <c r="G31" s="1"/>
      <c r="H31" s="1"/>
      <c r="I31" s="1"/>
      <c r="J31" s="1"/>
      <c r="K31" s="1"/>
      <c r="L31" s="1"/>
      <c r="M31" s="1"/>
      <c r="N31" s="1"/>
      <c r="O31" s="1"/>
      <c r="P31" s="1"/>
      <c r="S31" s="1"/>
      <c r="T31" s="2"/>
      <c r="V31" s="1"/>
      <c r="W31" s="1"/>
      <c r="X31" s="1"/>
      <c r="Y31" s="1"/>
    </row>
    <row r="32" spans="2:33" x14ac:dyDescent="0.35">
      <c r="B32" t="s">
        <v>54</v>
      </c>
      <c r="G32" s="1"/>
      <c r="H32" s="1"/>
      <c r="I32" s="1"/>
      <c r="J32" s="1"/>
      <c r="K32" s="1" t="s">
        <v>55</v>
      </c>
      <c r="L32" s="1"/>
      <c r="M32" s="1"/>
      <c r="N32" s="1"/>
      <c r="O32" s="1"/>
      <c r="P32" s="1"/>
      <c r="S32" s="1"/>
      <c r="T32" s="1"/>
      <c r="U32" s="1"/>
      <c r="V32" s="1"/>
      <c r="W32" s="1"/>
      <c r="X32" s="1"/>
      <c r="Y32" s="1"/>
    </row>
    <row r="33" spans="7:50" x14ac:dyDescent="0.35">
      <c r="G33" s="1"/>
      <c r="H33" s="1"/>
      <c r="I33" s="1"/>
      <c r="J33" s="1"/>
      <c r="K33" s="1"/>
      <c r="L33" s="1"/>
      <c r="M33" s="1"/>
      <c r="N33" s="1"/>
      <c r="O33" s="1"/>
      <c r="P33" s="1"/>
      <c r="S33" s="1"/>
      <c r="T33" s="1"/>
      <c r="U33" s="1"/>
      <c r="V33" s="1"/>
      <c r="W33" s="1"/>
      <c r="X33" s="1"/>
      <c r="Y33" s="1"/>
    </row>
    <row r="34" spans="7:50" x14ac:dyDescent="0.35">
      <c r="G34" s="1"/>
      <c r="H34" s="1"/>
      <c r="I34" s="1"/>
      <c r="J34" s="1"/>
      <c r="K34" s="1"/>
      <c r="L34" s="1"/>
      <c r="M34" s="1"/>
      <c r="N34" s="1"/>
      <c r="O34" s="1"/>
      <c r="P34" s="1"/>
      <c r="S34" s="1"/>
      <c r="T34" s="1"/>
      <c r="U34" s="1"/>
      <c r="V34" s="1"/>
      <c r="W34" s="1"/>
      <c r="X34" s="1"/>
      <c r="Y34" s="1"/>
      <c r="AU34" s="4"/>
    </row>
    <row r="35" spans="7:50" x14ac:dyDescent="0.35">
      <c r="G35" s="1"/>
      <c r="H35" s="1"/>
      <c r="I35" s="1"/>
      <c r="J35" s="1"/>
      <c r="K35" s="1"/>
      <c r="L35" s="1"/>
      <c r="M35" s="1"/>
      <c r="N35" s="1"/>
      <c r="O35" s="1"/>
      <c r="P35" s="1"/>
      <c r="S35" s="1"/>
      <c r="T35" s="1"/>
      <c r="U35" s="1"/>
      <c r="V35" s="1"/>
      <c r="W35" s="1"/>
      <c r="X35" s="1"/>
      <c r="Y35" s="1"/>
    </row>
    <row r="36" spans="7:50" ht="15" thickBot="1" x14ac:dyDescent="0.4">
      <c r="T36" s="1"/>
      <c r="U36" s="1"/>
      <c r="V36" s="1"/>
      <c r="W36" s="1"/>
      <c r="X36" s="1"/>
      <c r="Y36" s="1"/>
    </row>
    <row r="37" spans="7:50" x14ac:dyDescent="0.35">
      <c r="T37" s="1"/>
      <c r="U37" s="1"/>
      <c r="V37" s="1"/>
      <c r="W37" s="1"/>
      <c r="X37" s="1"/>
      <c r="Y37" s="1"/>
      <c r="AR37" s="5"/>
      <c r="AS37" s="5"/>
      <c r="AT37" s="5"/>
      <c r="AU37" s="5"/>
      <c r="AV37" s="5"/>
    </row>
    <row r="43" spans="7:50" ht="15" thickBot="1" x14ac:dyDescent="0.4">
      <c r="AR43" s="6"/>
      <c r="AS43" s="6"/>
      <c r="AT43" s="6"/>
      <c r="AU43" s="6"/>
      <c r="AV43" s="6"/>
    </row>
    <row r="46" spans="7:50" ht="15" thickBot="1" x14ac:dyDescent="0.4"/>
    <row r="47" spans="7:50" x14ac:dyDescent="0.35">
      <c r="AR47" s="5"/>
      <c r="AS47" s="5"/>
      <c r="AT47" s="5"/>
      <c r="AU47" s="5"/>
      <c r="AV47" s="5"/>
      <c r="AW47" s="5"/>
      <c r="AX47" s="5"/>
    </row>
    <row r="51" spans="2:50" ht="15" thickBot="1" x14ac:dyDescent="0.4">
      <c r="AR51" s="6"/>
      <c r="AS51" s="6"/>
      <c r="AT51" s="6"/>
      <c r="AU51" s="6"/>
      <c r="AV51" s="6"/>
      <c r="AW51" s="6"/>
      <c r="AX51" s="6"/>
    </row>
    <row r="54" spans="2:50" x14ac:dyDescent="0.35">
      <c r="X54" s="7" t="s">
        <v>49</v>
      </c>
    </row>
    <row r="55" spans="2:50" x14ac:dyDescent="0.35">
      <c r="E55" t="s">
        <v>54</v>
      </c>
    </row>
    <row r="56" spans="2:50" x14ac:dyDescent="0.35">
      <c r="U56" t="s">
        <v>25</v>
      </c>
      <c r="X56">
        <v>2019</v>
      </c>
      <c r="AD56" t="s">
        <v>25</v>
      </c>
      <c r="AG56">
        <v>2020</v>
      </c>
      <c r="AN56" t="s">
        <v>25</v>
      </c>
      <c r="AQ56">
        <v>2021</v>
      </c>
    </row>
    <row r="58" spans="2:50" ht="15" thickBot="1" x14ac:dyDescent="0.4">
      <c r="U58" t="s">
        <v>26</v>
      </c>
      <c r="AD58" t="s">
        <v>26</v>
      </c>
      <c r="AN58" t="s">
        <v>26</v>
      </c>
    </row>
    <row r="59" spans="2:50" x14ac:dyDescent="0.35">
      <c r="U59" s="14" t="s">
        <v>27</v>
      </c>
      <c r="V59" s="14" t="s">
        <v>28</v>
      </c>
      <c r="W59" s="14" t="s">
        <v>29</v>
      </c>
      <c r="X59" s="14" t="s">
        <v>30</v>
      </c>
      <c r="Y59" s="14" t="s">
        <v>31</v>
      </c>
      <c r="AD59" s="14" t="s">
        <v>27</v>
      </c>
      <c r="AE59" s="14" t="s">
        <v>28</v>
      </c>
      <c r="AF59" s="14" t="s">
        <v>29</v>
      </c>
      <c r="AG59" s="14" t="s">
        <v>30</v>
      </c>
      <c r="AH59" s="14" t="s">
        <v>31</v>
      </c>
      <c r="AN59" s="14" t="s">
        <v>27</v>
      </c>
      <c r="AO59" s="14" t="s">
        <v>28</v>
      </c>
      <c r="AP59" s="14" t="s">
        <v>29</v>
      </c>
      <c r="AQ59" s="14" t="s">
        <v>30</v>
      </c>
      <c r="AR59" s="14" t="s">
        <v>31</v>
      </c>
    </row>
    <row r="60" spans="2:50" x14ac:dyDescent="0.35">
      <c r="U60" s="12" t="s">
        <v>32</v>
      </c>
      <c r="V60" s="12">
        <v>9</v>
      </c>
      <c r="W60" s="12">
        <v>67982</v>
      </c>
      <c r="X60" s="12">
        <v>7553.5555555555557</v>
      </c>
      <c r="Y60" s="12">
        <v>3939934.0277777761</v>
      </c>
      <c r="AD60" s="12" t="s">
        <v>32</v>
      </c>
      <c r="AE60" s="12">
        <v>9</v>
      </c>
      <c r="AF60" s="12">
        <v>141158</v>
      </c>
      <c r="AG60" s="12">
        <v>15684.222222222223</v>
      </c>
      <c r="AH60" s="12">
        <v>1758002.944444444</v>
      </c>
      <c r="AN60" s="12" t="s">
        <v>32</v>
      </c>
      <c r="AO60" s="12">
        <v>9</v>
      </c>
      <c r="AP60" s="12">
        <v>78956</v>
      </c>
      <c r="AQ60" s="12">
        <v>8772.8888888888887</v>
      </c>
      <c r="AR60" s="12">
        <v>1261883.6111111045</v>
      </c>
    </row>
    <row r="61" spans="2:50" x14ac:dyDescent="0.35">
      <c r="U61" s="12" t="s">
        <v>33</v>
      </c>
      <c r="V61" s="12">
        <v>9</v>
      </c>
      <c r="W61" s="12">
        <v>66317</v>
      </c>
      <c r="X61" s="12">
        <v>7368.5555555555557</v>
      </c>
      <c r="Y61" s="12">
        <v>3280559.5277777761</v>
      </c>
      <c r="AD61" s="12" t="s">
        <v>33</v>
      </c>
      <c r="AE61" s="12">
        <v>9</v>
      </c>
      <c r="AF61" s="12">
        <v>136294</v>
      </c>
      <c r="AG61" s="12">
        <v>15143.777777777777</v>
      </c>
      <c r="AH61" s="12">
        <v>1105752.9444444445</v>
      </c>
      <c r="AN61" s="12" t="s">
        <v>33</v>
      </c>
      <c r="AO61" s="12">
        <v>9</v>
      </c>
      <c r="AP61" s="12">
        <v>71832</v>
      </c>
      <c r="AQ61" s="12">
        <v>7981.333333333333</v>
      </c>
      <c r="AR61" s="12">
        <v>4203133.25</v>
      </c>
    </row>
    <row r="62" spans="2:50" x14ac:dyDescent="0.35">
      <c r="B62" t="s">
        <v>56</v>
      </c>
      <c r="U62" s="12" t="s">
        <v>34</v>
      </c>
      <c r="V62" s="12">
        <v>9</v>
      </c>
      <c r="W62" s="12">
        <v>73658</v>
      </c>
      <c r="X62" s="12">
        <v>8184.2222222222226</v>
      </c>
      <c r="Y62" s="12">
        <v>3839011.9444444478</v>
      </c>
      <c r="AD62" s="12" t="s">
        <v>34</v>
      </c>
      <c r="AE62" s="12">
        <v>9</v>
      </c>
      <c r="AF62" s="12">
        <v>125964</v>
      </c>
      <c r="AG62" s="12">
        <v>13996</v>
      </c>
      <c r="AH62" s="12">
        <v>11534954.25</v>
      </c>
      <c r="AN62" s="12" t="s">
        <v>34</v>
      </c>
      <c r="AO62" s="12">
        <v>9</v>
      </c>
      <c r="AP62" s="12">
        <v>66229</v>
      </c>
      <c r="AQ62" s="12">
        <v>7358.7777777777774</v>
      </c>
      <c r="AR62" s="12">
        <v>5736986.6944444478</v>
      </c>
    </row>
    <row r="63" spans="2:50" x14ac:dyDescent="0.35">
      <c r="B63" t="s">
        <v>57</v>
      </c>
      <c r="U63" s="12" t="s">
        <v>35</v>
      </c>
      <c r="V63" s="12">
        <v>9</v>
      </c>
      <c r="W63" s="12">
        <v>72758</v>
      </c>
      <c r="X63" s="12">
        <v>8084.2222222222226</v>
      </c>
      <c r="Y63" s="12">
        <v>3947042.1944444478</v>
      </c>
      <c r="AD63" s="12" t="s">
        <v>35</v>
      </c>
      <c r="AE63" s="12">
        <v>9</v>
      </c>
      <c r="AF63" s="12">
        <v>125935</v>
      </c>
      <c r="AG63" s="12">
        <v>13992.777777777777</v>
      </c>
      <c r="AH63" s="12">
        <v>11570893.444444448</v>
      </c>
      <c r="AN63" s="12" t="s">
        <v>35</v>
      </c>
      <c r="AO63" s="12">
        <v>9</v>
      </c>
      <c r="AP63" s="12">
        <v>66163</v>
      </c>
      <c r="AQ63" s="12">
        <v>7351.4444444444443</v>
      </c>
      <c r="AR63" s="12">
        <v>5691379.7777777761</v>
      </c>
    </row>
    <row r="64" spans="2:50" x14ac:dyDescent="0.35">
      <c r="B64" t="s">
        <v>58</v>
      </c>
      <c r="U64" s="12" t="s">
        <v>36</v>
      </c>
      <c r="V64" s="12">
        <v>9</v>
      </c>
      <c r="W64" s="12">
        <v>68531</v>
      </c>
      <c r="X64" s="12">
        <v>7614.5555555555557</v>
      </c>
      <c r="Y64" s="12">
        <v>4894869.2777777761</v>
      </c>
      <c r="AD64" s="12" t="s">
        <v>36</v>
      </c>
      <c r="AE64" s="12">
        <v>9</v>
      </c>
      <c r="AF64" s="12">
        <v>124828</v>
      </c>
      <c r="AG64" s="12">
        <v>13869.777777777777</v>
      </c>
      <c r="AH64" s="12">
        <v>12111618.194444448</v>
      </c>
      <c r="AN64" s="12" t="s">
        <v>36</v>
      </c>
      <c r="AO64" s="12">
        <v>9</v>
      </c>
      <c r="AP64" s="12">
        <v>67513</v>
      </c>
      <c r="AQ64" s="12">
        <v>7501.4444444444443</v>
      </c>
      <c r="AR64" s="12">
        <v>6021348.0277777761</v>
      </c>
    </row>
    <row r="65" spans="21:46" x14ac:dyDescent="0.35">
      <c r="U65" s="12" t="s">
        <v>37</v>
      </c>
      <c r="V65" s="12">
        <v>9</v>
      </c>
      <c r="W65" s="12">
        <v>67508</v>
      </c>
      <c r="X65" s="12">
        <v>7500.8888888888887</v>
      </c>
      <c r="Y65" s="12">
        <v>4181044.3611111119</v>
      </c>
      <c r="AD65" s="12" t="s">
        <v>37</v>
      </c>
      <c r="AE65" s="12">
        <v>9</v>
      </c>
      <c r="AF65" s="12">
        <v>140382</v>
      </c>
      <c r="AG65" s="12">
        <v>15598</v>
      </c>
      <c r="AH65" s="12">
        <v>1912780</v>
      </c>
      <c r="AK65" s="15"/>
      <c r="AN65" s="12" t="s">
        <v>37</v>
      </c>
      <c r="AO65" s="12">
        <v>9</v>
      </c>
      <c r="AP65" s="12">
        <v>76971</v>
      </c>
      <c r="AQ65" s="12">
        <v>8552.3333333333339</v>
      </c>
      <c r="AR65" s="12">
        <v>2040918.25</v>
      </c>
    </row>
    <row r="66" spans="21:46" x14ac:dyDescent="0.35">
      <c r="U66" s="12" t="s">
        <v>50</v>
      </c>
      <c r="V66" s="12">
        <v>9</v>
      </c>
      <c r="W66" s="12">
        <v>70786</v>
      </c>
      <c r="X66" s="12">
        <v>7865.1111111111113</v>
      </c>
      <c r="Y66" s="12">
        <v>5101531.3611111045</v>
      </c>
      <c r="AD66" s="12" t="s">
        <v>50</v>
      </c>
      <c r="AE66" s="12">
        <v>9</v>
      </c>
      <c r="AF66" s="12">
        <v>125335</v>
      </c>
      <c r="AG66" s="12">
        <v>13926.111111111111</v>
      </c>
      <c r="AH66" s="12">
        <v>10543577.611111104</v>
      </c>
      <c r="AK66" s="15"/>
      <c r="AL66" s="7"/>
      <c r="AN66" s="12" t="s">
        <v>50</v>
      </c>
      <c r="AO66" s="12">
        <v>9</v>
      </c>
      <c r="AP66" s="12">
        <v>67544</v>
      </c>
      <c r="AQ66" s="12">
        <v>7504.8888888888887</v>
      </c>
      <c r="AR66" s="12">
        <v>5841394.1111111119</v>
      </c>
    </row>
    <row r="67" spans="21:46" x14ac:dyDescent="0.35">
      <c r="U67" s="12" t="s">
        <v>62</v>
      </c>
      <c r="V67" s="12">
        <v>9</v>
      </c>
      <c r="W67" s="12">
        <v>65484</v>
      </c>
      <c r="X67" s="12">
        <v>7276</v>
      </c>
      <c r="Y67" s="12">
        <v>2874346.25</v>
      </c>
      <c r="AD67" s="12" t="s">
        <v>62</v>
      </c>
      <c r="AE67" s="12">
        <v>9</v>
      </c>
      <c r="AF67" s="12">
        <v>128570</v>
      </c>
      <c r="AG67" s="12">
        <v>14285.555555555555</v>
      </c>
      <c r="AH67" s="12">
        <v>3592679.527777791</v>
      </c>
      <c r="AK67" s="15"/>
      <c r="AN67" s="12" t="s">
        <v>62</v>
      </c>
      <c r="AO67" s="12">
        <v>9</v>
      </c>
      <c r="AP67" s="12">
        <v>70178</v>
      </c>
      <c r="AQ67" s="12">
        <v>7797.5555555555557</v>
      </c>
      <c r="AR67" s="12">
        <v>4917224.2777777761</v>
      </c>
    </row>
    <row r="68" spans="21:46" ht="15" thickBot="1" x14ac:dyDescent="0.4">
      <c r="U68" s="13" t="s">
        <v>63</v>
      </c>
      <c r="V68" s="13">
        <v>9</v>
      </c>
      <c r="W68" s="13">
        <v>66169</v>
      </c>
      <c r="X68" s="13">
        <v>7352.1111111111113</v>
      </c>
      <c r="Y68" s="13">
        <v>3133080.6111111119</v>
      </c>
      <c r="AD68" s="13" t="s">
        <v>63</v>
      </c>
      <c r="AE68" s="13">
        <v>9</v>
      </c>
      <c r="AF68" s="13">
        <v>132180</v>
      </c>
      <c r="AG68" s="13">
        <v>14686.666666666666</v>
      </c>
      <c r="AH68" s="13">
        <v>10240068.75</v>
      </c>
      <c r="AK68" s="15"/>
      <c r="AN68" s="13" t="s">
        <v>63</v>
      </c>
      <c r="AO68" s="13">
        <v>9</v>
      </c>
      <c r="AP68" s="13">
        <v>69404</v>
      </c>
      <c r="AQ68" s="13">
        <v>7711.5555555555557</v>
      </c>
      <c r="AR68" s="13">
        <v>5398183.7777777761</v>
      </c>
    </row>
    <row r="69" spans="21:46" x14ac:dyDescent="0.35">
      <c r="AK69" s="15"/>
    </row>
    <row r="70" spans="21:46" x14ac:dyDescent="0.35">
      <c r="AK70" s="16"/>
    </row>
    <row r="71" spans="21:46" ht="15" thickBot="1" x14ac:dyDescent="0.4">
      <c r="U71" t="s">
        <v>38</v>
      </c>
      <c r="AD71" t="s">
        <v>38</v>
      </c>
      <c r="AK71" s="15"/>
      <c r="AN71" t="s">
        <v>38</v>
      </c>
    </row>
    <row r="72" spans="21:46" x14ac:dyDescent="0.35">
      <c r="U72" s="14" t="s">
        <v>39</v>
      </c>
      <c r="V72" s="14" t="s">
        <v>40</v>
      </c>
      <c r="W72" s="14" t="s">
        <v>41</v>
      </c>
      <c r="X72" s="14" t="s">
        <v>42</v>
      </c>
      <c r="Y72" s="14" t="s">
        <v>43</v>
      </c>
      <c r="Z72" s="14" t="s">
        <v>44</v>
      </c>
      <c r="AA72" s="14" t="s">
        <v>45</v>
      </c>
      <c r="AD72" s="14" t="s">
        <v>39</v>
      </c>
      <c r="AE72" s="14" t="s">
        <v>40</v>
      </c>
      <c r="AF72" s="14" t="s">
        <v>41</v>
      </c>
      <c r="AG72" s="14" t="s">
        <v>42</v>
      </c>
      <c r="AH72" s="14" t="s">
        <v>43</v>
      </c>
      <c r="AI72" s="14" t="s">
        <v>44</v>
      </c>
      <c r="AJ72" s="14" t="s">
        <v>45</v>
      </c>
      <c r="AK72" s="15"/>
      <c r="AN72" s="14" t="s">
        <v>39</v>
      </c>
      <c r="AO72" s="14" t="s">
        <v>40</v>
      </c>
      <c r="AP72" s="14" t="s">
        <v>41</v>
      </c>
      <c r="AQ72" s="14" t="s">
        <v>42</v>
      </c>
      <c r="AR72" s="14" t="s">
        <v>43</v>
      </c>
      <c r="AS72" s="14" t="s">
        <v>44</v>
      </c>
      <c r="AT72" s="14" t="s">
        <v>45</v>
      </c>
    </row>
    <row r="73" spans="21:46" x14ac:dyDescent="0.35">
      <c r="U73" s="12" t="s">
        <v>46</v>
      </c>
      <c r="V73" s="12">
        <v>7744908.1728395224</v>
      </c>
      <c r="W73" s="12">
        <v>8</v>
      </c>
      <c r="X73" s="12">
        <v>968113.5216049403</v>
      </c>
      <c r="Y73" s="12">
        <v>0.24758937844747914</v>
      </c>
      <c r="Z73" s="12">
        <v>0.97994268894356718</v>
      </c>
      <c r="AA73" s="12">
        <v>2.0698316419588703</v>
      </c>
      <c r="AD73" s="12" t="s">
        <v>46</v>
      </c>
      <c r="AE73" s="12">
        <v>38603435.432098925</v>
      </c>
      <c r="AF73" s="12">
        <v>8</v>
      </c>
      <c r="AG73" s="12">
        <v>4825429.4290123656</v>
      </c>
      <c r="AH73" s="12">
        <v>0.67467211113173131</v>
      </c>
      <c r="AI73" s="12">
        <v>0.71213006868223883</v>
      </c>
      <c r="AJ73" s="12">
        <v>2.0698316419588703</v>
      </c>
      <c r="AK73" s="15"/>
      <c r="AN73" s="12" t="s">
        <v>46</v>
      </c>
      <c r="AO73" s="12">
        <v>19017630.172839463</v>
      </c>
      <c r="AP73" s="12">
        <v>8</v>
      </c>
      <c r="AQ73" s="12">
        <v>2377203.7716049328</v>
      </c>
      <c r="AR73" s="12">
        <v>0.5203979091319676</v>
      </c>
      <c r="AS73" s="12">
        <v>0.83738977601835474</v>
      </c>
      <c r="AT73" s="12">
        <v>2.0698316419588703</v>
      </c>
    </row>
    <row r="74" spans="21:46" x14ac:dyDescent="0.35">
      <c r="U74" s="12" t="s">
        <v>47</v>
      </c>
      <c r="V74" s="12">
        <v>281531356.44444448</v>
      </c>
      <c r="W74" s="12">
        <v>72</v>
      </c>
      <c r="X74" s="12">
        <v>3910157.728395062</v>
      </c>
      <c r="Y74" s="12"/>
      <c r="Z74" s="12"/>
      <c r="AA74" s="12"/>
      <c r="AD74" s="12" t="s">
        <v>47</v>
      </c>
      <c r="AE74" s="12">
        <v>514962621.33333331</v>
      </c>
      <c r="AF74" s="12">
        <v>72</v>
      </c>
      <c r="AG74" s="12">
        <v>7152258.6296296297</v>
      </c>
      <c r="AH74" s="12"/>
      <c r="AI74" s="12"/>
      <c r="AJ74" s="12"/>
      <c r="AK74" s="15"/>
      <c r="AN74" s="12" t="s">
        <v>47</v>
      </c>
      <c r="AO74" s="12">
        <v>328899614.22222221</v>
      </c>
      <c r="AP74" s="12">
        <v>72</v>
      </c>
      <c r="AQ74" s="12">
        <v>4568050.1975308638</v>
      </c>
      <c r="AR74" s="12"/>
      <c r="AS74" s="12"/>
      <c r="AT74" s="12"/>
    </row>
    <row r="75" spans="21:46" x14ac:dyDescent="0.35">
      <c r="U75" s="12"/>
      <c r="V75" s="12"/>
      <c r="W75" s="12"/>
      <c r="X75" s="12"/>
      <c r="Y75" s="12"/>
      <c r="Z75" s="12"/>
      <c r="AA75" s="12"/>
      <c r="AD75" s="12"/>
      <c r="AE75" s="12"/>
      <c r="AF75" s="12"/>
      <c r="AG75" s="12"/>
      <c r="AH75" s="12"/>
      <c r="AI75" s="12"/>
      <c r="AJ75" s="12"/>
      <c r="AK75" s="15"/>
      <c r="AN75" s="12"/>
      <c r="AO75" s="12"/>
      <c r="AP75" s="12"/>
      <c r="AQ75" s="12"/>
      <c r="AR75" s="12"/>
      <c r="AS75" s="12"/>
      <c r="AT75" s="12"/>
    </row>
    <row r="76" spans="21:46" ht="15" thickBot="1" x14ac:dyDescent="0.4">
      <c r="U76" s="13" t="s">
        <v>48</v>
      </c>
      <c r="V76" s="13">
        <v>289276264.617284</v>
      </c>
      <c r="W76" s="13">
        <v>80</v>
      </c>
      <c r="X76" s="13"/>
      <c r="Y76" s="13"/>
      <c r="Z76" s="13"/>
      <c r="AA76" s="13"/>
      <c r="AD76" s="13" t="s">
        <v>48</v>
      </c>
      <c r="AE76" s="13">
        <v>553566056.76543224</v>
      </c>
      <c r="AF76" s="13">
        <v>80</v>
      </c>
      <c r="AG76" s="13"/>
      <c r="AH76" s="13"/>
      <c r="AI76" s="13"/>
      <c r="AJ76" s="13"/>
      <c r="AK76" s="15"/>
      <c r="AN76" s="13" t="s">
        <v>48</v>
      </c>
      <c r="AO76" s="13">
        <v>347917244.39506167</v>
      </c>
      <c r="AP76" s="13">
        <v>80</v>
      </c>
      <c r="AQ76" s="13"/>
      <c r="AR76" s="13"/>
      <c r="AS76" s="13"/>
      <c r="AT76" s="13"/>
    </row>
    <row r="77" spans="21:46" x14ac:dyDescent="0.35">
      <c r="AK77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dcterms:created xsi:type="dcterms:W3CDTF">2024-04-17T05:59:00Z</dcterms:created>
  <dcterms:modified xsi:type="dcterms:W3CDTF">2024-11-07T19:06:20Z</dcterms:modified>
</cp:coreProperties>
</file>