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1" documentId="8_{80B43D67-FE14-4423-9FB4-8A8884B6D3DE}" xr6:coauthVersionLast="45" xr6:coauthVersionMax="45" xr10:uidLastSave="{48476F00-5C11-48CC-96B3-E45B32E83D4E}"/>
  <bookViews>
    <workbookView xWindow="-36780" yWindow="-15240" windowWidth="31230" windowHeight="20580" xr2:uid="{BAFC9F76-4F7D-4DD6-9F76-A1A59FD445BA}"/>
  </bookViews>
  <sheets>
    <sheet name="Yield summary" sheetId="1" r:id="rId1"/>
  </sheets>
  <externalReferences>
    <externalReference r:id="rId2"/>
    <externalReference r:id="rId3"/>
  </externalReferences>
  <definedNames>
    <definedName name="_xlchart.v1.0" hidden="1">'Yield summary'!$G$2</definedName>
    <definedName name="_xlchart.v1.1" hidden="1">'Yield summary'!$G$4:$G$12</definedName>
    <definedName name="_xlchart.v1.10" hidden="1">'Yield summary'!$L$2</definedName>
    <definedName name="_xlchart.v1.100" hidden="1">'Yield summary'!$O$2</definedName>
    <definedName name="_xlchart.v1.101" hidden="1">'Yield summary'!$O$31:$O$39</definedName>
    <definedName name="_xlchart.v1.102" hidden="1">'Yield summary'!$P$2</definedName>
    <definedName name="_xlchart.v1.103" hidden="1">'Yield summary'!$P$31:$P$39</definedName>
    <definedName name="_xlchart.v1.104" hidden="1">[1]MAR!$I$2</definedName>
    <definedName name="_xlchart.v1.11" hidden="1">'Yield summary'!$L$4:$L$12</definedName>
    <definedName name="_xlchart.v1.12" hidden="1">'Yield summary'!$M$2</definedName>
    <definedName name="_xlchart.v1.13" hidden="1">'Yield summary'!$M$4:$M$12</definedName>
    <definedName name="_xlchart.v1.14" hidden="1">'Yield summary'!$N$2</definedName>
    <definedName name="_xlchart.v1.15" hidden="1">'Yield summary'!$N$4:$N$12</definedName>
    <definedName name="_xlchart.v1.16" hidden="1">'Yield summary'!$O$2</definedName>
    <definedName name="_xlchart.v1.17" hidden="1">'Yield summary'!$O$4:$O$12</definedName>
    <definedName name="_xlchart.v1.18" hidden="1">'Yield summary'!$P$2</definedName>
    <definedName name="_xlchart.v1.19" hidden="1">'Yield summary'!$P$4:$P$12</definedName>
    <definedName name="_xlchart.v1.2" hidden="1">'Yield summary'!$H$2</definedName>
    <definedName name="_xlchart.v1.20" hidden="1">[1]MAR!$I$2</definedName>
    <definedName name="_xlchart.v1.21" hidden="1">'Yield summary'!$G$13:$G$21</definedName>
    <definedName name="_xlchart.v1.22" hidden="1">'Yield summary'!$G$2</definedName>
    <definedName name="_xlchart.v1.23" hidden="1">'Yield summary'!$H$13:$H$21</definedName>
    <definedName name="_xlchart.v1.24" hidden="1">'Yield summary'!$H$2</definedName>
    <definedName name="_xlchart.v1.25" hidden="1">'Yield summary'!$I$13:$I$21</definedName>
    <definedName name="_xlchart.v1.26" hidden="1">'Yield summary'!$I$2</definedName>
    <definedName name="_xlchart.v1.27" hidden="1">'Yield summary'!$J$13:$J$21</definedName>
    <definedName name="_xlchart.v1.28" hidden="1">'Yield summary'!$J$2</definedName>
    <definedName name="_xlchart.v1.29" hidden="1">'Yield summary'!$K$13:$K$21</definedName>
    <definedName name="_xlchart.v1.3" hidden="1">'Yield summary'!$H$4:$H$12</definedName>
    <definedName name="_xlchart.v1.30" hidden="1">'Yield summary'!$K$2</definedName>
    <definedName name="_xlchart.v1.31" hidden="1">'Yield summary'!$L$13:$L$21</definedName>
    <definedName name="_xlchart.v1.32" hidden="1">'Yield summary'!$L$2</definedName>
    <definedName name="_xlchart.v1.33" hidden="1">'Yield summary'!$M$13:$M$21</definedName>
    <definedName name="_xlchart.v1.34" hidden="1">'Yield summary'!$M$2</definedName>
    <definedName name="_xlchart.v1.35" hidden="1">'Yield summary'!$N$13:$N$21</definedName>
    <definedName name="_xlchart.v1.36" hidden="1">'Yield summary'!$N$2</definedName>
    <definedName name="_xlchart.v1.37" hidden="1">'Yield summary'!$O$13:$O$21</definedName>
    <definedName name="_xlchart.v1.38" hidden="1">'Yield summary'!$O$2</definedName>
    <definedName name="_xlchart.v1.39" hidden="1">'Yield summary'!$P$13:$P$21</definedName>
    <definedName name="_xlchart.v1.4" hidden="1">'Yield summary'!$I$2</definedName>
    <definedName name="_xlchart.v1.40" hidden="1">'Yield summary'!$P$2</definedName>
    <definedName name="_xlchart.v1.41" hidden="1">[1]MAR!$I$2</definedName>
    <definedName name="_xlchart.v1.42" hidden="1">'Yield summary'!$G$2</definedName>
    <definedName name="_xlchart.v1.43" hidden="1">'Yield summary'!$G$40:$G$48</definedName>
    <definedName name="_xlchart.v1.44" hidden="1">'Yield summary'!$H$2</definedName>
    <definedName name="_xlchart.v1.45" hidden="1">'Yield summary'!$H$40:$H$48</definedName>
    <definedName name="_xlchart.v1.46" hidden="1">'Yield summary'!$I$2</definedName>
    <definedName name="_xlchart.v1.47" hidden="1">'Yield summary'!$I$40:$I$48</definedName>
    <definedName name="_xlchart.v1.48" hidden="1">'Yield summary'!$J$2</definedName>
    <definedName name="_xlchart.v1.49" hidden="1">'Yield summary'!$J$40:$J$48</definedName>
    <definedName name="_xlchart.v1.5" hidden="1">'Yield summary'!$I$4:$I$12</definedName>
    <definedName name="_xlchart.v1.50" hidden="1">'Yield summary'!$K$2</definedName>
    <definedName name="_xlchart.v1.51" hidden="1">'Yield summary'!$K$40:$K$48</definedName>
    <definedName name="_xlchart.v1.52" hidden="1">'Yield summary'!$L$2</definedName>
    <definedName name="_xlchart.v1.53" hidden="1">'Yield summary'!$L$40:$L$48</definedName>
    <definedName name="_xlchart.v1.54" hidden="1">'Yield summary'!$M$2</definedName>
    <definedName name="_xlchart.v1.55" hidden="1">'Yield summary'!$M$40:$M$48</definedName>
    <definedName name="_xlchart.v1.56" hidden="1">'Yield summary'!$N$2</definedName>
    <definedName name="_xlchart.v1.57" hidden="1">'Yield summary'!$N$40:$N$48</definedName>
    <definedName name="_xlchart.v1.58" hidden="1">'Yield summary'!$O$2</definedName>
    <definedName name="_xlchart.v1.59" hidden="1">'Yield summary'!$O$40:$O$48</definedName>
    <definedName name="_xlchart.v1.6" hidden="1">'Yield summary'!$J$2</definedName>
    <definedName name="_xlchart.v1.60" hidden="1">'Yield summary'!$P$2</definedName>
    <definedName name="_xlchart.v1.61" hidden="1">'Yield summary'!$P$40:$P$48</definedName>
    <definedName name="_xlchart.v1.62" hidden="1">[1]MAR!$I$2</definedName>
    <definedName name="_xlchart.v1.63" hidden="1">'Yield summary'!$G$2</definedName>
    <definedName name="_xlchart.v1.64" hidden="1">'Yield summary'!$G$22:$G$30</definedName>
    <definedName name="_xlchart.v1.65" hidden="1">'Yield summary'!$H$2</definedName>
    <definedName name="_xlchart.v1.66" hidden="1">'Yield summary'!$H$22:$H$30</definedName>
    <definedName name="_xlchart.v1.67" hidden="1">'Yield summary'!$I$2</definedName>
    <definedName name="_xlchart.v1.68" hidden="1">'Yield summary'!$I$22:$I$30</definedName>
    <definedName name="_xlchart.v1.69" hidden="1">'Yield summary'!$J$2</definedName>
    <definedName name="_xlchart.v1.7" hidden="1">'Yield summary'!$J$4:$J$12</definedName>
    <definedName name="_xlchart.v1.70" hidden="1">'Yield summary'!$J$22:$J$30</definedName>
    <definedName name="_xlchart.v1.71" hidden="1">'Yield summary'!$K$2</definedName>
    <definedName name="_xlchart.v1.72" hidden="1">'Yield summary'!$K$22:$K$30</definedName>
    <definedName name="_xlchart.v1.73" hidden="1">'Yield summary'!$L$2</definedName>
    <definedName name="_xlchart.v1.74" hidden="1">'Yield summary'!$L$22:$L$30</definedName>
    <definedName name="_xlchart.v1.75" hidden="1">'Yield summary'!$M$2</definedName>
    <definedName name="_xlchart.v1.76" hidden="1">'Yield summary'!$M$22:$M$30</definedName>
    <definedName name="_xlchart.v1.77" hidden="1">'Yield summary'!$N$2</definedName>
    <definedName name="_xlchart.v1.78" hidden="1">'Yield summary'!$N$22:$N$30</definedName>
    <definedName name="_xlchart.v1.79" hidden="1">'Yield summary'!$O$2</definedName>
    <definedName name="_xlchart.v1.8" hidden="1">'Yield summary'!$K$2</definedName>
    <definedName name="_xlchart.v1.80" hidden="1">'Yield summary'!$O$22:$O$30</definedName>
    <definedName name="_xlchart.v1.81" hidden="1">'Yield summary'!$P$2</definedName>
    <definedName name="_xlchart.v1.82" hidden="1">'Yield summary'!$P$22:$P$30</definedName>
    <definedName name="_xlchart.v1.83" hidden="1">[1]MAR!$I$2</definedName>
    <definedName name="_xlchart.v1.84" hidden="1">'Yield summary'!$G$2</definedName>
    <definedName name="_xlchart.v1.85" hidden="1">'Yield summary'!$G$31:$G$39</definedName>
    <definedName name="_xlchart.v1.86" hidden="1">'Yield summary'!$H$2</definedName>
    <definedName name="_xlchart.v1.87" hidden="1">'Yield summary'!$H$31:$H$39</definedName>
    <definedName name="_xlchart.v1.88" hidden="1">'Yield summary'!$I$2</definedName>
    <definedName name="_xlchart.v1.89" hidden="1">'Yield summary'!$I$31:$I$39</definedName>
    <definedName name="_xlchart.v1.9" hidden="1">'Yield summary'!$K$4:$K$12</definedName>
    <definedName name="_xlchart.v1.90" hidden="1">'Yield summary'!$J$2</definedName>
    <definedName name="_xlchart.v1.91" hidden="1">'Yield summary'!$J$31:$J$39</definedName>
    <definedName name="_xlchart.v1.92" hidden="1">'Yield summary'!$K$2</definedName>
    <definedName name="_xlchart.v1.93" hidden="1">'Yield summary'!$K$31:$K$39</definedName>
    <definedName name="_xlchart.v1.94" hidden="1">'Yield summary'!$L$2</definedName>
    <definedName name="_xlchart.v1.95" hidden="1">'Yield summary'!$L$31:$L$39</definedName>
    <definedName name="_xlchart.v1.96" hidden="1">'Yield summary'!$M$2</definedName>
    <definedName name="_xlchart.v1.97" hidden="1">'Yield summary'!$M$31:$M$39</definedName>
    <definedName name="_xlchart.v1.98" hidden="1">'Yield summary'!$N$2</definedName>
    <definedName name="_xlchart.v1.99" hidden="1">'Yield summary'!$N$31:$N$39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Y4" i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S4" i="1"/>
  <c r="R4" i="1"/>
  <c r="AM5" i="1" l="1"/>
  <c r="AM4" i="1"/>
  <c r="T48" i="1"/>
  <c r="T47" i="1"/>
  <c r="T46" i="1"/>
  <c r="T45" i="1"/>
  <c r="T44" i="1"/>
  <c r="T43" i="1"/>
  <c r="T42" i="1"/>
  <c r="T41" i="1"/>
  <c r="T40" i="1"/>
  <c r="U40" i="1" s="1"/>
  <c r="T39" i="1"/>
  <c r="T38" i="1"/>
  <c r="T37" i="1"/>
  <c r="T36" i="1"/>
  <c r="T35" i="1"/>
  <c r="T34" i="1"/>
  <c r="T33" i="1"/>
  <c r="T32" i="1"/>
  <c r="T31" i="1"/>
  <c r="U31" i="1" s="1"/>
  <c r="T30" i="1"/>
  <c r="T29" i="1"/>
  <c r="T28" i="1"/>
  <c r="T27" i="1"/>
  <c r="T26" i="1"/>
  <c r="T25" i="1"/>
  <c r="T24" i="1"/>
  <c r="T23" i="1"/>
  <c r="T22" i="1"/>
  <c r="U22" i="1" s="1"/>
  <c r="T21" i="1"/>
  <c r="T20" i="1"/>
  <c r="T19" i="1"/>
  <c r="T18" i="1"/>
  <c r="T17" i="1"/>
  <c r="T16" i="1"/>
  <c r="T15" i="1"/>
  <c r="T14" i="1"/>
  <c r="U13" i="1" s="1"/>
  <c r="T13" i="1"/>
  <c r="T12" i="1"/>
  <c r="T11" i="1"/>
  <c r="T10" i="1"/>
  <c r="T9" i="1"/>
  <c r="T8" i="1"/>
  <c r="T7" i="1"/>
  <c r="T6" i="1"/>
  <c r="T5" i="1"/>
  <c r="T4" i="1"/>
  <c r="U4" i="1" s="1"/>
  <c r="AM8" i="1" l="1"/>
  <c r="AG17" i="1" s="1"/>
  <c r="AM7" i="1"/>
  <c r="AG16" i="1" s="1"/>
  <c r="AM6" i="1"/>
  <c r="AG15" i="1" s="1"/>
  <c r="AG14" i="1"/>
  <c r="AG13" i="1"/>
  <c r="AL8" i="1"/>
  <c r="AF17" i="1" s="1"/>
  <c r="AL4" i="1"/>
  <c r="AF13" i="1" s="1"/>
  <c r="AK8" i="1"/>
  <c r="AE17" i="1" s="1"/>
  <c r="AL7" i="1"/>
  <c r="AF16" i="1" s="1"/>
  <c r="AK7" i="1"/>
  <c r="AE16" i="1" s="1"/>
  <c r="AL6" i="1"/>
  <c r="AF15" i="1" s="1"/>
  <c r="AK6" i="1"/>
  <c r="AE15" i="1" s="1"/>
  <c r="AL5" i="1"/>
  <c r="AF14" i="1" s="1"/>
  <c r="AK5" i="1"/>
  <c r="AE14" i="1" s="1"/>
  <c r="AK4" i="1"/>
  <c r="AE13" i="1" s="1"/>
  <c r="AJ8" i="1"/>
  <c r="AD17" i="1" s="1"/>
  <c r="AJ7" i="1"/>
  <c r="AD16" i="1" s="1"/>
  <c r="AJ6" i="1"/>
  <c r="AD15" i="1" s="1"/>
  <c r="AJ5" i="1"/>
  <c r="AD14" i="1" s="1"/>
  <c r="AJ4" i="1"/>
  <c r="AD13" i="1" s="1"/>
  <c r="AI8" i="1"/>
  <c r="AC17" i="1" s="1"/>
  <c r="AI7" i="1"/>
  <c r="AC16" i="1" s="1"/>
  <c r="AI6" i="1"/>
  <c r="AC15" i="1" s="1"/>
  <c r="AI5" i="1"/>
  <c r="AC14" i="1" s="1"/>
  <c r="AI4" i="1"/>
  <c r="AC13" i="1" s="1"/>
  <c r="AH8" i="1"/>
  <c r="AB17" i="1" s="1"/>
  <c r="AH7" i="1"/>
  <c r="AB16" i="1" s="1"/>
  <c r="AH6" i="1"/>
  <c r="AB15" i="1" s="1"/>
  <c r="AH5" i="1"/>
  <c r="AB14" i="1" s="1"/>
  <c r="AH4" i="1"/>
  <c r="AB13" i="1" s="1"/>
  <c r="AG8" i="1"/>
  <c r="AA17" i="1" s="1"/>
  <c r="AG7" i="1"/>
  <c r="AA16" i="1" s="1"/>
  <c r="AG6" i="1"/>
  <c r="AA15" i="1" s="1"/>
  <c r="AG5" i="1"/>
  <c r="AA14" i="1" s="1"/>
  <c r="AG4" i="1"/>
  <c r="AA13" i="1" s="1"/>
  <c r="AF8" i="1"/>
  <c r="Z17" i="1" s="1"/>
  <c r="AF7" i="1"/>
  <c r="Z16" i="1" s="1"/>
  <c r="AF6" i="1"/>
  <c r="Z15" i="1" s="1"/>
  <c r="AF5" i="1"/>
  <c r="Z14" i="1" s="1"/>
  <c r="AF4" i="1"/>
  <c r="Z13" i="1" s="1"/>
  <c r="AE8" i="1"/>
  <c r="Y17" i="1" s="1"/>
  <c r="AE7" i="1"/>
  <c r="Y16" i="1" s="1"/>
  <c r="AE6" i="1"/>
  <c r="Y15" i="1" s="1"/>
  <c r="AE5" i="1"/>
  <c r="Y14" i="1" s="1"/>
  <c r="AE4" i="1"/>
  <c r="Y13" i="1" s="1"/>
  <c r="AD8" i="1"/>
  <c r="X17" i="1" s="1"/>
  <c r="AD7" i="1"/>
  <c r="X16" i="1" s="1"/>
  <c r="AD6" i="1"/>
  <c r="X15" i="1" s="1"/>
  <c r="AD5" i="1"/>
  <c r="X14" i="1" s="1"/>
  <c r="AD4" i="1"/>
  <c r="X13" i="1" s="1"/>
  <c r="AH15" i="1" l="1"/>
  <c r="AH16" i="1"/>
  <c r="AH13" i="1"/>
  <c r="AH17" i="1"/>
  <c r="AH14" i="1"/>
  <c r="AS3" i="1"/>
  <c r="AU3" i="1" l="1"/>
  <c r="AT7" i="1"/>
  <c r="AU7" i="1"/>
  <c r="AW7" i="1"/>
  <c r="AT3" i="1"/>
  <c r="AV5" i="1"/>
  <c r="AR6" i="1"/>
  <c r="AT4" i="1"/>
  <c r="AV4" i="1"/>
  <c r="AR5" i="1"/>
  <c r="AV6" i="1"/>
  <c r="AS6" i="1"/>
  <c r="AW6" i="1"/>
  <c r="AR4" i="1"/>
  <c r="AS5" i="1"/>
  <c r="AW5" i="1"/>
  <c r="AT6" i="1"/>
  <c r="AR3" i="1"/>
  <c r="AV3" i="1"/>
  <c r="AS4" i="1"/>
  <c r="AW4" i="1"/>
  <c r="AT5" i="1"/>
  <c r="AU6" i="1"/>
  <c r="AR7" i="1"/>
  <c r="AV7" i="1"/>
  <c r="AW3" i="1"/>
  <c r="AU5" i="1"/>
  <c r="AS7" i="1"/>
  <c r="AU4" i="1"/>
  <c r="Y5" i="1" l="1"/>
  <c r="Z5" i="1"/>
  <c r="Z7" i="1"/>
  <c r="Y8" i="1"/>
  <c r="Z8" i="1"/>
  <c r="Y7" i="1"/>
  <c r="Y6" i="1"/>
  <c r="Z6" i="1"/>
</calcChain>
</file>

<file path=xl/sharedStrings.xml><?xml version="1.0" encoding="utf-8"?>
<sst xmlns="http://schemas.openxmlformats.org/spreadsheetml/2006/main" count="215" uniqueCount="61">
  <si>
    <t>Yield</t>
  </si>
  <si>
    <t>Plot averages</t>
  </si>
  <si>
    <t>SE</t>
  </si>
  <si>
    <t xml:space="preserve">KM </t>
  </si>
  <si>
    <t>KA5</t>
  </si>
  <si>
    <t>EU1</t>
  </si>
  <si>
    <t>B25</t>
  </si>
  <si>
    <t>B17</t>
  </si>
  <si>
    <t>RAW</t>
  </si>
  <si>
    <t>EU2</t>
  </si>
  <si>
    <t>ROS</t>
  </si>
  <si>
    <t>SD per plot</t>
  </si>
  <si>
    <t>CV</t>
  </si>
  <si>
    <t xml:space="preserve">average SD per plot </t>
  </si>
  <si>
    <t>plot</t>
  </si>
  <si>
    <t>year</t>
  </si>
  <si>
    <t>Crop</t>
  </si>
  <si>
    <t>PTF_0</t>
  </si>
  <si>
    <t>PTF_1</t>
  </si>
  <si>
    <t>PTF_2</t>
  </si>
  <si>
    <t>PTF_3</t>
  </si>
  <si>
    <t>PTF_4</t>
  </si>
  <si>
    <t>PTF_EU</t>
  </si>
  <si>
    <t>SD</t>
  </si>
  <si>
    <t>Corn</t>
  </si>
  <si>
    <t xml:space="preserve">WW </t>
  </si>
  <si>
    <t xml:space="preserve">SW </t>
  </si>
  <si>
    <t xml:space="preserve">PH 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</si>
  <si>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</si>
  <si>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</si>
  <si>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</si>
  <si>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</si>
  <si>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</si>
  <si>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</si>
  <si>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</si>
  <si>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</si>
  <si>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</si>
  <si>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</si>
  <si>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</si>
  <si>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</si>
  <si>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</si>
  <si>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</si>
  <si>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</si>
  <si>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</si>
  <si>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</si>
  <si>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</si>
  <si>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MEASU</t>
  </si>
  <si>
    <t>MEA</t>
  </si>
  <si>
    <t>MED</t>
  </si>
  <si>
    <t>WW</t>
  </si>
  <si>
    <t>SW</t>
  </si>
  <si>
    <t>with measured yield</t>
  </si>
  <si>
    <t>without measured yield</t>
  </si>
  <si>
    <t>The lack of variation between PTF contrasts with the variation between plots, which is lower</t>
  </si>
  <si>
    <t>when there is no fertilization (corona) in SW</t>
  </si>
  <si>
    <t>There is a residual effect of fertilization in previous years</t>
  </si>
  <si>
    <t>Also the soil parameters had very little variation with the PTFs</t>
  </si>
  <si>
    <t>Unlike Maquardt, here the two PTF with lower yield have higher FC</t>
  </si>
  <si>
    <t>measu tons</t>
  </si>
  <si>
    <t>Avg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</si>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</sst>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2" fillId="0" borderId="0" xfId="1" quotePrefix="1" applyNumberFormat="1" applyFont="1" applyAlignment="1">
      <alignment horizontal="left" vertical="top"/>
    </xf>
    <xf numFmtId="2" fontId="0" fillId="0" borderId="0" xfId="0" applyNumberFormat="1"/>
    <xf numFmtId="2" fontId="2" fillId="0" borderId="0" xfId="1" applyNumberFormat="1" applyFont="1" applyAlignment="1">
      <alignment horizontal="left" vertical="top"/>
    </xf>
    <xf numFmtId="0" fontId="0" fillId="0" borderId="0" xfId="0" quotePrefix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2" borderId="0" xfId="0" applyFill="1"/>
    <xf numFmtId="2" fontId="2" fillId="2" borderId="0" xfId="1" quotePrefix="1" applyNumberFormat="1" applyFont="1" applyFill="1" applyAlignment="1">
      <alignment horizontal="left" vertical="top"/>
    </xf>
    <xf numFmtId="0" fontId="0" fillId="2" borderId="0" xfId="0" quotePrefix="1" applyFill="1" applyAlignment="1">
      <alignment horizontal="left"/>
    </xf>
    <xf numFmtId="164" fontId="0" fillId="0" borderId="0" xfId="0" applyNumberFormat="1"/>
    <xf numFmtId="2" fontId="2" fillId="3" borderId="0" xfId="1" quotePrefix="1" applyNumberFormat="1" applyFont="1" applyFill="1" applyAlignment="1">
      <alignment horizontal="left" vertical="top"/>
    </xf>
    <xf numFmtId="0" fontId="0" fillId="3" borderId="0" xfId="0" applyFill="1"/>
    <xf numFmtId="0" fontId="0" fillId="3" borderId="0" xfId="0" quotePrefix="1" applyFill="1" applyAlignment="1">
      <alignment horizontal="left"/>
    </xf>
    <xf numFmtId="0" fontId="0" fillId="4" borderId="0" xfId="0" applyFill="1"/>
    <xf numFmtId="0" fontId="0" fillId="5" borderId="0" xfId="0" applyFill="1"/>
    <xf numFmtId="2" fontId="2" fillId="4" borderId="0" xfId="1" quotePrefix="1" applyNumberFormat="1" applyFont="1" applyFill="1" applyAlignment="1">
      <alignment horizontal="left" vertical="top"/>
    </xf>
  </cellXfs>
  <cellStyles count="2">
    <cellStyle name="Normal" xfId="0" builtinId="0"/>
    <cellStyle name="Standard_Tabelle1" xfId="1" xr:uid="{06E12536-CBB8-43C6-AF81-3AA56AB559EC}"/>
  </cellStyles>
  <dxfs count="0"/>
  <tableStyles count="0" defaultTableStyle="TableStyleMedium2" defaultPivotStyle="PivotStyleLight16"/>
  <colors>
    <mruColors>
      <color rgb="FF00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'Yield summary'!$AR$3:$AW$3</c:f>
                <c:numCache>
                  <c:formatCode>General</c:formatCode>
                  <c:ptCount val="6"/>
                  <c:pt idx="0">
                    <c:v>1761.3457036860491</c:v>
                  </c:pt>
                  <c:pt idx="1">
                    <c:v>1714.4729586938001</c:v>
                  </c:pt>
                  <c:pt idx="2">
                    <c:v>1680.6555686179502</c:v>
                  </c:pt>
                  <c:pt idx="3">
                    <c:v>1757.4448774635928</c:v>
                  </c:pt>
                  <c:pt idx="4">
                    <c:v>1761.9423689715575</c:v>
                  </c:pt>
                  <c:pt idx="5">
                    <c:v>1726.9847972702726</c:v>
                  </c:pt>
                </c:numCache>
              </c:numRef>
            </c:plus>
            <c:minus>
              <c:numRef>
                <c:f>'Yield summary'!$AR$3:$AW$3</c:f>
                <c:numCache>
                  <c:formatCode>General</c:formatCode>
                  <c:ptCount val="6"/>
                  <c:pt idx="0">
                    <c:v>1761.3457036860491</c:v>
                  </c:pt>
                  <c:pt idx="1">
                    <c:v>1714.4729586938001</c:v>
                  </c:pt>
                  <c:pt idx="2">
                    <c:v>1680.6555686179502</c:v>
                  </c:pt>
                  <c:pt idx="3">
                    <c:v>1757.4448774635928</c:v>
                  </c:pt>
                  <c:pt idx="4">
                    <c:v>1761.9423689715575</c:v>
                  </c:pt>
                  <c:pt idx="5">
                    <c:v>1726.9847972702726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summary'!$AD$4:$AI$4</c:f>
              <c:numCache>
                <c:formatCode>General</c:formatCode>
                <c:ptCount val="6"/>
                <c:pt idx="0">
                  <c:v>15675.111111111111</c:v>
                </c:pt>
                <c:pt idx="1">
                  <c:v>14852.777777777777</c:v>
                </c:pt>
                <c:pt idx="2">
                  <c:v>14630.444444444445</c:v>
                </c:pt>
                <c:pt idx="3">
                  <c:v>15195.777777777777</c:v>
                </c:pt>
                <c:pt idx="4">
                  <c:v>15128.777777777777</c:v>
                </c:pt>
                <c:pt idx="5">
                  <c:v>14628.555555555555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0-4004-90E5-5CF1845E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'Yield summary'!$AR$4:$AW$4</c:f>
                <c:numCache>
                  <c:formatCode>General</c:formatCode>
                  <c:ptCount val="6"/>
                  <c:pt idx="0">
                    <c:v>1761.3431573476248</c:v>
                  </c:pt>
                  <c:pt idx="1">
                    <c:v>1714.4700009901201</c:v>
                  </c:pt>
                  <c:pt idx="2">
                    <c:v>1680.6525722744057</c:v>
                  </c:pt>
                  <c:pt idx="3">
                    <c:v>1757.4418757977335</c:v>
                  </c:pt>
                  <c:pt idx="4">
                    <c:v>1761.9393957225714</c:v>
                  </c:pt>
                  <c:pt idx="5">
                    <c:v>1726.9818547754087</c:v>
                  </c:pt>
                </c:numCache>
              </c:numRef>
            </c:plus>
            <c:minus>
              <c:numRef>
                <c:f>'Yield summary'!$AR$4:$AW$4</c:f>
                <c:numCache>
                  <c:formatCode>General</c:formatCode>
                  <c:ptCount val="6"/>
                  <c:pt idx="0">
                    <c:v>1761.3431573476248</c:v>
                  </c:pt>
                  <c:pt idx="1">
                    <c:v>1714.4700009901201</c:v>
                  </c:pt>
                  <c:pt idx="2">
                    <c:v>1680.6525722744057</c:v>
                  </c:pt>
                  <c:pt idx="3">
                    <c:v>1757.4418757977335</c:v>
                  </c:pt>
                  <c:pt idx="4">
                    <c:v>1761.9393957225714</c:v>
                  </c:pt>
                  <c:pt idx="5">
                    <c:v>1726.9818547754087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summary'!$AD$5:$AI$5</c:f>
              <c:numCache>
                <c:formatCode>General</c:formatCode>
                <c:ptCount val="6"/>
                <c:pt idx="0">
                  <c:v>8734.6666666666661</c:v>
                </c:pt>
                <c:pt idx="1">
                  <c:v>8468.1111111111113</c:v>
                </c:pt>
                <c:pt idx="2">
                  <c:v>8542.6666666666661</c:v>
                </c:pt>
                <c:pt idx="3">
                  <c:v>8919.4444444444453</c:v>
                </c:pt>
                <c:pt idx="4">
                  <c:v>8872.6666666666661</c:v>
                </c:pt>
                <c:pt idx="5">
                  <c:v>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2DE-AC27-BC9B7C75A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ax val="10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'Yield summary'!$AR$5:$AW$5</c:f>
                <c:numCache>
                  <c:formatCode>General</c:formatCode>
                  <c:ptCount val="6"/>
                  <c:pt idx="0">
                    <c:v>1761.3406116911246</c:v>
                  </c:pt>
                  <c:pt idx="1">
                    <c:v>1714.4670440620403</c:v>
                  </c:pt>
                  <c:pt idx="2">
                    <c:v>1680.6495767219312</c:v>
                  </c:pt>
                  <c:pt idx="3">
                    <c:v>1757.4388748883609</c:v>
                  </c:pt>
                  <c:pt idx="4">
                    <c:v>1761.9364232282376</c:v>
                  </c:pt>
                  <c:pt idx="5">
                    <c:v>1726.9789130505781</c:v>
                  </c:pt>
                </c:numCache>
              </c:numRef>
            </c:plus>
            <c:minus>
              <c:numRef>
                <c:f>'Yield summary'!$AR$5:$AW$5</c:f>
                <c:numCache>
                  <c:formatCode>General</c:formatCode>
                  <c:ptCount val="6"/>
                  <c:pt idx="0">
                    <c:v>1761.3406116911246</c:v>
                  </c:pt>
                  <c:pt idx="1">
                    <c:v>1714.4670440620403</c:v>
                  </c:pt>
                  <c:pt idx="2">
                    <c:v>1680.6495767219312</c:v>
                  </c:pt>
                  <c:pt idx="3">
                    <c:v>1757.4388748883609</c:v>
                  </c:pt>
                  <c:pt idx="4">
                    <c:v>1761.9364232282376</c:v>
                  </c:pt>
                  <c:pt idx="5">
                    <c:v>1726.9789130505781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summary'!$AD$6:$AI$6</c:f>
              <c:numCache>
                <c:formatCode>General</c:formatCode>
                <c:ptCount val="6"/>
                <c:pt idx="0">
                  <c:v>10842.111111111111</c:v>
                </c:pt>
                <c:pt idx="1">
                  <c:v>10258</c:v>
                </c:pt>
                <c:pt idx="2">
                  <c:v>10181.888888888889</c:v>
                </c:pt>
                <c:pt idx="3">
                  <c:v>10586.333333333334</c:v>
                </c:pt>
                <c:pt idx="4">
                  <c:v>10522.444444444445</c:v>
                </c:pt>
                <c:pt idx="5">
                  <c:v>10344.111111111111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C-475E-B072-99D766B6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'Yield summary'!$AR$6:$AW$6</c:f>
                <c:numCache>
                  <c:formatCode>General</c:formatCode>
                  <c:ptCount val="6"/>
                  <c:pt idx="0">
                    <c:v>1761.3380667165509</c:v>
                  </c:pt>
                  <c:pt idx="1">
                    <c:v>1714.4640879095648</c:v>
                  </c:pt>
                  <c:pt idx="2">
                    <c:v>1680.6465819605307</c:v>
                  </c:pt>
                  <c:pt idx="3">
                    <c:v>1757.4358747354788</c:v>
                  </c:pt>
                  <c:pt idx="4">
                    <c:v>1761.9334514885593</c:v>
                  </c:pt>
                  <c:pt idx="5">
                    <c:v>1726.9759720957845</c:v>
                  </c:pt>
                </c:numCache>
              </c:numRef>
            </c:plus>
            <c:minus>
              <c:numRef>
                <c:f>'Yield summary'!$AR$6:$AW$6</c:f>
                <c:numCache>
                  <c:formatCode>General</c:formatCode>
                  <c:ptCount val="6"/>
                  <c:pt idx="0">
                    <c:v>1761.3380667165509</c:v>
                  </c:pt>
                  <c:pt idx="1">
                    <c:v>1714.4640879095648</c:v>
                  </c:pt>
                  <c:pt idx="2">
                    <c:v>1680.6465819605307</c:v>
                  </c:pt>
                  <c:pt idx="3">
                    <c:v>1757.4358747354788</c:v>
                  </c:pt>
                  <c:pt idx="4">
                    <c:v>1761.9334514885593</c:v>
                  </c:pt>
                  <c:pt idx="5">
                    <c:v>1726.9759720957845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summary'!$AD$7:$AI$7</c:f>
              <c:numCache>
                <c:formatCode>General</c:formatCode>
                <c:ptCount val="6"/>
                <c:pt idx="0">
                  <c:v>8716.6666666666661</c:v>
                </c:pt>
                <c:pt idx="1">
                  <c:v>8576.3333333333339</c:v>
                </c:pt>
                <c:pt idx="2">
                  <c:v>8564.3333333333339</c:v>
                </c:pt>
                <c:pt idx="3">
                  <c:v>8827.7777777777774</c:v>
                </c:pt>
                <c:pt idx="4">
                  <c:v>8759.5555555555547</c:v>
                </c:pt>
                <c:pt idx="5">
                  <c:v>8591.7777777777774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8-4C26-9864-8C852C2BD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'Yield summary'!$AR$7:$AW$7</c:f>
                <c:numCache>
                  <c:formatCode>General</c:formatCode>
                  <c:ptCount val="6"/>
                  <c:pt idx="0">
                    <c:v>1761.3355224239065</c:v>
                  </c:pt>
                  <c:pt idx="1">
                    <c:v>1714.4611325326971</c:v>
                  </c:pt>
                  <c:pt idx="2">
                    <c:v>1680.6435879902083</c:v>
                  </c:pt>
                  <c:pt idx="3">
                    <c:v>1757.432875339091</c:v>
                  </c:pt>
                  <c:pt idx="4">
                    <c:v>1761.9304805035406</c:v>
                  </c:pt>
                  <c:pt idx="5">
                    <c:v>1726.9730319110315</c:v>
                  </c:pt>
                </c:numCache>
              </c:numRef>
            </c:plus>
            <c:minus>
              <c:numRef>
                <c:f>'Yield summary'!$AR$7:$AW$7</c:f>
                <c:numCache>
                  <c:formatCode>General</c:formatCode>
                  <c:ptCount val="6"/>
                  <c:pt idx="0">
                    <c:v>1761.3355224239065</c:v>
                  </c:pt>
                  <c:pt idx="1">
                    <c:v>1714.4611325326971</c:v>
                  </c:pt>
                  <c:pt idx="2">
                    <c:v>1680.6435879902083</c:v>
                  </c:pt>
                  <c:pt idx="3">
                    <c:v>1757.432875339091</c:v>
                  </c:pt>
                  <c:pt idx="4">
                    <c:v>1761.9304805035406</c:v>
                  </c:pt>
                  <c:pt idx="5">
                    <c:v>1726.9730319110315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summary'!$AD$8:$AI$8</c:f>
              <c:numCache>
                <c:formatCode>General</c:formatCode>
                <c:ptCount val="6"/>
                <c:pt idx="0">
                  <c:v>3246.5555555555557</c:v>
                </c:pt>
                <c:pt idx="1">
                  <c:v>3603.1111111111113</c:v>
                </c:pt>
                <c:pt idx="2">
                  <c:v>3895.1111111111113</c:v>
                </c:pt>
                <c:pt idx="3">
                  <c:v>3868</c:v>
                </c:pt>
                <c:pt idx="4">
                  <c:v>3708.4444444444443</c:v>
                </c:pt>
                <c:pt idx="5">
                  <c:v>3111.7777777777778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D-4456-99E1-64CA8D9F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33912571273411E-2"/>
          <c:y val="4.3010752688172046E-2"/>
          <c:w val="0.89649113280077741"/>
          <c:h val="0.65640097023024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'Yield summary'!$H$2</c:f>
              <c:strCache>
                <c:ptCount val="1"/>
                <c:pt idx="0">
                  <c:v>KA5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summary'!$H$40:$H$48</c:f>
              <c:numCache>
                <c:formatCode>General</c:formatCode>
                <c:ptCount val="9"/>
                <c:pt idx="0">
                  <c:v>3696</c:v>
                </c:pt>
                <c:pt idx="1">
                  <c:v>3965</c:v>
                </c:pt>
                <c:pt idx="2">
                  <c:v>2348</c:v>
                </c:pt>
                <c:pt idx="3">
                  <c:v>3805</c:v>
                </c:pt>
                <c:pt idx="4">
                  <c:v>3850</c:v>
                </c:pt>
                <c:pt idx="5">
                  <c:v>2374</c:v>
                </c:pt>
                <c:pt idx="6">
                  <c:v>3022</c:v>
                </c:pt>
                <c:pt idx="7">
                  <c:v>3819</c:v>
                </c:pt>
                <c:pt idx="8">
                  <c:v>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5-425F-BA43-3D13FD22195A}"/>
            </c:ext>
          </c:extLst>
        </c:ser>
        <c:ser>
          <c:idx val="1"/>
          <c:order val="1"/>
          <c:tx>
            <c:strRef>
              <c:f>'Yield summary'!$I$2</c:f>
              <c:strCache>
                <c:ptCount val="1"/>
                <c:pt idx="0">
                  <c:v>EU1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summary'!$I$40:$I$48</c:f>
              <c:numCache>
                <c:formatCode>General</c:formatCode>
                <c:ptCount val="9"/>
                <c:pt idx="0">
                  <c:v>3786</c:v>
                </c:pt>
                <c:pt idx="1">
                  <c:v>4789</c:v>
                </c:pt>
                <c:pt idx="2">
                  <c:v>2343</c:v>
                </c:pt>
                <c:pt idx="3">
                  <c:v>3911</c:v>
                </c:pt>
                <c:pt idx="4">
                  <c:v>4636</c:v>
                </c:pt>
                <c:pt idx="5">
                  <c:v>2355</c:v>
                </c:pt>
                <c:pt idx="6">
                  <c:v>3697</c:v>
                </c:pt>
                <c:pt idx="7">
                  <c:v>4554</c:v>
                </c:pt>
                <c:pt idx="8">
                  <c:v>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5-425F-BA43-3D13FD22195A}"/>
            </c:ext>
          </c:extLst>
        </c:ser>
        <c:ser>
          <c:idx val="2"/>
          <c:order val="2"/>
          <c:tx>
            <c:strRef>
              <c:f>'Yield summary'!$J$2</c:f>
              <c:strCache>
                <c:ptCount val="1"/>
                <c:pt idx="0">
                  <c:v>B25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summary'!$J$40:$J$48</c:f>
              <c:numCache>
                <c:formatCode>General</c:formatCode>
                <c:ptCount val="9"/>
                <c:pt idx="0">
                  <c:v>4027</c:v>
                </c:pt>
                <c:pt idx="1">
                  <c:v>5286</c:v>
                </c:pt>
                <c:pt idx="2">
                  <c:v>2529</c:v>
                </c:pt>
                <c:pt idx="3">
                  <c:v>4250</c:v>
                </c:pt>
                <c:pt idx="4">
                  <c:v>5019</c:v>
                </c:pt>
                <c:pt idx="5">
                  <c:v>2702</c:v>
                </c:pt>
                <c:pt idx="6">
                  <c:v>3826</c:v>
                </c:pt>
                <c:pt idx="7">
                  <c:v>4876</c:v>
                </c:pt>
                <c:pt idx="8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5-425F-BA43-3D13FD22195A}"/>
            </c:ext>
          </c:extLst>
        </c:ser>
        <c:ser>
          <c:idx val="3"/>
          <c:order val="3"/>
          <c:tx>
            <c:strRef>
              <c:f>'Yield summary'!$K$2</c:f>
              <c:strCache>
                <c:ptCount val="1"/>
                <c:pt idx="0">
                  <c:v>B17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summary'!$K$40:$K$48</c:f>
              <c:numCache>
                <c:formatCode>General</c:formatCode>
                <c:ptCount val="9"/>
                <c:pt idx="0">
                  <c:v>4003</c:v>
                </c:pt>
                <c:pt idx="1">
                  <c:v>5096</c:v>
                </c:pt>
                <c:pt idx="2">
                  <c:v>2511</c:v>
                </c:pt>
                <c:pt idx="3">
                  <c:v>4216</c:v>
                </c:pt>
                <c:pt idx="4">
                  <c:v>5021</c:v>
                </c:pt>
                <c:pt idx="5">
                  <c:v>2705</c:v>
                </c:pt>
                <c:pt idx="6">
                  <c:v>3807</c:v>
                </c:pt>
                <c:pt idx="7">
                  <c:v>4886</c:v>
                </c:pt>
                <c:pt idx="8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5-425F-BA43-3D13FD22195A}"/>
            </c:ext>
          </c:extLst>
        </c:ser>
        <c:ser>
          <c:idx val="4"/>
          <c:order val="4"/>
          <c:tx>
            <c:strRef>
              <c:f>'Yield summary'!$L$2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summary'!$L$40:$L$48</c:f>
              <c:numCache>
                <c:formatCode>General</c:formatCode>
                <c:ptCount val="9"/>
                <c:pt idx="0">
                  <c:v>3843</c:v>
                </c:pt>
                <c:pt idx="1">
                  <c:v>5071</c:v>
                </c:pt>
                <c:pt idx="2">
                  <c:v>2437</c:v>
                </c:pt>
                <c:pt idx="3">
                  <c:v>3992</c:v>
                </c:pt>
                <c:pt idx="4">
                  <c:v>4830</c:v>
                </c:pt>
                <c:pt idx="5">
                  <c:v>2452</c:v>
                </c:pt>
                <c:pt idx="6">
                  <c:v>3667</c:v>
                </c:pt>
                <c:pt idx="7">
                  <c:v>4645</c:v>
                </c:pt>
                <c:pt idx="8">
                  <c:v>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5-425F-BA43-3D13FD22195A}"/>
            </c:ext>
          </c:extLst>
        </c:ser>
        <c:ser>
          <c:idx val="5"/>
          <c:order val="5"/>
          <c:tx>
            <c:strRef>
              <c:f>'Yield summary'!$M$2</c:f>
              <c:strCache>
                <c:ptCount val="1"/>
                <c:pt idx="0">
                  <c:v>EU2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summary'!$M$40:$M$48</c:f>
              <c:numCache>
                <c:formatCode>General</c:formatCode>
                <c:ptCount val="9"/>
                <c:pt idx="0">
                  <c:v>3161</c:v>
                </c:pt>
                <c:pt idx="1">
                  <c:v>4346</c:v>
                </c:pt>
                <c:pt idx="2">
                  <c:v>2005</c:v>
                </c:pt>
                <c:pt idx="3">
                  <c:v>3521</c:v>
                </c:pt>
                <c:pt idx="4">
                  <c:v>4256</c:v>
                </c:pt>
                <c:pt idx="5">
                  <c:v>2192</c:v>
                </c:pt>
                <c:pt idx="6">
                  <c:v>2928</c:v>
                </c:pt>
                <c:pt idx="7">
                  <c:v>3635</c:v>
                </c:pt>
                <c:pt idx="8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5-425F-BA43-3D13FD22195A}"/>
            </c:ext>
          </c:extLst>
        </c:ser>
        <c:ser>
          <c:idx val="6"/>
          <c:order val="6"/>
          <c:tx>
            <c:strRef>
              <c:f>'Yield summary'!$N$2</c:f>
              <c:strCache>
                <c:ptCount val="1"/>
                <c:pt idx="0">
                  <c:v>ROS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summary'!$N$40:$N$48</c:f>
              <c:numCache>
                <c:formatCode>General</c:formatCode>
                <c:ptCount val="9"/>
                <c:pt idx="0">
                  <c:v>4041</c:v>
                </c:pt>
                <c:pt idx="1">
                  <c:v>5153</c:v>
                </c:pt>
                <c:pt idx="2">
                  <c:v>2515</c:v>
                </c:pt>
                <c:pt idx="3">
                  <c:v>4328</c:v>
                </c:pt>
                <c:pt idx="4">
                  <c:v>5069</c:v>
                </c:pt>
                <c:pt idx="5">
                  <c:v>2768</c:v>
                </c:pt>
                <c:pt idx="6">
                  <c:v>3810</c:v>
                </c:pt>
                <c:pt idx="7">
                  <c:v>4903</c:v>
                </c:pt>
                <c:pt idx="8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05-425F-BA43-3D13FD22195A}"/>
            </c:ext>
          </c:extLst>
        </c:ser>
        <c:ser>
          <c:idx val="7"/>
          <c:order val="7"/>
          <c:tx>
            <c:strRef>
              <c:f>'Yield summary'!$O$2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summary'!$O$40:$O$48</c:f>
              <c:numCache>
                <c:formatCode>General</c:formatCode>
                <c:ptCount val="9"/>
                <c:pt idx="0">
                  <c:v>3924</c:v>
                </c:pt>
                <c:pt idx="1">
                  <c:v>5022</c:v>
                </c:pt>
                <c:pt idx="2">
                  <c:v>2363</c:v>
                </c:pt>
                <c:pt idx="3">
                  <c:v>3994</c:v>
                </c:pt>
                <c:pt idx="4">
                  <c:v>4854</c:v>
                </c:pt>
                <c:pt idx="5">
                  <c:v>2488</c:v>
                </c:pt>
                <c:pt idx="6">
                  <c:v>3636</c:v>
                </c:pt>
                <c:pt idx="7">
                  <c:v>4564</c:v>
                </c:pt>
                <c:pt idx="8">
                  <c:v>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05-425F-BA43-3D13FD22195A}"/>
            </c:ext>
          </c:extLst>
        </c:ser>
        <c:ser>
          <c:idx val="8"/>
          <c:order val="8"/>
          <c:tx>
            <c:strRef>
              <c:f>'Yield summary'!$P$2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summary'!$P$40:$P$48</c:f>
              <c:numCache>
                <c:formatCode>General</c:formatCode>
                <c:ptCount val="9"/>
                <c:pt idx="0">
                  <c:v>3921</c:v>
                </c:pt>
                <c:pt idx="1">
                  <c:v>5071</c:v>
                </c:pt>
                <c:pt idx="2">
                  <c:v>2452</c:v>
                </c:pt>
                <c:pt idx="3">
                  <c:v>3994</c:v>
                </c:pt>
                <c:pt idx="4">
                  <c:v>4866</c:v>
                </c:pt>
                <c:pt idx="5">
                  <c:v>2492</c:v>
                </c:pt>
                <c:pt idx="6">
                  <c:v>3696</c:v>
                </c:pt>
                <c:pt idx="7">
                  <c:v>4831</c:v>
                </c:pt>
                <c:pt idx="8">
                  <c:v>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05-425F-BA43-3D13FD22195A}"/>
            </c:ext>
          </c:extLst>
        </c:ser>
        <c:ser>
          <c:idx val="9"/>
          <c:order val="9"/>
          <c:tx>
            <c:strRef>
              <c:f>'Yield summary'!$G$2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summary'!$C$40:$E$48</c:f>
              <c:multiLvlStrCache>
                <c:ptCount val="9"/>
                <c:lvl>
                  <c:pt idx="0">
                    <c:v>SW </c:v>
                  </c:pt>
                  <c:pt idx="1">
                    <c:v>SW </c:v>
                  </c:pt>
                  <c:pt idx="2">
                    <c:v>SW </c:v>
                  </c:pt>
                  <c:pt idx="3">
                    <c:v>SW </c:v>
                  </c:pt>
                  <c:pt idx="4">
                    <c:v>SW </c:v>
                  </c:pt>
                  <c:pt idx="5">
                    <c:v>SW </c:v>
                  </c:pt>
                  <c:pt idx="6">
                    <c:v>SW </c:v>
                  </c:pt>
                  <c:pt idx="7">
                    <c:v>SW </c:v>
                  </c:pt>
                  <c:pt idx="8">
                    <c:v>SW 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15</c:v>
                  </c:pt>
                  <c:pt idx="1">
                    <c:v>16</c:v>
                  </c:pt>
                  <c:pt idx="2">
                    <c:v>23</c:v>
                  </c:pt>
                  <c:pt idx="3">
                    <c:v>29</c:v>
                  </c:pt>
                  <c:pt idx="4">
                    <c:v>30</c:v>
                  </c:pt>
                  <c:pt idx="5">
                    <c:v>37</c:v>
                  </c:pt>
                  <c:pt idx="6">
                    <c:v>43</c:v>
                  </c:pt>
                  <c:pt idx="7">
                    <c:v>44</c:v>
                  </c:pt>
                  <c:pt idx="8">
                    <c:v>51</c:v>
                  </c:pt>
                </c:lvl>
              </c:multiLvlStrCache>
            </c:multiLvlStrRef>
          </c:cat>
          <c:val>
            <c:numRef>
              <c:f>'Yield summary'!$G$40:$G$48</c:f>
              <c:numCache>
                <c:formatCode>General</c:formatCode>
                <c:ptCount val="9"/>
                <c:pt idx="0" formatCode="0.00">
                  <c:v>5269.4480822311498</c:v>
                </c:pt>
                <c:pt idx="1">
                  <c:v>5299.9302651190028</c:v>
                </c:pt>
                <c:pt idx="2" formatCode="0.00">
                  <c:v>3925.0688980215514</c:v>
                </c:pt>
                <c:pt idx="3" formatCode="0.00">
                  <c:v>5249.7536359946826</c:v>
                </c:pt>
                <c:pt idx="4">
                  <c:v>5257.117504895712</c:v>
                </c:pt>
                <c:pt idx="5">
                  <c:v>4525.8217631386715</c:v>
                </c:pt>
                <c:pt idx="6" formatCode="0.00">
                  <c:v>5423.7620484086065</c:v>
                </c:pt>
                <c:pt idx="7" formatCode="0.00">
                  <c:v>5657.6080225561436</c:v>
                </c:pt>
                <c:pt idx="8" formatCode="0.00">
                  <c:v>4075.7607285398917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4-4E2B-89EF-8D21FAB7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606364304"/>
        <c:axId val="606365264"/>
      </c:barChart>
      <c:catAx>
        <c:axId val="6063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5264"/>
        <c:crosses val="autoZero"/>
        <c:auto val="1"/>
        <c:lblAlgn val="ctr"/>
        <c:lblOffset val="100"/>
        <c:noMultiLvlLbl val="0"/>
      </c:catAx>
      <c:valAx>
        <c:axId val="60636526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Yield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(kg/ha)</a:t>
                </a:r>
              </a:p>
            </c:rich>
          </c:tx>
          <c:layout>
            <c:manualLayout>
              <c:xMode val="edge"/>
              <c:yMode val="edge"/>
              <c:x val="1.258034777435608E-2"/>
              <c:y val="0.7458093155767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8966010767137"/>
          <c:y val="5.6750271620599993E-2"/>
          <c:w val="0.67502598562059424"/>
          <c:h val="8.687011400189695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  <cx:data id="4">
      <cx:numDim type="val">
        <cx:f>_xlchart.v1.11</cx:f>
      </cx:numDim>
    </cx:data>
    <cx:data id="5">
      <cx:numDim type="val">
        <cx:f>_xlchart.v1.13</cx:f>
      </cx:numDim>
    </cx:data>
    <cx:data id="6">
      <cx:numDim type="val">
        <cx:f>_xlchart.v1.15</cx:f>
      </cx:numDim>
    </cx:data>
    <cx:data id="7">
      <cx:numDim type="val">
        <cx:f>_xlchart.v1.17</cx:f>
      </cx:numDim>
    </cx:data>
    <cx:data id="8">
      <cx:numDim type="val">
        <cx:f>_xlchart.v1.19</cx:f>
      </cx:numDim>
    </cx:data>
    <cx:data id="9">
      <cx:numDim type="val">
        <cx:f>_xlchart.v1.1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_xlchart.v1.2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_xlchart.v1.4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_xlchart.v1.6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_xlchart.v1.8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_xlchart.v1.10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_xlchart.v1.12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_xlchart.v1.14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_xlchart.v1.16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_xlchart.v1.18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_xlchart.v1.0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_xlchart.v1.31</cx:f>
      </cx:numDim>
    </cx:data>
    <cx:data id="5">
      <cx:numDim type="val">
        <cx:f>_xlchart.v1.33</cx:f>
      </cx:numDim>
    </cx:data>
    <cx:data id="6">
      <cx:numDim type="val">
        <cx:f>_xlchart.v1.35</cx:f>
      </cx:numDim>
    </cx:data>
    <cx:data id="7">
      <cx:numDim type="val">
        <cx:f>_xlchart.v1.37</cx:f>
      </cx:numDim>
    </cx:data>
    <cx:data id="8">
      <cx:numDim type="val">
        <cx:f>_xlchart.v1.39</cx:f>
      </cx:numDim>
    </cx:data>
    <cx:data id="9">
      <cx:numDim type="val">
        <cx:f>_xlchart.v1.21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_xlchart.v1.24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_xlchart.v1.26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_xlchart.v1.28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_xlchart.v1.30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_xlchart.v1.32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_xlchart.v1.34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_xlchart.v1.36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_xlchart.v1.38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_xlchart.v1.40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_xlchart.v1.22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_xlchart.v1.83</cx:f>
      </cx:strDim>
      <cx:numDim type="val">
        <cx:f>_xlchart.v1.66</cx:f>
      </cx:numDim>
    </cx:data>
    <cx:data id="1">
      <cx:numDim type="val">
        <cx:f>_xlchart.v1.68</cx:f>
      </cx:numDim>
    </cx:data>
    <cx:data id="2">
      <cx:numDim type="val">
        <cx:f>_xlchart.v1.70</cx:f>
      </cx:numDim>
    </cx:data>
    <cx:data id="3">
      <cx:numDim type="val">
        <cx:f>_xlchart.v1.72</cx:f>
      </cx:numDim>
    </cx:data>
    <cx:data id="4">
      <cx:numDim type="val">
        <cx:f>_xlchart.v1.74</cx:f>
      </cx:numDim>
    </cx:data>
    <cx:data id="5">
      <cx:numDim type="val">
        <cx:f>_xlchart.v1.76</cx:f>
      </cx:numDim>
    </cx:data>
    <cx:data id="6">
      <cx:numDim type="val">
        <cx:f>_xlchart.v1.78</cx:f>
      </cx:numDim>
    </cx:data>
    <cx:data id="7">
      <cx:numDim type="val">
        <cx:f>_xlchart.v1.80</cx:f>
      </cx:numDim>
    </cx:data>
    <cx:data id="8">
      <cx:numDim type="val">
        <cx:f>_xlchart.v1.82</cx:f>
      </cx:numDim>
    </cx:data>
    <cx:data id="9">
      <cx:numDim type="val">
        <cx:f>_xlchart.v1.64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_xlchart.v1.65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_xlchart.v1.67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_xlchart.v1.69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_xlchart.v1.71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_xlchart.v1.73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_xlchart.v1.75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_xlchart.v1.77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_xlchart.v1.79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_xlchart.v1.81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_xlchart.v1.63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_xlchart.v1.104</cx:f>
      </cx:strDim>
      <cx:numDim type="val">
        <cx:f>_xlchart.v1.87</cx:f>
      </cx:numDim>
    </cx:data>
    <cx:data id="1">
      <cx:numDim type="val">
        <cx:f>_xlchart.v1.89</cx:f>
      </cx:numDim>
    </cx:data>
    <cx:data id="2">
      <cx:numDim type="val">
        <cx:f>_xlchart.v1.91</cx:f>
      </cx:numDim>
    </cx:data>
    <cx:data id="3">
      <cx:numDim type="val">
        <cx:f>_xlchart.v1.93</cx:f>
      </cx:numDim>
    </cx:data>
    <cx:data id="4">
      <cx:numDim type="val">
        <cx:f>_xlchart.v1.95</cx:f>
      </cx:numDim>
    </cx:data>
    <cx:data id="5">
      <cx:numDim type="val">
        <cx:f>_xlchart.v1.97</cx:f>
      </cx:numDim>
    </cx:data>
    <cx:data id="6">
      <cx:numDim type="val">
        <cx:f>_xlchart.v1.99</cx:f>
      </cx:numDim>
    </cx:data>
    <cx:data id="7">
      <cx:numDim type="val">
        <cx:f>_xlchart.v1.101</cx:f>
      </cx:numDim>
    </cx:data>
    <cx:data id="8">
      <cx:numDim type="val">
        <cx:f>_xlchart.v1.103</cx:f>
      </cx:numDim>
    </cx:data>
    <cx:data id="9">
      <cx:numDim type="val">
        <cx:f>_xlchart.v1.85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_xlchart.v1.86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_xlchart.v1.88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_xlchart.v1.90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_xlchart.v1.92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_xlchart.v1.94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_xlchart.v1.96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_xlchart.v1.98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_xlchart.v1.100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_xlchart.v1.102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_xlchart.v1.84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_xlchart.v1.51</cx:f>
      </cx:numDim>
    </cx:data>
    <cx:data id="4">
      <cx:numDim type="val">
        <cx:f>_xlchart.v1.53</cx:f>
      </cx:numDim>
    </cx:data>
    <cx:data id="5">
      <cx:numDim type="val">
        <cx:f>_xlchart.v1.55</cx:f>
      </cx:numDim>
    </cx:data>
    <cx:data id="6">
      <cx:numDim type="val">
        <cx:f>_xlchart.v1.57</cx:f>
      </cx:numDim>
    </cx:data>
    <cx:data id="7">
      <cx:numDim type="val">
        <cx:f>_xlchart.v1.59</cx:f>
      </cx:numDim>
    </cx:data>
    <cx:data id="8">
      <cx:numDim type="val">
        <cx:f>_xlchart.v1.61</cx:f>
      </cx:numDim>
    </cx:data>
    <cx:data id="9">
      <cx:numDim type="val">
        <cx:f>_xlchart.v1.43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_xlchart.v1.44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_xlchart.v1.46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_xlchart.v1.48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_xlchart.v1.50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_xlchart.v1.52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_xlchart.v1.54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_xlchart.v1.56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_xlchart.v1.58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_xlchart.v1.60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_xlchart.v1.42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5.xml"/><Relationship Id="rId4" Type="http://schemas.openxmlformats.org/officeDocument/2006/relationships/chart" Target="../charts/chart4.xml"/><Relationship Id="rId9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449036</xdr:colOff>
      <xdr:row>8</xdr:row>
      <xdr:rowOff>163286</xdr:rowOff>
    </xdr:from>
    <xdr:to>
      <xdr:col>41</xdr:col>
      <xdr:colOff>449036</xdr:colOff>
      <xdr:row>21</xdr:row>
      <xdr:rowOff>30843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ADA36-91BE-4B69-9FB6-907CC7AB3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449036</xdr:colOff>
      <xdr:row>21</xdr:row>
      <xdr:rowOff>163286</xdr:rowOff>
    </xdr:from>
    <xdr:to>
      <xdr:col>41</xdr:col>
      <xdr:colOff>449036</xdr:colOff>
      <xdr:row>34</xdr:row>
      <xdr:rowOff>34018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9FC16-6BA8-4898-BE22-367590C85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449036</xdr:colOff>
      <xdr:row>34</xdr:row>
      <xdr:rowOff>163286</xdr:rowOff>
    </xdr:from>
    <xdr:to>
      <xdr:col>41</xdr:col>
      <xdr:colOff>449036</xdr:colOff>
      <xdr:row>47</xdr:row>
      <xdr:rowOff>34018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E37AD-FF33-494B-938E-F3A46CEDF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139700</xdr:colOff>
      <xdr:row>9</xdr:row>
      <xdr:rowOff>19050</xdr:rowOff>
    </xdr:from>
    <xdr:to>
      <xdr:col>49</xdr:col>
      <xdr:colOff>85725</xdr:colOff>
      <xdr:row>21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3E37C7-A2C6-4AAF-AADE-D0B099A62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152400</xdr:colOff>
      <xdr:row>22</xdr:row>
      <xdr:rowOff>25400</xdr:rowOff>
    </xdr:from>
    <xdr:to>
      <xdr:col>49</xdr:col>
      <xdr:colOff>114300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882414-D47A-434B-84AF-EE490C9AE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273843</xdr:colOff>
      <xdr:row>50</xdr:row>
      <xdr:rowOff>11907</xdr:rowOff>
    </xdr:from>
    <xdr:to>
      <xdr:col>8</xdr:col>
      <xdr:colOff>547686</xdr:colOff>
      <xdr:row>70</xdr:row>
      <xdr:rowOff>118576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A6BCB80-05BB-4241-9216-3774BDDBF5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018" y="9057482"/>
              <a:ext cx="5325268" cy="37420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190500</xdr:colOff>
      <xdr:row>50</xdr:row>
      <xdr:rowOff>0</xdr:rowOff>
    </xdr:from>
    <xdr:to>
      <xdr:col>18</xdr:col>
      <xdr:colOff>425450</xdr:colOff>
      <xdr:row>70</xdr:row>
      <xdr:rowOff>103494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8EDBABB-CD79-4ED1-BEF7-3EF355643D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4625" y="9048750"/>
              <a:ext cx="5381625" cy="37356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71</xdr:row>
      <xdr:rowOff>23813</xdr:rowOff>
    </xdr:from>
    <xdr:to>
      <xdr:col>9</xdr:col>
      <xdr:colOff>428625</xdr:colOff>
      <xdr:row>91</xdr:row>
      <xdr:rowOff>147944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4107C50-5272-43B7-8431-379376FACF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12895263"/>
              <a:ext cx="5321300" cy="3756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15083</xdr:colOff>
      <xdr:row>72</xdr:row>
      <xdr:rowOff>32545</xdr:rowOff>
    </xdr:from>
    <xdr:to>
      <xdr:col>19</xdr:col>
      <xdr:colOff>288926</xdr:colOff>
      <xdr:row>92</xdr:row>
      <xdr:rowOff>156676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47FBDEC-A5AE-4204-8C26-F5CC044F5B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4208" y="13078620"/>
              <a:ext cx="5395118" cy="3769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95</xdr:row>
      <xdr:rowOff>0</xdr:rowOff>
    </xdr:from>
    <xdr:to>
      <xdr:col>12</xdr:col>
      <xdr:colOff>169862</xdr:colOff>
      <xdr:row>115</xdr:row>
      <xdr:rowOff>136037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C1894C23-139E-4843-8286-FB2B5F132C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6975" y="17230725"/>
              <a:ext cx="5313362" cy="3755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2041</xdr:colOff>
      <xdr:row>51</xdr:row>
      <xdr:rowOff>36510</xdr:rowOff>
    </xdr:from>
    <xdr:to>
      <xdr:col>47</xdr:col>
      <xdr:colOff>465818</xdr:colOff>
      <xdr:row>75</xdr:row>
      <xdr:rowOff>149677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596F31-7D83-47BD-AB1C-A07CF25B8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c6f0d52e708de12/ZALF-One/I4S_to-me/z_Soil-param_Prediction/02_PTF/PTF_testing/1_Wat_Retention_Params/00_SoilHydrParams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c6f0d52e708de12/ZALF-One/I4S_to-me/z_Soil-param_Prediction/02_PTF/PTF_testing/2_Water_dynam/01_BOO_Water%20and%20Biom_pred%20vs%20measured_2y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"/>
      <sheetName val="DED"/>
      <sheetName val="DUE"/>
      <sheetName val="MA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dyn graph"/>
      <sheetName val="Soil file"/>
      <sheetName val="PTF_0 final"/>
      <sheetName val="PTF_1 final"/>
      <sheetName val="PTF_2 final"/>
      <sheetName val="PTF_3 final"/>
      <sheetName val="PTF_4 final"/>
      <sheetName val="PTF_EU final"/>
      <sheetName val="PTF_ROS final"/>
      <sheetName val="Yield summary"/>
      <sheetName val="PTF_1"/>
      <sheetName val="PTF_2"/>
      <sheetName val="PTF_3"/>
      <sheetName val="PTF_4"/>
      <sheetName val="PTF_4 indiv"/>
      <sheetName val="PTF_1 fin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D2" t="str">
            <v>KA5</v>
          </cell>
          <cell r="E2" t="str">
            <v>EU1</v>
          </cell>
          <cell r="F2" t="str">
            <v>B25</v>
          </cell>
          <cell r="G2" t="str">
            <v>B17</v>
          </cell>
          <cell r="H2" t="str">
            <v>RAW</v>
          </cell>
          <cell r="I2" t="str">
            <v>EU2</v>
          </cell>
        </row>
      </sheetData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722F-45C7-40AC-8093-21EC672943B2}">
  <dimension ref="A1:BM130"/>
  <sheetViews>
    <sheetView tabSelected="1" topLeftCell="S1" zoomScale="70" zoomScaleNormal="70" workbookViewId="0">
      <selection activeCell="BG44" sqref="BG44"/>
    </sheetView>
  </sheetViews>
  <sheetFormatPr defaultRowHeight="14.5" x14ac:dyDescent="0.35"/>
  <cols>
    <col min="2" max="2" width="8.81640625" bestFit="1" customWidth="1"/>
    <col min="3" max="3" width="8.81640625" customWidth="1"/>
    <col min="4" max="4" width="8.81640625" bestFit="1" customWidth="1"/>
    <col min="7" max="7" width="10.54296875" customWidth="1"/>
    <col min="8" max="13" width="9.08984375" bestFit="1" customWidth="1"/>
    <col min="17" max="17" width="6.81640625" customWidth="1"/>
    <col min="18" max="18" width="13.26953125" customWidth="1"/>
    <col min="28" max="28" width="12.7265625" customWidth="1"/>
  </cols>
  <sheetData>
    <row r="1" spans="1:65" x14ac:dyDescent="0.35">
      <c r="H1" t="s">
        <v>0</v>
      </c>
      <c r="AB1" t="s">
        <v>1</v>
      </c>
      <c r="AD1" t="s">
        <v>0</v>
      </c>
      <c r="AR1" t="s">
        <v>2</v>
      </c>
      <c r="AZ1" t="s">
        <v>3</v>
      </c>
      <c r="BA1">
        <v>17399</v>
      </c>
      <c r="BB1">
        <v>16530</v>
      </c>
      <c r="BC1">
        <v>1</v>
      </c>
      <c r="BD1">
        <v>15</v>
      </c>
    </row>
    <row r="2" spans="1:65" x14ac:dyDescent="0.35">
      <c r="G2" t="s">
        <v>60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47</v>
      </c>
      <c r="P2" t="s">
        <v>48</v>
      </c>
      <c r="R2" s="14" t="s">
        <v>11</v>
      </c>
      <c r="S2" s="14" t="s">
        <v>12</v>
      </c>
      <c r="T2" s="15" t="s">
        <v>58</v>
      </c>
      <c r="U2" s="15"/>
      <c r="W2" s="14" t="s">
        <v>13</v>
      </c>
      <c r="X2" s="14"/>
      <c r="Y2" s="14"/>
      <c r="Z2" s="14"/>
      <c r="AZ2" t="s">
        <v>3</v>
      </c>
      <c r="BA2">
        <v>17712</v>
      </c>
      <c r="BB2">
        <v>16827</v>
      </c>
      <c r="BC2">
        <v>1</v>
      </c>
      <c r="BD2">
        <v>16</v>
      </c>
    </row>
    <row r="3" spans="1:65" x14ac:dyDescent="0.35">
      <c r="B3" t="s">
        <v>14</v>
      </c>
      <c r="D3" t="s">
        <v>15</v>
      </c>
      <c r="E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R3" s="14"/>
      <c r="S3" s="14"/>
      <c r="T3" s="15"/>
      <c r="U3" s="15"/>
      <c r="W3" s="14"/>
      <c r="X3" s="14"/>
      <c r="Y3" s="14" t="s">
        <v>23</v>
      </c>
      <c r="Z3" s="14" t="s">
        <v>12</v>
      </c>
      <c r="AD3" t="s">
        <v>4</v>
      </c>
      <c r="AE3" t="s">
        <v>5</v>
      </c>
      <c r="AF3" t="s">
        <v>6</v>
      </c>
      <c r="AG3" t="s">
        <v>7</v>
      </c>
      <c r="AH3" t="s">
        <v>8</v>
      </c>
      <c r="AI3" t="s">
        <v>9</v>
      </c>
      <c r="AJ3" t="s">
        <v>10</v>
      </c>
      <c r="AK3" t="s">
        <v>47</v>
      </c>
      <c r="AL3" t="s">
        <v>48</v>
      </c>
      <c r="AM3" t="s">
        <v>46</v>
      </c>
      <c r="AR3">
        <f>_xlfn.STDEV.P($D$4:$D$48,"2016",H$4:H$48)/(SQRT(COUNTIF(D4:D48,2016)))</f>
        <v>1761.3457036860491</v>
      </c>
      <c r="AS3">
        <f>_xlfn.STDEV.P($D$4:$D$48,"2016",I$4:I$39)/(SQRT(COUNTIF(D4:D48,2016)))</f>
        <v>1714.4729586938001</v>
      </c>
      <c r="AT3">
        <f>_xlfn.STDEV.P($D$4:$D$48,"2016",J$4:J$39)/(SQRT(COUNTIF(D4:D48,2016)))</f>
        <v>1680.6555686179502</v>
      </c>
      <c r="AU3">
        <f>_xlfn.STDEV.P($D$4:$D$48,"2016",K$4:K$39)/(SQRT(COUNTIF(D4:D48,2016)))</f>
        <v>1757.4448774635928</v>
      </c>
      <c r="AV3">
        <f>_xlfn.STDEV.P($D$4:$D$48,"2016",L$4:L$39)/(SQRT(COUNTIF(D4:D48,2016)))</f>
        <v>1761.9423689715575</v>
      </c>
      <c r="AW3">
        <f>_xlfn.STDEV.P($D$4:$D$48,"2016",M$4:M$39)/(SQRT(COUNTIF(D4:D48,2016)))</f>
        <v>1726.9847972702726</v>
      </c>
      <c r="AZ3" t="s">
        <v>3</v>
      </c>
      <c r="BA3">
        <v>8774</v>
      </c>
      <c r="BB3">
        <v>8335</v>
      </c>
      <c r="BC3">
        <v>1</v>
      </c>
      <c r="BD3">
        <v>23</v>
      </c>
      <c r="BF3" s="1"/>
      <c r="BH3" s="2"/>
      <c r="BI3" s="2"/>
      <c r="BJ3" s="2"/>
      <c r="BK3" s="2"/>
      <c r="BL3" s="2"/>
      <c r="BM3" s="2"/>
    </row>
    <row r="4" spans="1:65" x14ac:dyDescent="0.35">
      <c r="A4">
        <v>1</v>
      </c>
      <c r="B4">
        <v>15</v>
      </c>
      <c r="C4">
        <v>120</v>
      </c>
      <c r="D4">
        <v>2016</v>
      </c>
      <c r="E4" s="1" t="s">
        <v>24</v>
      </c>
      <c r="F4" s="1"/>
      <c r="G4" s="1">
        <v>15640.643848061054</v>
      </c>
      <c r="H4">
        <v>18978</v>
      </c>
      <c r="I4">
        <v>17293</v>
      </c>
      <c r="J4">
        <v>17108</v>
      </c>
      <c r="K4">
        <v>17812</v>
      </c>
      <c r="L4">
        <v>17783</v>
      </c>
      <c r="M4">
        <v>16553</v>
      </c>
      <c r="N4">
        <v>17424</v>
      </c>
      <c r="O4">
        <v>17793</v>
      </c>
      <c r="P4">
        <v>18040</v>
      </c>
      <c r="R4" s="14">
        <f>STDEV(H4:P4)</f>
        <v>675.95118166920906</v>
      </c>
      <c r="S4" s="14">
        <f>R4/AVERAGE(H4:P4)</f>
        <v>3.8313436083124756E-2</v>
      </c>
      <c r="T4" s="15">
        <f>G4/1000</f>
        <v>15.640643848061053</v>
      </c>
      <c r="U4" s="15">
        <f>_xlfn.STDEV.P(T4:T12)</f>
        <v>4.8823288796535662</v>
      </c>
      <c r="W4" s="16" t="s">
        <v>3</v>
      </c>
      <c r="X4" s="14">
        <v>2016</v>
      </c>
      <c r="Y4" s="14">
        <f>AVERAGE(R4:R12)</f>
        <v>535.24466465035096</v>
      </c>
      <c r="Z4" s="14">
        <f>AVERAGE(S4:S12)</f>
        <v>3.6415714006916747E-2</v>
      </c>
      <c r="AB4" s="1" t="s">
        <v>3</v>
      </c>
      <c r="AC4">
        <v>2016</v>
      </c>
      <c r="AD4">
        <f>AVERAGEIF($D$4:$D$48,"2016",$H$4:$H$48)</f>
        <v>15675.111111111111</v>
      </c>
      <c r="AE4">
        <f t="shared" ref="AE4:AL4" si="0">AVERAGEIF($D$4:$D$48,"2016",I$4:I$48)</f>
        <v>14852.777777777777</v>
      </c>
      <c r="AF4">
        <f t="shared" si="0"/>
        <v>14630.444444444445</v>
      </c>
      <c r="AG4">
        <f t="shared" si="0"/>
        <v>15195.777777777777</v>
      </c>
      <c r="AH4">
        <f t="shared" si="0"/>
        <v>15128.777777777777</v>
      </c>
      <c r="AI4">
        <f t="shared" si="0"/>
        <v>14628.555555555555</v>
      </c>
      <c r="AJ4">
        <f t="shared" si="0"/>
        <v>14922.444444444445</v>
      </c>
      <c r="AK4">
        <f t="shared" si="0"/>
        <v>15363.333333333334</v>
      </c>
      <c r="AL4">
        <f t="shared" si="0"/>
        <v>15160.555555555555</v>
      </c>
      <c r="AM4">
        <f>AVERAGEIF($D$4:$D$48,"2016",G$4:G$48)</f>
        <v>12722.18883463159</v>
      </c>
      <c r="AR4">
        <f>_xlfn.STDEV.P($D$4:$D$48,"2017",H$4:H$48)/(SQRT(COUNTIF(D4:D48,2017)))</f>
        <v>1761.3431573476248</v>
      </c>
      <c r="AS4">
        <f>_xlfn.STDEV.P($D$4:$D$48,"2017",I$4:I$39)/(SQRT(COUNTIF(D4:D48,2017)))</f>
        <v>1714.4700009901201</v>
      </c>
      <c r="AT4">
        <f>_xlfn.STDEV.P($D$4:$D$48,"2017",J$4:J$39)/(SQRT(COUNTIF(D4:D48,2017)))</f>
        <v>1680.6525722744057</v>
      </c>
      <c r="AU4">
        <f>_xlfn.STDEV.P($D$4:$D$48,"2017",K$4:K$39)/(SQRT(COUNTIF(D4:D48,2017)))</f>
        <v>1757.4418757977335</v>
      </c>
      <c r="AV4">
        <f>_xlfn.STDEV.P($D$4:$D$48,"2017",L$4:L$39)/(SQRT(COUNTIF(D4:D48,2017)))</f>
        <v>1761.9393957225714</v>
      </c>
      <c r="AW4">
        <f>_xlfn.STDEV.P($D$4:$D$48,"2017",M$4:M$39)/(SQRT(COUNTIF(D4:D48,2017)))</f>
        <v>1726.9818547754087</v>
      </c>
      <c r="AZ4" t="s">
        <v>3</v>
      </c>
      <c r="BA4">
        <v>17263</v>
      </c>
      <c r="BB4">
        <v>16400</v>
      </c>
      <c r="BC4">
        <v>1</v>
      </c>
      <c r="BD4">
        <v>29</v>
      </c>
      <c r="BF4" s="1"/>
      <c r="BH4" s="2"/>
      <c r="BI4" s="2"/>
      <c r="BJ4" s="2"/>
      <c r="BK4" s="2"/>
      <c r="BL4" s="2"/>
      <c r="BM4" s="2"/>
    </row>
    <row r="5" spans="1:65" x14ac:dyDescent="0.35">
      <c r="A5">
        <v>2</v>
      </c>
      <c r="B5">
        <v>16</v>
      </c>
      <c r="C5">
        <v>180</v>
      </c>
      <c r="D5">
        <v>2016</v>
      </c>
      <c r="E5" s="1" t="s">
        <v>24</v>
      </c>
      <c r="F5" s="1"/>
      <c r="G5" s="1">
        <v>15743.156515755283</v>
      </c>
      <c r="H5">
        <v>18977</v>
      </c>
      <c r="I5">
        <v>17624</v>
      </c>
      <c r="J5">
        <v>17145</v>
      </c>
      <c r="K5">
        <v>17780</v>
      </c>
      <c r="L5">
        <v>17942</v>
      </c>
      <c r="M5">
        <v>18713</v>
      </c>
      <c r="N5">
        <v>17648</v>
      </c>
      <c r="O5">
        <v>18197</v>
      </c>
      <c r="P5">
        <v>17913</v>
      </c>
      <c r="R5" s="14">
        <f t="shared" ref="R5:R48" si="1">STDEV(H5:P5)</f>
        <v>565.34630488263065</v>
      </c>
      <c r="S5" s="14">
        <f t="shared" ref="S5:S48" si="2">R5/AVERAGE(H5:P5)</f>
        <v>3.1419959021259089E-2</v>
      </c>
      <c r="T5" s="15">
        <f t="shared" ref="T5:T48" si="3">G5/1000</f>
        <v>15.743156515755283</v>
      </c>
      <c r="U5" s="15"/>
      <c r="W5" s="16" t="s">
        <v>25</v>
      </c>
      <c r="X5" s="14">
        <v>2017</v>
      </c>
      <c r="Y5" s="14">
        <f>AVERAGE(R13:R21)</f>
        <v>347.37836358934589</v>
      </c>
      <c r="Z5" s="14">
        <f>AVERAGE(S13:S21)</f>
        <v>4.1923511834716556E-2</v>
      </c>
      <c r="AB5" s="1" t="s">
        <v>25</v>
      </c>
      <c r="AC5">
        <v>2017</v>
      </c>
      <c r="AD5">
        <f>AVERAGEIF($D$4:$D$48,"2017",$H$4:$H$48)</f>
        <v>8734.6666666666661</v>
      </c>
      <c r="AE5">
        <f t="shared" ref="AE5:AL5" si="4">AVERAGEIF($D$4:$D$48,"2017",I$4:I$48)</f>
        <v>8468.1111111111113</v>
      </c>
      <c r="AF5">
        <f t="shared" si="4"/>
        <v>8542.6666666666661</v>
      </c>
      <c r="AG5">
        <f t="shared" si="4"/>
        <v>8919.4444444444453</v>
      </c>
      <c r="AH5">
        <f t="shared" si="4"/>
        <v>8872.6666666666661</v>
      </c>
      <c r="AI5">
        <f t="shared" si="4"/>
        <v>8663</v>
      </c>
      <c r="AJ5">
        <f t="shared" si="4"/>
        <v>8607</v>
      </c>
      <c r="AK5">
        <f t="shared" si="4"/>
        <v>8974.5555555555547</v>
      </c>
      <c r="AL5">
        <f t="shared" si="4"/>
        <v>8961.6666666666661</v>
      </c>
      <c r="AM5">
        <f>AVERAGEIF($D$4:$D$48,"2017",G$4:G$48)</f>
        <v>7625.7382362033532</v>
      </c>
      <c r="AR5">
        <f>_xlfn.STDEV.P($D$4:$D$48,"2018",H$4:H$48)/(SQRT(COUNTIF(D4:D48,2018)))</f>
        <v>1761.3406116911246</v>
      </c>
      <c r="AS5">
        <f>_xlfn.STDEV.P($D$4:$D$48,"2018",I$4:I$39)/(SQRT(COUNTIF(D4:D48,2018)))</f>
        <v>1714.4670440620403</v>
      </c>
      <c r="AT5">
        <f>_xlfn.STDEV.P($D$4:$D$48,"2018",J$4:J$39)/(SQRT(COUNTIF(D4:D48,2018)))</f>
        <v>1680.6495767219312</v>
      </c>
      <c r="AU5">
        <f>_xlfn.STDEV.P($D$4:$D$48,"2018",K$4:K$39)/(SQRT(COUNTIF(D4:D48,2018)))</f>
        <v>1757.4388748883609</v>
      </c>
      <c r="AV5">
        <f>_xlfn.STDEV.P($D$4:$D$48,"2018",L$4:L$39)/(SQRT(COUNTIF(D4:D48,2018)))</f>
        <v>1761.9364232282376</v>
      </c>
      <c r="AW5">
        <f>_xlfn.STDEV.P($D$4:$D$48,"2018",M$4:M$39)/(SQRT(COUNTIF(D4:D48,2018)))</f>
        <v>1726.9789130505781</v>
      </c>
      <c r="AZ5" t="s">
        <v>3</v>
      </c>
      <c r="BA5">
        <v>17860</v>
      </c>
      <c r="BB5">
        <v>16967</v>
      </c>
      <c r="BC5">
        <v>1</v>
      </c>
      <c r="BD5">
        <v>30</v>
      </c>
      <c r="BF5" s="1"/>
      <c r="BH5" s="2"/>
      <c r="BI5" s="2"/>
      <c r="BJ5" s="2"/>
      <c r="BK5" s="2"/>
      <c r="BL5" s="2"/>
      <c r="BM5" s="2"/>
    </row>
    <row r="6" spans="1:65" x14ac:dyDescent="0.35">
      <c r="A6">
        <v>3</v>
      </c>
      <c r="B6">
        <v>23</v>
      </c>
      <c r="C6">
        <v>0</v>
      </c>
      <c r="D6">
        <v>2016</v>
      </c>
      <c r="E6" s="1" t="s">
        <v>24</v>
      </c>
      <c r="F6" s="1"/>
      <c r="G6" s="1">
        <v>4554.009374207063</v>
      </c>
      <c r="H6">
        <v>9021</v>
      </c>
      <c r="I6">
        <v>8307</v>
      </c>
      <c r="J6">
        <v>8848</v>
      </c>
      <c r="K6">
        <v>9574</v>
      </c>
      <c r="L6">
        <v>8761</v>
      </c>
      <c r="M6">
        <v>8335</v>
      </c>
      <c r="N6">
        <v>9137</v>
      </c>
      <c r="O6">
        <v>9255</v>
      </c>
      <c r="P6">
        <v>8844</v>
      </c>
      <c r="R6" s="14">
        <f t="shared" si="1"/>
        <v>410.35198305844705</v>
      </c>
      <c r="S6" s="14">
        <f t="shared" si="2"/>
        <v>4.6117327833046423E-2</v>
      </c>
      <c r="T6" s="15">
        <f t="shared" si="3"/>
        <v>4.5540093742070633</v>
      </c>
      <c r="U6" s="15"/>
      <c r="W6" s="16" t="s">
        <v>3</v>
      </c>
      <c r="X6" s="14">
        <v>2018</v>
      </c>
      <c r="Y6" s="14">
        <f>AVERAGE(R22:R30)</f>
        <v>424.49657898186803</v>
      </c>
      <c r="Z6" s="14">
        <f>AVERAGE(S22:S30)</f>
        <v>4.6090440039508032E-2</v>
      </c>
      <c r="AB6" s="1" t="s">
        <v>3</v>
      </c>
      <c r="AC6">
        <v>2018</v>
      </c>
      <c r="AD6">
        <f>AVERAGEIF($D$4:$D$48,"2018",$H$4:$H$48)</f>
        <v>10842.111111111111</v>
      </c>
      <c r="AE6">
        <f t="shared" ref="AE6:AL6" si="5">AVERAGEIF($D$4:$D$48,"2018",I$4:I$48)</f>
        <v>10258</v>
      </c>
      <c r="AF6">
        <f t="shared" si="5"/>
        <v>10181.888888888889</v>
      </c>
      <c r="AG6">
        <f t="shared" si="5"/>
        <v>10586.333333333334</v>
      </c>
      <c r="AH6">
        <f t="shared" si="5"/>
        <v>10522.444444444445</v>
      </c>
      <c r="AI6">
        <f t="shared" si="5"/>
        <v>10344.111111111111</v>
      </c>
      <c r="AJ6">
        <f t="shared" si="5"/>
        <v>10320.444444444445</v>
      </c>
      <c r="AK6">
        <f t="shared" si="5"/>
        <v>10578.222222222223</v>
      </c>
      <c r="AL6">
        <f t="shared" si="5"/>
        <v>10566.222222222223</v>
      </c>
      <c r="AM6">
        <f>AVERAGEIF($D$4:$D$48,"2018",G$4:G$48)</f>
        <v>11233.671632777343</v>
      </c>
      <c r="AR6">
        <f>_xlfn.STDEV.P($D$4:$D$48,"2019",H$4:H$48)/(SQRT(COUNTIF(D4:D48,2019)))</f>
        <v>1761.3380667165509</v>
      </c>
      <c r="AS6">
        <f>_xlfn.STDEV.P($D$4:$D$48,"2019",I$4:I$39)/(SQRT(COUNTIF(D4:D48,2019)))</f>
        <v>1714.4640879095648</v>
      </c>
      <c r="AT6">
        <f>_xlfn.STDEV.P($D$4:$D$48,"2019",J$4:J$39)/(SQRT(COUNTIF(D4:D48,2019)))</f>
        <v>1680.6465819605307</v>
      </c>
      <c r="AU6">
        <f>_xlfn.STDEV.P($D$4:$D$48,"2019",K$4:K$39)/(SQRT(COUNTIF(D4:D48,2019)))</f>
        <v>1757.4358747354788</v>
      </c>
      <c r="AV6">
        <f>_xlfn.STDEV.P($D$4:$D$48,"2019",L$4:L$39)/(SQRT(COUNTIF(D4:D48,2019)))</f>
        <v>1761.9334514885593</v>
      </c>
      <c r="AW6">
        <f>_xlfn.STDEV.P($D$4:$D$48,"2019",M$4:M$39)/(SQRT(COUNTIF(D4:D48,2019)))</f>
        <v>1726.9759720957845</v>
      </c>
      <c r="AZ6" t="s">
        <v>3</v>
      </c>
      <c r="BA6">
        <v>9163</v>
      </c>
      <c r="BB6">
        <v>8705</v>
      </c>
      <c r="BC6">
        <v>1</v>
      </c>
      <c r="BD6">
        <v>37</v>
      </c>
      <c r="BF6" s="1"/>
      <c r="BH6" s="2"/>
      <c r="BI6" s="2"/>
      <c r="BJ6" s="2"/>
      <c r="BK6" s="2"/>
      <c r="BL6" s="2"/>
      <c r="BM6" s="2"/>
    </row>
    <row r="7" spans="1:65" x14ac:dyDescent="0.35">
      <c r="A7">
        <v>4</v>
      </c>
      <c r="B7">
        <v>29</v>
      </c>
      <c r="C7">
        <v>120</v>
      </c>
      <c r="D7">
        <v>2016</v>
      </c>
      <c r="E7" s="1" t="s">
        <v>24</v>
      </c>
      <c r="F7" s="1"/>
      <c r="G7" s="1">
        <v>15909.752446422975</v>
      </c>
      <c r="H7">
        <v>18978</v>
      </c>
      <c r="I7">
        <v>17147</v>
      </c>
      <c r="J7">
        <v>17144</v>
      </c>
      <c r="K7">
        <v>17945</v>
      </c>
      <c r="L7">
        <v>17665</v>
      </c>
      <c r="M7">
        <v>18360</v>
      </c>
      <c r="N7">
        <v>17040</v>
      </c>
      <c r="O7">
        <v>17793</v>
      </c>
      <c r="P7">
        <v>17793</v>
      </c>
      <c r="R7" s="14">
        <f t="shared" si="1"/>
        <v>628.7395680601345</v>
      </c>
      <c r="S7" s="14">
        <f t="shared" si="2"/>
        <v>3.5396466471968292E-2</v>
      </c>
      <c r="T7" s="15">
        <f t="shared" si="3"/>
        <v>15.909752446422976</v>
      </c>
      <c r="U7" s="15"/>
      <c r="W7" s="16" t="s">
        <v>25</v>
      </c>
      <c r="X7" s="14">
        <v>2019</v>
      </c>
      <c r="Y7" s="14">
        <f>AVERAGE(R31:R39)</f>
        <v>232.11510528414269</v>
      </c>
      <c r="Z7" s="14">
        <f>AVERAGE(S31:S39)</f>
        <v>3.2725197912399057E-2</v>
      </c>
      <c r="AB7" s="1" t="s">
        <v>25</v>
      </c>
      <c r="AC7">
        <v>2019</v>
      </c>
      <c r="AD7">
        <f>AVERAGEIF($D$4:$D$48,"2019",$H$4:$H$48)</f>
        <v>8716.6666666666661</v>
      </c>
      <c r="AE7">
        <f t="shared" ref="AE7:AL7" si="6">AVERAGEIF($D$4:$D$48,"2019",I$4:I$48)</f>
        <v>8576.3333333333339</v>
      </c>
      <c r="AF7">
        <f t="shared" si="6"/>
        <v>8564.3333333333339</v>
      </c>
      <c r="AG7">
        <f t="shared" si="6"/>
        <v>8827.7777777777774</v>
      </c>
      <c r="AH7">
        <f t="shared" si="6"/>
        <v>8759.5555555555547</v>
      </c>
      <c r="AI7">
        <f t="shared" si="6"/>
        <v>8591.7777777777774</v>
      </c>
      <c r="AJ7">
        <f t="shared" si="6"/>
        <v>8577.7777777777774</v>
      </c>
      <c r="AK7">
        <f t="shared" si="6"/>
        <v>8821.1111111111113</v>
      </c>
      <c r="AL7">
        <f t="shared" si="6"/>
        <v>8793.2222222222226</v>
      </c>
      <c r="AM7">
        <f>AVERAGEIF($D$4:$D$48,"2019",G$4:G$48)</f>
        <v>9436.0237500153999</v>
      </c>
      <c r="AR7">
        <f>_xlfn.STDEV.P($D$4:$D$48,"2020",H$4:H$48)/(SQRT(COUNTIF(D4:D48,2020)))</f>
        <v>1761.3355224239065</v>
      </c>
      <c r="AS7">
        <f>_xlfn.STDEV.P($D$4:$D$48,"2020",I$4:I$39)/(SQRT(COUNTIF(D4:D48,2020)))</f>
        <v>1714.4611325326971</v>
      </c>
      <c r="AT7">
        <f>_xlfn.STDEV.P($D$4:$D$48,"2020",J$4:J$39)/(SQRT(COUNTIF(D4:D48,2020)))</f>
        <v>1680.6435879902083</v>
      </c>
      <c r="AU7">
        <f>_xlfn.STDEV.P($D$4:$D$48,"2020",K$4:K$39)/(SQRT(COUNTIF(D4:D48,2020)))</f>
        <v>1757.432875339091</v>
      </c>
      <c r="AV7">
        <f>_xlfn.STDEV.P($D$4:$D$48,"2020",L$4:L$39)/(SQRT(COUNTIF(D4:D48,2020)))</f>
        <v>1761.9304805035406</v>
      </c>
      <c r="AW7">
        <f>_xlfn.STDEV.P($D$4:$D$48,"2020",M$4:M$39)/(SQRT(COUNTIF(D4:D48,2020)))</f>
        <v>1726.9730319110315</v>
      </c>
      <c r="AZ7" t="s">
        <v>3</v>
      </c>
      <c r="BA7">
        <v>18201</v>
      </c>
      <c r="BB7">
        <v>17291</v>
      </c>
      <c r="BC7">
        <v>1</v>
      </c>
      <c r="BD7">
        <v>43</v>
      </c>
      <c r="BF7" s="1"/>
      <c r="BH7" s="2"/>
      <c r="BI7" s="2"/>
      <c r="BJ7" s="2"/>
      <c r="BK7" s="2"/>
      <c r="BL7" s="2"/>
      <c r="BM7" s="2"/>
    </row>
    <row r="8" spans="1:65" x14ac:dyDescent="0.35">
      <c r="A8">
        <v>5</v>
      </c>
      <c r="B8">
        <v>30</v>
      </c>
      <c r="C8">
        <v>180</v>
      </c>
      <c r="D8">
        <v>2016</v>
      </c>
      <c r="E8" s="1" t="s">
        <v>24</v>
      </c>
      <c r="F8" s="1"/>
      <c r="G8" s="1">
        <v>17274.319327732072</v>
      </c>
      <c r="H8">
        <v>18977</v>
      </c>
      <c r="I8">
        <v>17906</v>
      </c>
      <c r="J8">
        <v>17687</v>
      </c>
      <c r="K8">
        <v>18431</v>
      </c>
      <c r="L8">
        <v>18377</v>
      </c>
      <c r="M8">
        <v>18977</v>
      </c>
      <c r="N8">
        <v>17726</v>
      </c>
      <c r="O8">
        <v>18677</v>
      </c>
      <c r="P8">
        <v>18418</v>
      </c>
      <c r="R8" s="14">
        <f t="shared" si="1"/>
        <v>491.31289532344977</v>
      </c>
      <c r="S8" s="14">
        <f t="shared" si="2"/>
        <v>2.6770330180601584E-2</v>
      </c>
      <c r="T8" s="15">
        <f t="shared" si="3"/>
        <v>17.274319327732073</v>
      </c>
      <c r="U8" s="15"/>
      <c r="W8" s="16" t="s">
        <v>26</v>
      </c>
      <c r="X8" s="14">
        <v>2020</v>
      </c>
      <c r="Y8" s="14">
        <f>AVERAGE(R40:R48)</f>
        <v>301.72244951610583</v>
      </c>
      <c r="Z8" s="14">
        <f>AVERAGE(S40:S48)</f>
        <v>8.11312456491661E-2</v>
      </c>
      <c r="AB8" s="1" t="s">
        <v>26</v>
      </c>
      <c r="AC8">
        <v>2020</v>
      </c>
      <c r="AD8">
        <f>AVERAGEIF($D$4:$D$48,"2020",$H$4:$H$48)</f>
        <v>3246.5555555555557</v>
      </c>
      <c r="AE8">
        <f t="shared" ref="AE8:AL8" si="7">AVERAGEIF($D$4:$D$48,"2020",I$4:I$48)</f>
        <v>3603.1111111111113</v>
      </c>
      <c r="AF8">
        <f t="shared" si="7"/>
        <v>3895.1111111111113</v>
      </c>
      <c r="AG8">
        <f t="shared" si="7"/>
        <v>3868</v>
      </c>
      <c r="AH8">
        <f t="shared" si="7"/>
        <v>3708.4444444444443</v>
      </c>
      <c r="AI8">
        <f t="shared" si="7"/>
        <v>3111.7777777777778</v>
      </c>
      <c r="AJ8">
        <f t="shared" si="7"/>
        <v>3903.1111111111113</v>
      </c>
      <c r="AK8">
        <f t="shared" si="7"/>
        <v>3701</v>
      </c>
      <c r="AL8">
        <f t="shared" si="7"/>
        <v>3750.6666666666665</v>
      </c>
      <c r="AM8">
        <f>AVERAGEIF($D$4:$D$48,"2020",G$4:G$48)</f>
        <v>4964.918994322823</v>
      </c>
      <c r="AZ8" t="s">
        <v>3</v>
      </c>
      <c r="BA8">
        <v>18660</v>
      </c>
      <c r="BB8">
        <v>17727</v>
      </c>
      <c r="BC8">
        <v>1</v>
      </c>
      <c r="BD8">
        <v>44</v>
      </c>
    </row>
    <row r="9" spans="1:65" x14ac:dyDescent="0.35">
      <c r="A9">
        <v>6</v>
      </c>
      <c r="B9">
        <v>37</v>
      </c>
      <c r="C9">
        <v>0</v>
      </c>
      <c r="D9">
        <v>2016</v>
      </c>
      <c r="E9" s="1" t="s">
        <v>24</v>
      </c>
      <c r="F9" s="1"/>
      <c r="G9" s="1">
        <v>6936.202569768072</v>
      </c>
      <c r="H9">
        <v>9112</v>
      </c>
      <c r="I9">
        <v>9215</v>
      </c>
      <c r="J9">
        <v>9265</v>
      </c>
      <c r="K9">
        <v>9900</v>
      </c>
      <c r="L9">
        <v>9061</v>
      </c>
      <c r="M9">
        <v>8727</v>
      </c>
      <c r="N9">
        <v>9386</v>
      </c>
      <c r="O9">
        <v>9092</v>
      </c>
      <c r="P9">
        <v>9070</v>
      </c>
      <c r="R9" s="14">
        <f t="shared" si="1"/>
        <v>317.86728537411818</v>
      </c>
      <c r="S9" s="14">
        <f t="shared" si="2"/>
        <v>3.4539111995545754E-2</v>
      </c>
      <c r="T9" s="15">
        <f t="shared" si="3"/>
        <v>6.9362025697680716</v>
      </c>
      <c r="U9" s="15"/>
      <c r="AZ9" t="s">
        <v>3</v>
      </c>
      <c r="BA9">
        <v>9060</v>
      </c>
      <c r="BB9">
        <v>8607</v>
      </c>
      <c r="BC9">
        <v>1</v>
      </c>
      <c r="BD9">
        <v>51</v>
      </c>
    </row>
    <row r="10" spans="1:65" x14ac:dyDescent="0.35">
      <c r="A10">
        <v>7</v>
      </c>
      <c r="B10">
        <v>43</v>
      </c>
      <c r="C10">
        <v>120</v>
      </c>
      <c r="D10">
        <v>2016</v>
      </c>
      <c r="E10" s="1" t="s">
        <v>24</v>
      </c>
      <c r="F10" s="1"/>
      <c r="G10" s="1">
        <v>15820.843313352154</v>
      </c>
      <c r="H10">
        <v>18974</v>
      </c>
      <c r="I10">
        <v>18259</v>
      </c>
      <c r="J10">
        <v>17770</v>
      </c>
      <c r="K10">
        <v>18289</v>
      </c>
      <c r="L10">
        <v>18598</v>
      </c>
      <c r="M10">
        <v>16955</v>
      </c>
      <c r="N10">
        <v>18265</v>
      </c>
      <c r="O10">
        <v>18907</v>
      </c>
      <c r="P10">
        <v>18555</v>
      </c>
      <c r="R10" s="14">
        <f t="shared" si="1"/>
        <v>619.24203220101629</v>
      </c>
      <c r="S10" s="14">
        <f t="shared" si="2"/>
        <v>3.3864681050294991E-2</v>
      </c>
      <c r="T10" s="15">
        <f t="shared" si="3"/>
        <v>15.820843313352153</v>
      </c>
      <c r="U10" s="15"/>
      <c r="AZ10" t="s">
        <v>25</v>
      </c>
      <c r="BA10">
        <v>15654</v>
      </c>
      <c r="BB10">
        <v>9413</v>
      </c>
      <c r="BC10">
        <v>2</v>
      </c>
      <c r="BD10">
        <v>15</v>
      </c>
      <c r="BF10" s="3"/>
    </row>
    <row r="11" spans="1:65" x14ac:dyDescent="0.35">
      <c r="A11">
        <v>8</v>
      </c>
      <c r="B11">
        <v>44</v>
      </c>
      <c r="C11">
        <v>180</v>
      </c>
      <c r="D11">
        <v>2016</v>
      </c>
      <c r="E11" s="1" t="s">
        <v>24</v>
      </c>
      <c r="F11" s="1"/>
      <c r="G11" s="1">
        <v>16420.342609287447</v>
      </c>
      <c r="H11">
        <v>18977</v>
      </c>
      <c r="I11">
        <v>18715</v>
      </c>
      <c r="J11">
        <v>17766</v>
      </c>
      <c r="K11">
        <v>18069</v>
      </c>
      <c r="L11">
        <v>18977</v>
      </c>
      <c r="M11">
        <v>16832</v>
      </c>
      <c r="N11">
        <v>18387</v>
      </c>
      <c r="O11">
        <v>18977</v>
      </c>
      <c r="P11">
        <v>18909</v>
      </c>
      <c r="R11" s="14">
        <f t="shared" si="1"/>
        <v>735.47552644530595</v>
      </c>
      <c r="S11" s="14">
        <f t="shared" si="2"/>
        <v>3.9969323756605946E-2</v>
      </c>
      <c r="T11" s="15">
        <f t="shared" si="3"/>
        <v>16.420342609287449</v>
      </c>
      <c r="U11" s="15"/>
      <c r="X11" t="s">
        <v>59</v>
      </c>
      <c r="AZ11" t="s">
        <v>25</v>
      </c>
      <c r="BA11">
        <v>16899</v>
      </c>
      <c r="BB11">
        <v>9325</v>
      </c>
      <c r="BC11">
        <v>2</v>
      </c>
      <c r="BD11">
        <v>16</v>
      </c>
      <c r="BH11" s="2"/>
      <c r="BI11" s="2"/>
      <c r="BJ11" s="2"/>
      <c r="BK11" s="2"/>
      <c r="BL11" s="2"/>
      <c r="BM11" s="2"/>
    </row>
    <row r="12" spans="1:65" x14ac:dyDescent="0.35">
      <c r="A12">
        <v>9</v>
      </c>
      <c r="B12">
        <v>51</v>
      </c>
      <c r="C12">
        <v>0</v>
      </c>
      <c r="D12">
        <v>2016</v>
      </c>
      <c r="E12" s="1" t="s">
        <v>24</v>
      </c>
      <c r="F12" s="1"/>
      <c r="G12" s="1">
        <v>6200.429507098198</v>
      </c>
      <c r="H12">
        <v>9082</v>
      </c>
      <c r="I12">
        <v>9209</v>
      </c>
      <c r="J12">
        <v>8941</v>
      </c>
      <c r="K12">
        <v>8962</v>
      </c>
      <c r="L12">
        <v>8995</v>
      </c>
      <c r="M12">
        <v>8205</v>
      </c>
      <c r="N12">
        <v>9289</v>
      </c>
      <c r="O12">
        <v>9579</v>
      </c>
      <c r="P12">
        <v>8903</v>
      </c>
      <c r="R12" s="14">
        <f t="shared" si="1"/>
        <v>372.91520483884807</v>
      </c>
      <c r="S12" s="14">
        <f t="shared" si="2"/>
        <v>4.1350789669803885E-2</v>
      </c>
      <c r="T12" s="15">
        <f t="shared" si="3"/>
        <v>6.2004295070981978</v>
      </c>
      <c r="U12" s="15"/>
      <c r="X12" t="s">
        <v>4</v>
      </c>
      <c r="Y12" t="s">
        <v>5</v>
      </c>
      <c r="Z12" t="s">
        <v>6</v>
      </c>
      <c r="AA12" t="s">
        <v>7</v>
      </c>
      <c r="AB12" t="s">
        <v>8</v>
      </c>
      <c r="AC12" t="s">
        <v>9</v>
      </c>
      <c r="AD12" t="s">
        <v>10</v>
      </c>
      <c r="AE12" t="s">
        <v>47</v>
      </c>
      <c r="AF12" t="s">
        <v>48</v>
      </c>
      <c r="AG12" t="s">
        <v>46</v>
      </c>
      <c r="AH12" t="s">
        <v>23</v>
      </c>
      <c r="AZ12" t="s">
        <v>25</v>
      </c>
      <c r="BA12">
        <v>6665</v>
      </c>
      <c r="BB12">
        <v>4082</v>
      </c>
      <c r="BC12">
        <v>2</v>
      </c>
      <c r="BD12">
        <v>23</v>
      </c>
      <c r="BH12" s="2"/>
      <c r="BI12" s="2"/>
      <c r="BJ12" s="2"/>
      <c r="BK12" s="2"/>
      <c r="BL12" s="2"/>
      <c r="BM12" s="2"/>
    </row>
    <row r="13" spans="1:65" x14ac:dyDescent="0.35">
      <c r="A13">
        <v>10</v>
      </c>
      <c r="B13">
        <v>15</v>
      </c>
      <c r="C13">
        <v>120</v>
      </c>
      <c r="D13">
        <v>2017</v>
      </c>
      <c r="E13" s="11" t="s">
        <v>49</v>
      </c>
      <c r="F13" s="11"/>
      <c r="G13" s="11">
        <v>8675.1800995987032</v>
      </c>
      <c r="H13" s="12">
        <v>11801</v>
      </c>
      <c r="I13" s="12">
        <v>10217</v>
      </c>
      <c r="J13" s="12">
        <v>10375</v>
      </c>
      <c r="K13" s="12">
        <v>11465</v>
      </c>
      <c r="L13" s="12">
        <v>11060</v>
      </c>
      <c r="M13" s="12">
        <v>10596</v>
      </c>
      <c r="N13" s="12">
        <v>10572</v>
      </c>
      <c r="O13" s="12">
        <v>11209</v>
      </c>
      <c r="P13" s="12">
        <v>11495</v>
      </c>
      <c r="Q13" s="12"/>
      <c r="R13" s="14">
        <f t="shared" si="1"/>
        <v>558.49641896792855</v>
      </c>
      <c r="S13" s="14">
        <f t="shared" si="2"/>
        <v>5.0880329696440504E-2</v>
      </c>
      <c r="T13" s="15">
        <f t="shared" si="3"/>
        <v>8.6751800995987036</v>
      </c>
      <c r="U13" s="15">
        <f>_xlfn.STDEV.P(T13:T21)</f>
        <v>3.6218929518311893</v>
      </c>
      <c r="X13" s="10">
        <f t="shared" ref="X13:AG17" si="8">AD4/1000</f>
        <v>15.675111111111111</v>
      </c>
      <c r="Y13" s="10">
        <f t="shared" si="8"/>
        <v>14.852777777777778</v>
      </c>
      <c r="Z13" s="10">
        <f t="shared" si="8"/>
        <v>14.630444444444445</v>
      </c>
      <c r="AA13" s="10">
        <f t="shared" si="8"/>
        <v>15.195777777777778</v>
      </c>
      <c r="AB13" s="10">
        <f t="shared" si="8"/>
        <v>15.128777777777778</v>
      </c>
      <c r="AC13" s="10">
        <f t="shared" si="8"/>
        <v>14.628555555555554</v>
      </c>
      <c r="AD13" s="10">
        <f t="shared" si="8"/>
        <v>14.922444444444444</v>
      </c>
      <c r="AE13" s="10">
        <f t="shared" si="8"/>
        <v>15.363333333333333</v>
      </c>
      <c r="AF13" s="10">
        <f t="shared" si="8"/>
        <v>15.160555555555554</v>
      </c>
      <c r="AG13" s="10">
        <f t="shared" si="8"/>
        <v>12.72218883463159</v>
      </c>
      <c r="AH13" s="2">
        <f>_xlfn.STDEV.P(X13:AG13)</f>
        <v>0.76572061580553474</v>
      </c>
      <c r="AZ13" t="s">
        <v>25</v>
      </c>
      <c r="BA13">
        <v>15554</v>
      </c>
      <c r="BB13">
        <v>9292</v>
      </c>
      <c r="BC13">
        <v>2</v>
      </c>
      <c r="BD13">
        <v>29</v>
      </c>
      <c r="BH13" s="2"/>
      <c r="BI13" s="2"/>
      <c r="BJ13" s="2"/>
      <c r="BK13" s="2"/>
      <c r="BL13" s="2"/>
      <c r="BM13" s="2"/>
    </row>
    <row r="14" spans="1:65" x14ac:dyDescent="0.35">
      <c r="A14">
        <v>11</v>
      </c>
      <c r="B14">
        <v>16</v>
      </c>
      <c r="C14">
        <v>180</v>
      </c>
      <c r="D14">
        <v>2017</v>
      </c>
      <c r="E14" s="11" t="s">
        <v>49</v>
      </c>
      <c r="F14" s="11"/>
      <c r="G14" s="11">
        <v>10887.894318126877</v>
      </c>
      <c r="H14" s="12">
        <v>11092</v>
      </c>
      <c r="I14" s="12">
        <v>10080</v>
      </c>
      <c r="J14" s="12">
        <v>10056</v>
      </c>
      <c r="K14" s="12">
        <v>10834</v>
      </c>
      <c r="L14" s="12">
        <v>10680</v>
      </c>
      <c r="M14" s="12">
        <v>11305</v>
      </c>
      <c r="N14" s="12">
        <v>10465</v>
      </c>
      <c r="O14" s="12">
        <v>11116</v>
      </c>
      <c r="P14" s="12">
        <v>10682</v>
      </c>
      <c r="Q14" s="12"/>
      <c r="R14" s="14">
        <f t="shared" si="1"/>
        <v>442.40463504704729</v>
      </c>
      <c r="S14" s="14">
        <f t="shared" si="2"/>
        <v>4.1341934538712759E-2</v>
      </c>
      <c r="T14" s="15">
        <f t="shared" si="3"/>
        <v>10.887894318126877</v>
      </c>
      <c r="U14" s="15"/>
      <c r="X14" s="10">
        <f t="shared" si="8"/>
        <v>8.7346666666666657</v>
      </c>
      <c r="Y14" s="10">
        <f t="shared" si="8"/>
        <v>8.4681111111111118</v>
      </c>
      <c r="Z14" s="10">
        <f t="shared" si="8"/>
        <v>8.5426666666666655</v>
      </c>
      <c r="AA14" s="10">
        <f t="shared" si="8"/>
        <v>8.9194444444444461</v>
      </c>
      <c r="AB14" s="10">
        <f t="shared" si="8"/>
        <v>8.8726666666666656</v>
      </c>
      <c r="AC14" s="10">
        <f t="shared" si="8"/>
        <v>8.6630000000000003</v>
      </c>
      <c r="AD14" s="10">
        <f t="shared" si="8"/>
        <v>8.6069999999999993</v>
      </c>
      <c r="AE14" s="10">
        <f t="shared" si="8"/>
        <v>8.9745555555555541</v>
      </c>
      <c r="AF14" s="10">
        <f t="shared" si="8"/>
        <v>8.961666666666666</v>
      </c>
      <c r="AG14" s="10">
        <f t="shared" si="8"/>
        <v>7.625738236203353</v>
      </c>
      <c r="AH14" s="2">
        <f t="shared" ref="AH14:AH17" si="9">_xlfn.STDEV.P(X14:AG14)</f>
        <v>0.37760471174823934</v>
      </c>
      <c r="AZ14" t="s">
        <v>25</v>
      </c>
      <c r="BA14">
        <v>17648</v>
      </c>
      <c r="BB14">
        <v>9917</v>
      </c>
      <c r="BC14">
        <v>2</v>
      </c>
      <c r="BD14">
        <v>30</v>
      </c>
      <c r="BH14" s="2"/>
      <c r="BI14" s="2"/>
      <c r="BJ14" s="2"/>
      <c r="BK14" s="2"/>
      <c r="BL14" s="2"/>
      <c r="BM14" s="2"/>
    </row>
    <row r="15" spans="1:65" x14ac:dyDescent="0.35">
      <c r="A15">
        <v>12</v>
      </c>
      <c r="B15">
        <v>23</v>
      </c>
      <c r="C15">
        <v>0</v>
      </c>
      <c r="D15">
        <v>2017</v>
      </c>
      <c r="E15" s="11" t="s">
        <v>49</v>
      </c>
      <c r="F15" s="11"/>
      <c r="G15" s="11">
        <v>2994.6200876433431</v>
      </c>
      <c r="H15" s="12">
        <v>3466</v>
      </c>
      <c r="I15" s="12">
        <v>4012</v>
      </c>
      <c r="J15" s="12">
        <v>4061</v>
      </c>
      <c r="K15" s="12">
        <v>3784</v>
      </c>
      <c r="L15" s="12">
        <v>4053</v>
      </c>
      <c r="M15" s="12">
        <v>3991</v>
      </c>
      <c r="N15" s="12">
        <v>3894</v>
      </c>
      <c r="O15" s="12">
        <v>3941</v>
      </c>
      <c r="P15" s="12">
        <v>4052</v>
      </c>
      <c r="Q15" s="12"/>
      <c r="R15" s="14">
        <f t="shared" si="1"/>
        <v>191.75273429891712</v>
      </c>
      <c r="S15" s="14">
        <f t="shared" si="2"/>
        <v>4.8952590023550631E-2</v>
      </c>
      <c r="T15" s="15">
        <f t="shared" si="3"/>
        <v>2.9946200876433431</v>
      </c>
      <c r="U15" s="15"/>
      <c r="X15" s="10">
        <f t="shared" si="8"/>
        <v>10.842111111111111</v>
      </c>
      <c r="Y15" s="10">
        <f t="shared" si="8"/>
        <v>10.257999999999999</v>
      </c>
      <c r="Z15" s="10">
        <f t="shared" si="8"/>
        <v>10.181888888888889</v>
      </c>
      <c r="AA15" s="10">
        <f t="shared" si="8"/>
        <v>10.586333333333334</v>
      </c>
      <c r="AB15" s="10">
        <f t="shared" si="8"/>
        <v>10.522444444444446</v>
      </c>
      <c r="AC15" s="10">
        <f t="shared" si="8"/>
        <v>10.344111111111111</v>
      </c>
      <c r="AD15" s="10">
        <f t="shared" si="8"/>
        <v>10.320444444444446</v>
      </c>
      <c r="AE15" s="10">
        <f t="shared" si="8"/>
        <v>10.578222222222223</v>
      </c>
      <c r="AF15" s="10">
        <f t="shared" si="8"/>
        <v>10.566222222222223</v>
      </c>
      <c r="AG15" s="10">
        <f t="shared" si="8"/>
        <v>11.233671632777343</v>
      </c>
      <c r="AH15" s="2">
        <f t="shared" si="9"/>
        <v>0.29517583851923096</v>
      </c>
      <c r="AZ15" t="s">
        <v>25</v>
      </c>
      <c r="BA15">
        <v>6714</v>
      </c>
      <c r="BB15">
        <v>4114</v>
      </c>
      <c r="BC15">
        <v>2</v>
      </c>
      <c r="BD15">
        <v>37</v>
      </c>
      <c r="BH15" s="2"/>
      <c r="BI15" s="2"/>
      <c r="BJ15" s="2"/>
      <c r="BK15" s="2"/>
      <c r="BL15" s="2"/>
      <c r="BM15" s="2"/>
    </row>
    <row r="16" spans="1:65" x14ac:dyDescent="0.35">
      <c r="A16">
        <v>13</v>
      </c>
      <c r="B16">
        <v>29</v>
      </c>
      <c r="C16">
        <v>120</v>
      </c>
      <c r="D16">
        <v>2017</v>
      </c>
      <c r="E16" s="11" t="s">
        <v>49</v>
      </c>
      <c r="F16" s="11"/>
      <c r="G16" s="11">
        <v>9566.5302642046845</v>
      </c>
      <c r="H16" s="12">
        <v>11765</v>
      </c>
      <c r="I16" s="12">
        <v>10101</v>
      </c>
      <c r="J16" s="12">
        <v>10545</v>
      </c>
      <c r="K16" s="12">
        <v>11498</v>
      </c>
      <c r="L16" s="12">
        <v>10866</v>
      </c>
      <c r="M16" s="12">
        <v>11144</v>
      </c>
      <c r="N16" s="12">
        <v>10368</v>
      </c>
      <c r="O16" s="12">
        <v>11186</v>
      </c>
      <c r="P16" s="12">
        <v>11186</v>
      </c>
      <c r="Q16" s="12"/>
      <c r="R16" s="14">
        <f t="shared" si="1"/>
        <v>541.16112305958484</v>
      </c>
      <c r="S16" s="14">
        <f t="shared" si="2"/>
        <v>4.9366505919746437E-2</v>
      </c>
      <c r="T16" s="15">
        <f t="shared" si="3"/>
        <v>9.566530264204685</v>
      </c>
      <c r="U16" s="15"/>
      <c r="X16" s="10">
        <f t="shared" si="8"/>
        <v>8.7166666666666668</v>
      </c>
      <c r="Y16" s="10">
        <f t="shared" si="8"/>
        <v>8.5763333333333343</v>
      </c>
      <c r="Z16" s="10">
        <f t="shared" si="8"/>
        <v>8.5643333333333338</v>
      </c>
      <c r="AA16" s="10">
        <f t="shared" si="8"/>
        <v>8.8277777777777775</v>
      </c>
      <c r="AB16" s="10">
        <f t="shared" si="8"/>
        <v>8.7595555555555542</v>
      </c>
      <c r="AC16" s="10">
        <f t="shared" si="8"/>
        <v>8.5917777777777768</v>
      </c>
      <c r="AD16" s="10">
        <f t="shared" si="8"/>
        <v>8.5777777777777775</v>
      </c>
      <c r="AE16" s="10">
        <f t="shared" si="8"/>
        <v>8.8211111111111116</v>
      </c>
      <c r="AF16" s="10">
        <f t="shared" si="8"/>
        <v>8.7932222222222229</v>
      </c>
      <c r="AG16" s="10">
        <f t="shared" si="8"/>
        <v>9.4360237500153996</v>
      </c>
      <c r="AH16" s="2">
        <f t="shared" si="9"/>
        <v>0.24523941191083262</v>
      </c>
      <c r="AZ16" t="s">
        <v>25</v>
      </c>
      <c r="BA16">
        <v>17277</v>
      </c>
      <c r="BB16">
        <v>10684</v>
      </c>
      <c r="BC16">
        <v>2</v>
      </c>
      <c r="BD16">
        <v>43</v>
      </c>
    </row>
    <row r="17" spans="1:56" x14ac:dyDescent="0.35">
      <c r="A17">
        <v>14</v>
      </c>
      <c r="B17">
        <v>30</v>
      </c>
      <c r="C17">
        <v>180</v>
      </c>
      <c r="D17">
        <v>2017</v>
      </c>
      <c r="E17" s="11" t="s">
        <v>49</v>
      </c>
      <c r="F17" s="11"/>
      <c r="G17" s="11">
        <v>11269.048362071619</v>
      </c>
      <c r="H17" s="12">
        <v>11070</v>
      </c>
      <c r="I17" s="12">
        <v>10781</v>
      </c>
      <c r="J17" s="12">
        <v>11099</v>
      </c>
      <c r="K17" s="12">
        <v>11601</v>
      </c>
      <c r="L17" s="12">
        <v>11490</v>
      </c>
      <c r="M17" s="12">
        <v>11485</v>
      </c>
      <c r="N17" s="12">
        <v>11086</v>
      </c>
      <c r="O17" s="12">
        <v>11649</v>
      </c>
      <c r="P17" s="12">
        <v>11527</v>
      </c>
      <c r="Q17" s="12"/>
      <c r="R17" s="14">
        <f t="shared" si="1"/>
        <v>304.51879161136253</v>
      </c>
      <c r="S17" s="14">
        <f t="shared" si="2"/>
        <v>2.6925267462787981E-2</v>
      </c>
      <c r="T17" s="15">
        <f t="shared" si="3"/>
        <v>11.269048362071619</v>
      </c>
      <c r="U17" s="15"/>
      <c r="X17" s="10">
        <f t="shared" si="8"/>
        <v>3.2465555555555556</v>
      </c>
      <c r="Y17" s="10">
        <f t="shared" si="8"/>
        <v>3.6031111111111112</v>
      </c>
      <c r="Z17" s="10">
        <f t="shared" si="8"/>
        <v>3.8951111111111114</v>
      </c>
      <c r="AA17" s="10">
        <f t="shared" si="8"/>
        <v>3.8679999999999999</v>
      </c>
      <c r="AB17" s="10">
        <f t="shared" si="8"/>
        <v>3.7084444444444444</v>
      </c>
      <c r="AC17" s="10">
        <f t="shared" si="8"/>
        <v>3.1117777777777778</v>
      </c>
      <c r="AD17" s="10">
        <f t="shared" si="8"/>
        <v>3.9031111111111114</v>
      </c>
      <c r="AE17" s="10">
        <f t="shared" si="8"/>
        <v>3.7010000000000001</v>
      </c>
      <c r="AF17" s="10">
        <f t="shared" si="8"/>
        <v>3.7506666666666666</v>
      </c>
      <c r="AG17" s="10">
        <f t="shared" si="8"/>
        <v>4.9649189943228231</v>
      </c>
      <c r="AH17" s="2">
        <f t="shared" si="9"/>
        <v>0.47059063013602598</v>
      </c>
      <c r="AZ17" t="s">
        <v>25</v>
      </c>
      <c r="BA17">
        <v>18694</v>
      </c>
      <c r="BB17">
        <v>10751</v>
      </c>
      <c r="BC17">
        <v>2</v>
      </c>
      <c r="BD17">
        <v>44</v>
      </c>
    </row>
    <row r="18" spans="1:56" x14ac:dyDescent="0.35">
      <c r="A18">
        <v>15</v>
      </c>
      <c r="B18">
        <v>37</v>
      </c>
      <c r="C18">
        <v>0</v>
      </c>
      <c r="D18">
        <v>2017</v>
      </c>
      <c r="E18" s="11" t="s">
        <v>49</v>
      </c>
      <c r="F18" s="11"/>
      <c r="G18" s="11">
        <v>3166.2366546087474</v>
      </c>
      <c r="H18" s="12">
        <v>3474</v>
      </c>
      <c r="I18" s="12">
        <v>3943</v>
      </c>
      <c r="J18" s="12">
        <v>4106</v>
      </c>
      <c r="K18" s="12">
        <v>4007</v>
      </c>
      <c r="L18" s="12">
        <v>4074</v>
      </c>
      <c r="M18" s="12">
        <v>3839</v>
      </c>
      <c r="N18" s="12">
        <v>3946</v>
      </c>
      <c r="O18" s="12">
        <v>4065</v>
      </c>
      <c r="P18" s="12">
        <v>4067</v>
      </c>
      <c r="Q18" s="12"/>
      <c r="R18" s="14">
        <f t="shared" si="1"/>
        <v>196.45087030716982</v>
      </c>
      <c r="S18" s="14">
        <f t="shared" si="2"/>
        <v>4.9775001626207828E-2</v>
      </c>
      <c r="T18" s="15">
        <f t="shared" si="3"/>
        <v>3.1662366546087473</v>
      </c>
      <c r="U18" s="15"/>
      <c r="AZ18" t="s">
        <v>25</v>
      </c>
      <c r="BA18">
        <v>6764</v>
      </c>
      <c r="BB18">
        <v>4138</v>
      </c>
      <c r="BC18">
        <v>2</v>
      </c>
      <c r="BD18">
        <v>51</v>
      </c>
    </row>
    <row r="19" spans="1:56" x14ac:dyDescent="0.35">
      <c r="A19">
        <v>16</v>
      </c>
      <c r="B19">
        <v>43</v>
      </c>
      <c r="C19">
        <v>120</v>
      </c>
      <c r="D19">
        <v>2017</v>
      </c>
      <c r="E19" s="11" t="s">
        <v>49</v>
      </c>
      <c r="F19" s="11"/>
      <c r="G19" s="11">
        <v>9197.0129179431515</v>
      </c>
      <c r="H19" s="12">
        <v>11372</v>
      </c>
      <c r="I19" s="12">
        <v>11509</v>
      </c>
      <c r="J19" s="12">
        <v>11412</v>
      </c>
      <c r="K19" s="12">
        <v>11656</v>
      </c>
      <c r="L19" s="12">
        <v>11753</v>
      </c>
      <c r="M19" s="12">
        <v>10951</v>
      </c>
      <c r="N19" s="12">
        <v>11580</v>
      </c>
      <c r="O19" s="12">
        <v>11812</v>
      </c>
      <c r="P19" s="12">
        <v>11760</v>
      </c>
      <c r="Q19" s="12"/>
      <c r="R19" s="14">
        <f t="shared" si="1"/>
        <v>268.0864806571027</v>
      </c>
      <c r="S19" s="14">
        <f t="shared" si="2"/>
        <v>2.3243372919550351E-2</v>
      </c>
      <c r="T19" s="15">
        <f t="shared" si="3"/>
        <v>9.1970129179431517</v>
      </c>
      <c r="U19" s="15"/>
      <c r="AZ19" t="s">
        <v>3</v>
      </c>
      <c r="BA19">
        <v>12380</v>
      </c>
      <c r="BB19">
        <v>11761</v>
      </c>
      <c r="BC19">
        <v>3</v>
      </c>
      <c r="BD19">
        <v>15</v>
      </c>
    </row>
    <row r="20" spans="1:56" x14ac:dyDescent="0.35">
      <c r="A20">
        <v>17</v>
      </c>
      <c r="B20">
        <v>44</v>
      </c>
      <c r="C20">
        <v>180</v>
      </c>
      <c r="D20">
        <v>2017</v>
      </c>
      <c r="E20" s="11" t="s">
        <v>49</v>
      </c>
      <c r="F20" s="11"/>
      <c r="G20" s="11">
        <v>11055.61000909838</v>
      </c>
      <c r="H20" s="12">
        <v>11078</v>
      </c>
      <c r="I20" s="12">
        <v>11618</v>
      </c>
      <c r="J20" s="12">
        <v>11131</v>
      </c>
      <c r="K20" s="12">
        <v>11321</v>
      </c>
      <c r="L20" s="12">
        <v>11804</v>
      </c>
      <c r="M20" s="12">
        <v>10548</v>
      </c>
      <c r="N20" s="12">
        <v>11455</v>
      </c>
      <c r="O20" s="12">
        <v>11805</v>
      </c>
      <c r="P20" s="12">
        <v>11804</v>
      </c>
      <c r="Q20" s="12"/>
      <c r="R20" s="14">
        <f t="shared" si="1"/>
        <v>425.59546520140458</v>
      </c>
      <c r="S20" s="14">
        <f t="shared" si="2"/>
        <v>3.7346039417462666E-2</v>
      </c>
      <c r="T20" s="15">
        <f t="shared" si="3"/>
        <v>11.05561000909838</v>
      </c>
      <c r="U20" s="15"/>
      <c r="AZ20" t="s">
        <v>3</v>
      </c>
      <c r="BA20">
        <v>12574</v>
      </c>
      <c r="BB20">
        <v>11945</v>
      </c>
      <c r="BC20">
        <v>3</v>
      </c>
      <c r="BD20">
        <v>16</v>
      </c>
    </row>
    <row r="21" spans="1:56" x14ac:dyDescent="0.35">
      <c r="A21">
        <v>18</v>
      </c>
      <c r="B21">
        <v>51</v>
      </c>
      <c r="C21">
        <v>0</v>
      </c>
      <c r="D21">
        <v>2017</v>
      </c>
      <c r="E21" s="11" t="s">
        <v>49</v>
      </c>
      <c r="F21" s="11"/>
      <c r="G21" s="11">
        <v>1819.5114125346681</v>
      </c>
      <c r="H21" s="12">
        <v>3494</v>
      </c>
      <c r="I21" s="12">
        <v>3952</v>
      </c>
      <c r="J21" s="12">
        <v>4099</v>
      </c>
      <c r="K21" s="12">
        <v>4109</v>
      </c>
      <c r="L21" s="12">
        <v>4074</v>
      </c>
      <c r="M21" s="12">
        <v>4108</v>
      </c>
      <c r="N21" s="12">
        <v>4097</v>
      </c>
      <c r="O21" s="12">
        <v>3988</v>
      </c>
      <c r="P21" s="12">
        <v>4082</v>
      </c>
      <c r="Q21" s="12"/>
      <c r="R21" s="14">
        <f t="shared" si="1"/>
        <v>197.93875315359548</v>
      </c>
      <c r="S21" s="14">
        <f t="shared" si="2"/>
        <v>4.9480564907989869E-2</v>
      </c>
      <c r="T21" s="15">
        <f t="shared" si="3"/>
        <v>1.8195114125346681</v>
      </c>
      <c r="U21" s="15"/>
      <c r="AZ21" t="s">
        <v>3</v>
      </c>
      <c r="BA21">
        <v>6870</v>
      </c>
      <c r="BB21">
        <v>6526</v>
      </c>
      <c r="BC21">
        <v>3</v>
      </c>
      <c r="BD21">
        <v>23</v>
      </c>
    </row>
    <row r="22" spans="1:56" x14ac:dyDescent="0.35">
      <c r="A22">
        <v>19</v>
      </c>
      <c r="B22">
        <v>15</v>
      </c>
      <c r="C22">
        <v>120</v>
      </c>
      <c r="D22">
        <v>2018</v>
      </c>
      <c r="E22" s="1" t="s">
        <v>3</v>
      </c>
      <c r="F22" s="1"/>
      <c r="G22" s="1">
        <v>11859.04216398527</v>
      </c>
      <c r="H22">
        <v>13148</v>
      </c>
      <c r="I22">
        <v>11974</v>
      </c>
      <c r="J22">
        <v>11825</v>
      </c>
      <c r="K22">
        <v>12289</v>
      </c>
      <c r="L22">
        <v>12276</v>
      </c>
      <c r="M22">
        <v>12705</v>
      </c>
      <c r="N22">
        <v>11938</v>
      </c>
      <c r="O22">
        <v>12334</v>
      </c>
      <c r="P22">
        <v>12484</v>
      </c>
      <c r="R22" s="14">
        <f t="shared" si="1"/>
        <v>414.35220525538421</v>
      </c>
      <c r="S22" s="14">
        <f t="shared" si="2"/>
        <v>3.3604298769056053E-2</v>
      </c>
      <c r="T22" s="15">
        <f t="shared" si="3"/>
        <v>11.85904216398527</v>
      </c>
      <c r="U22" s="15">
        <f>_xlfn.STDEV.P(T22:T30)</f>
        <v>2.6268865895772295</v>
      </c>
      <c r="AZ22" t="s">
        <v>3</v>
      </c>
      <c r="BA22">
        <v>12348</v>
      </c>
      <c r="BB22">
        <v>11731</v>
      </c>
      <c r="BC22">
        <v>3</v>
      </c>
      <c r="BD22">
        <v>29</v>
      </c>
    </row>
    <row r="23" spans="1:56" x14ac:dyDescent="0.35">
      <c r="A23">
        <v>20</v>
      </c>
      <c r="B23">
        <v>16</v>
      </c>
      <c r="C23">
        <v>180</v>
      </c>
      <c r="D23">
        <v>2018</v>
      </c>
      <c r="E23" s="4" t="s">
        <v>3</v>
      </c>
      <c r="F23" s="4"/>
      <c r="G23" s="4">
        <v>13320.989607289775</v>
      </c>
      <c r="H23">
        <v>13516</v>
      </c>
      <c r="I23">
        <v>12183</v>
      </c>
      <c r="J23">
        <v>11808</v>
      </c>
      <c r="K23">
        <v>12219</v>
      </c>
      <c r="L23">
        <v>12434</v>
      </c>
      <c r="M23">
        <v>12921</v>
      </c>
      <c r="N23">
        <v>12146</v>
      </c>
      <c r="O23">
        <v>12681</v>
      </c>
      <c r="P23">
        <v>12367</v>
      </c>
      <c r="R23" s="14">
        <f t="shared" si="1"/>
        <v>505.26082373364352</v>
      </c>
      <c r="S23" s="14">
        <f t="shared" si="2"/>
        <v>4.0501869637967418E-2</v>
      </c>
      <c r="T23" s="15">
        <f t="shared" si="3"/>
        <v>13.320989607289775</v>
      </c>
      <c r="U23" s="15"/>
      <c r="AZ23" t="s">
        <v>3</v>
      </c>
      <c r="BA23">
        <v>12618</v>
      </c>
      <c r="BB23">
        <v>11987</v>
      </c>
      <c r="BC23">
        <v>3</v>
      </c>
      <c r="BD23">
        <v>30</v>
      </c>
    </row>
    <row r="24" spans="1:56" x14ac:dyDescent="0.35">
      <c r="A24">
        <v>21</v>
      </c>
      <c r="B24">
        <v>23</v>
      </c>
      <c r="C24">
        <v>0</v>
      </c>
      <c r="D24">
        <v>2018</v>
      </c>
      <c r="E24" s="1" t="s">
        <v>3</v>
      </c>
      <c r="F24" s="1"/>
      <c r="G24" s="1">
        <v>8144.5242186099322</v>
      </c>
      <c r="H24">
        <v>6233</v>
      </c>
      <c r="I24">
        <v>6343</v>
      </c>
      <c r="J24">
        <v>6853</v>
      </c>
      <c r="K24">
        <v>6908</v>
      </c>
      <c r="L24">
        <v>6717</v>
      </c>
      <c r="M24">
        <v>5627</v>
      </c>
      <c r="N24">
        <v>6382</v>
      </c>
      <c r="O24">
        <v>5935</v>
      </c>
      <c r="P24">
        <v>6734</v>
      </c>
      <c r="R24" s="14">
        <f t="shared" si="1"/>
        <v>435.68882244097108</v>
      </c>
      <c r="S24" s="14">
        <f t="shared" si="2"/>
        <v>6.792072684072506E-2</v>
      </c>
      <c r="T24" s="15">
        <f t="shared" si="3"/>
        <v>8.1445242186099325</v>
      </c>
      <c r="U24" s="15"/>
      <c r="AZ24" t="s">
        <v>3</v>
      </c>
      <c r="BA24">
        <v>6347</v>
      </c>
      <c r="BB24">
        <v>6030</v>
      </c>
      <c r="BC24">
        <v>3</v>
      </c>
      <c r="BD24">
        <v>37</v>
      </c>
    </row>
    <row r="25" spans="1:56" x14ac:dyDescent="0.35">
      <c r="A25">
        <v>22</v>
      </c>
      <c r="B25">
        <v>29</v>
      </c>
      <c r="C25">
        <v>120</v>
      </c>
      <c r="D25">
        <v>2018</v>
      </c>
      <c r="E25" s="1" t="s">
        <v>3</v>
      </c>
      <c r="F25" s="1"/>
      <c r="G25" s="1">
        <v>13158.695184397353</v>
      </c>
      <c r="H25">
        <v>13154</v>
      </c>
      <c r="I25">
        <v>11906</v>
      </c>
      <c r="J25">
        <v>11808</v>
      </c>
      <c r="K25">
        <v>12358</v>
      </c>
      <c r="L25">
        <v>12193</v>
      </c>
      <c r="M25">
        <v>12829</v>
      </c>
      <c r="N25">
        <v>11845</v>
      </c>
      <c r="O25">
        <v>12339</v>
      </c>
      <c r="P25">
        <v>12339</v>
      </c>
      <c r="R25" s="14">
        <f t="shared" si="1"/>
        <v>451.49430905728047</v>
      </c>
      <c r="S25" s="14">
        <f t="shared" si="2"/>
        <v>3.6683326696658192E-2</v>
      </c>
      <c r="T25" s="15">
        <f t="shared" si="3"/>
        <v>13.158695184397352</v>
      </c>
      <c r="U25" s="15"/>
      <c r="AZ25" t="s">
        <v>3</v>
      </c>
      <c r="BA25">
        <v>12555</v>
      </c>
      <c r="BB25">
        <v>11927</v>
      </c>
      <c r="BC25">
        <v>3</v>
      </c>
      <c r="BD25">
        <v>43</v>
      </c>
    </row>
    <row r="26" spans="1:56" x14ac:dyDescent="0.35">
      <c r="A26">
        <v>23</v>
      </c>
      <c r="B26">
        <v>30</v>
      </c>
      <c r="C26">
        <v>180</v>
      </c>
      <c r="D26">
        <v>2018</v>
      </c>
      <c r="E26" s="4" t="s">
        <v>3</v>
      </c>
      <c r="F26" s="4"/>
      <c r="G26" s="4">
        <v>14867.159101550757</v>
      </c>
      <c r="H26">
        <v>13111</v>
      </c>
      <c r="I26">
        <v>12522</v>
      </c>
      <c r="J26">
        <v>12016</v>
      </c>
      <c r="K26">
        <v>12610</v>
      </c>
      <c r="L26">
        <v>12675</v>
      </c>
      <c r="M26">
        <v>12912</v>
      </c>
      <c r="N26">
        <v>11906</v>
      </c>
      <c r="O26">
        <v>12766</v>
      </c>
      <c r="P26">
        <v>12693</v>
      </c>
      <c r="R26" s="14">
        <f t="shared" si="1"/>
        <v>391.34415799906861</v>
      </c>
      <c r="S26" s="14">
        <f t="shared" si="2"/>
        <v>3.1110911678119774E-2</v>
      </c>
      <c r="T26" s="15">
        <f t="shared" si="3"/>
        <v>14.867159101550756</v>
      </c>
      <c r="U26" s="15"/>
      <c r="AZ26" t="s">
        <v>3</v>
      </c>
      <c r="BA26">
        <v>13187</v>
      </c>
      <c r="BB26">
        <v>12528</v>
      </c>
      <c r="BC26">
        <v>3</v>
      </c>
      <c r="BD26">
        <v>44</v>
      </c>
    </row>
    <row r="27" spans="1:56" x14ac:dyDescent="0.35">
      <c r="A27">
        <v>24</v>
      </c>
      <c r="B27">
        <v>37</v>
      </c>
      <c r="C27">
        <v>0</v>
      </c>
      <c r="D27">
        <v>2018</v>
      </c>
      <c r="E27" s="4" t="s">
        <v>3</v>
      </c>
      <c r="F27" s="4"/>
      <c r="G27" s="4">
        <v>7829.0965832341481</v>
      </c>
      <c r="H27">
        <v>6320</v>
      </c>
      <c r="I27">
        <v>5857</v>
      </c>
      <c r="J27">
        <v>7109</v>
      </c>
      <c r="K27">
        <v>7222</v>
      </c>
      <c r="L27">
        <v>6321</v>
      </c>
      <c r="M27">
        <v>5516</v>
      </c>
      <c r="N27">
        <v>7284</v>
      </c>
      <c r="O27">
        <v>6937</v>
      </c>
      <c r="P27">
        <v>6937</v>
      </c>
      <c r="R27" s="14">
        <f t="shared" si="1"/>
        <v>634.73677834026421</v>
      </c>
      <c r="S27" s="14">
        <f t="shared" si="2"/>
        <v>9.6005764500317267E-2</v>
      </c>
      <c r="T27" s="15">
        <f t="shared" si="3"/>
        <v>7.8290965832341479</v>
      </c>
      <c r="U27" s="15"/>
      <c r="AZ27" t="s">
        <v>3</v>
      </c>
      <c r="BA27">
        <v>7045</v>
      </c>
      <c r="BB27">
        <v>6693</v>
      </c>
      <c r="BC27">
        <v>3</v>
      </c>
      <c r="BD27">
        <v>51</v>
      </c>
    </row>
    <row r="28" spans="1:56" x14ac:dyDescent="0.35">
      <c r="A28">
        <v>25</v>
      </c>
      <c r="B28">
        <v>43</v>
      </c>
      <c r="C28">
        <v>120</v>
      </c>
      <c r="D28">
        <v>2018</v>
      </c>
      <c r="E28" s="1" t="s">
        <v>3</v>
      </c>
      <c r="F28" s="1"/>
      <c r="G28" s="1">
        <v>12037.629437248987</v>
      </c>
      <c r="H28">
        <v>12865</v>
      </c>
      <c r="I28">
        <v>12363</v>
      </c>
      <c r="J28">
        <v>11838</v>
      </c>
      <c r="K28">
        <v>12354</v>
      </c>
      <c r="L28">
        <v>12504</v>
      </c>
      <c r="M28">
        <v>12311</v>
      </c>
      <c r="N28">
        <v>12310</v>
      </c>
      <c r="O28">
        <v>12613</v>
      </c>
      <c r="P28">
        <v>12501</v>
      </c>
      <c r="R28" s="14">
        <f t="shared" si="1"/>
        <v>277.84308121271931</v>
      </c>
      <c r="S28" s="14">
        <f t="shared" si="2"/>
        <v>2.239486052100121E-2</v>
      </c>
      <c r="T28" s="15">
        <f t="shared" si="3"/>
        <v>12.037629437248986</v>
      </c>
      <c r="U28" s="15"/>
      <c r="AZ28" t="s">
        <v>25</v>
      </c>
      <c r="BA28">
        <v>16807</v>
      </c>
      <c r="BB28">
        <v>8951</v>
      </c>
      <c r="BC28">
        <v>4</v>
      </c>
      <c r="BD28">
        <v>15</v>
      </c>
    </row>
    <row r="29" spans="1:56" x14ac:dyDescent="0.35">
      <c r="A29">
        <v>26</v>
      </c>
      <c r="B29">
        <v>44</v>
      </c>
      <c r="C29">
        <v>180</v>
      </c>
      <c r="D29">
        <v>2018</v>
      </c>
      <c r="E29" s="1" t="s">
        <v>3</v>
      </c>
      <c r="F29" s="1"/>
      <c r="G29" s="1">
        <v>12712.128512262134</v>
      </c>
      <c r="H29">
        <v>12987</v>
      </c>
      <c r="I29">
        <v>12749</v>
      </c>
      <c r="J29">
        <v>12026</v>
      </c>
      <c r="K29">
        <v>12287</v>
      </c>
      <c r="L29">
        <v>12840</v>
      </c>
      <c r="M29">
        <v>12629</v>
      </c>
      <c r="N29">
        <v>12519</v>
      </c>
      <c r="O29">
        <v>12850</v>
      </c>
      <c r="P29">
        <v>12834</v>
      </c>
      <c r="R29" s="14">
        <f t="shared" si="1"/>
        <v>310.28696395433695</v>
      </c>
      <c r="S29" s="14">
        <f t="shared" si="2"/>
        <v>2.4556437910227949E-2</v>
      </c>
      <c r="T29" s="15">
        <f t="shared" si="3"/>
        <v>12.712128512262133</v>
      </c>
      <c r="U29" s="15"/>
      <c r="AZ29" t="s">
        <v>25</v>
      </c>
      <c r="BA29">
        <v>17313</v>
      </c>
      <c r="BB29">
        <v>9246</v>
      </c>
      <c r="BC29">
        <v>4</v>
      </c>
      <c r="BD29">
        <v>16</v>
      </c>
    </row>
    <row r="30" spans="1:56" x14ac:dyDescent="0.35">
      <c r="A30">
        <v>27</v>
      </c>
      <c r="B30">
        <v>51</v>
      </c>
      <c r="C30">
        <v>0</v>
      </c>
      <c r="D30">
        <v>2018</v>
      </c>
      <c r="E30" s="1" t="s">
        <v>3</v>
      </c>
      <c r="F30" s="1"/>
      <c r="G30" s="1">
        <v>7173.7798864177248</v>
      </c>
      <c r="H30">
        <v>6245</v>
      </c>
      <c r="I30">
        <v>6425</v>
      </c>
      <c r="J30">
        <v>6354</v>
      </c>
      <c r="K30">
        <v>7030</v>
      </c>
      <c r="L30">
        <v>6742</v>
      </c>
      <c r="M30">
        <v>5647</v>
      </c>
      <c r="N30">
        <v>6554</v>
      </c>
      <c r="O30">
        <v>6749</v>
      </c>
      <c r="P30">
        <v>6207</v>
      </c>
      <c r="R30" s="14">
        <f t="shared" si="1"/>
        <v>399.4620688431437</v>
      </c>
      <c r="S30" s="14">
        <f t="shared" si="2"/>
        <v>6.2035763801499375E-2</v>
      </c>
      <c r="T30" s="15">
        <f t="shared" si="3"/>
        <v>7.1737798864177247</v>
      </c>
      <c r="U30" s="15"/>
      <c r="AZ30" t="s">
        <v>25</v>
      </c>
      <c r="BA30">
        <v>6281</v>
      </c>
      <c r="BB30">
        <v>3451</v>
      </c>
      <c r="BC30">
        <v>4</v>
      </c>
      <c r="BD30">
        <v>23</v>
      </c>
    </row>
    <row r="31" spans="1:56" x14ac:dyDescent="0.35">
      <c r="A31">
        <v>28</v>
      </c>
      <c r="B31">
        <v>15</v>
      </c>
      <c r="C31">
        <v>120</v>
      </c>
      <c r="D31">
        <v>2019</v>
      </c>
      <c r="E31" s="11" t="s">
        <v>49</v>
      </c>
      <c r="F31" s="11"/>
      <c r="G31" s="11">
        <v>11264.21950735565</v>
      </c>
      <c r="H31" s="12">
        <v>11918</v>
      </c>
      <c r="I31" s="12">
        <v>11099</v>
      </c>
      <c r="J31" s="12">
        <v>10931</v>
      </c>
      <c r="K31" s="12">
        <v>11644</v>
      </c>
      <c r="L31" s="12">
        <v>11563</v>
      </c>
      <c r="M31" s="12">
        <v>11001</v>
      </c>
      <c r="N31" s="12">
        <v>11129</v>
      </c>
      <c r="O31" s="12">
        <v>11643</v>
      </c>
      <c r="P31" s="12">
        <v>11781</v>
      </c>
      <c r="Q31" s="12"/>
      <c r="R31" s="14">
        <f t="shared" si="1"/>
        <v>370.89804678794297</v>
      </c>
      <c r="S31" s="14">
        <f t="shared" si="2"/>
        <v>3.2500388681532162E-2</v>
      </c>
      <c r="T31" s="15">
        <f t="shared" si="3"/>
        <v>11.26421950735565</v>
      </c>
      <c r="U31" s="15">
        <f>_xlfn.STDEV.P(T31:T39)</f>
        <v>4.2522434249770988</v>
      </c>
      <c r="AZ31" t="s">
        <v>25</v>
      </c>
      <c r="BA31">
        <v>16623</v>
      </c>
      <c r="BB31">
        <v>8805</v>
      </c>
      <c r="BC31">
        <v>4</v>
      </c>
      <c r="BD31">
        <v>29</v>
      </c>
    </row>
    <row r="32" spans="1:56" x14ac:dyDescent="0.35">
      <c r="A32">
        <v>29</v>
      </c>
      <c r="B32">
        <v>16</v>
      </c>
      <c r="C32">
        <v>180</v>
      </c>
      <c r="D32">
        <v>2019</v>
      </c>
      <c r="E32" s="11" t="s">
        <v>49</v>
      </c>
      <c r="F32" s="13"/>
      <c r="G32" s="13">
        <v>13528.586082697015</v>
      </c>
      <c r="H32" s="12">
        <v>11357</v>
      </c>
      <c r="I32" s="12">
        <v>10719</v>
      </c>
      <c r="J32" s="12">
        <v>10586</v>
      </c>
      <c r="K32" s="12">
        <v>11210</v>
      </c>
      <c r="L32" s="12">
        <v>11170</v>
      </c>
      <c r="M32" s="12">
        <v>11545</v>
      </c>
      <c r="N32" s="12">
        <v>10999</v>
      </c>
      <c r="O32" s="12">
        <v>11448</v>
      </c>
      <c r="P32" s="12">
        <v>11168</v>
      </c>
      <c r="Q32" s="12"/>
      <c r="R32" s="14">
        <f t="shared" si="1"/>
        <v>319.41865596388982</v>
      </c>
      <c r="S32" s="14">
        <f t="shared" si="2"/>
        <v>2.8689725790652966E-2</v>
      </c>
      <c r="T32" s="15">
        <f t="shared" si="3"/>
        <v>13.528586082697014</v>
      </c>
      <c r="U32" s="15"/>
      <c r="AZ32" t="s">
        <v>25</v>
      </c>
      <c r="BA32">
        <v>18328</v>
      </c>
      <c r="BB32">
        <v>10039</v>
      </c>
      <c r="BC32">
        <v>4</v>
      </c>
      <c r="BD32">
        <v>30</v>
      </c>
    </row>
    <row r="33" spans="1:56" x14ac:dyDescent="0.35">
      <c r="A33">
        <v>30</v>
      </c>
      <c r="B33">
        <v>23</v>
      </c>
      <c r="C33">
        <v>0</v>
      </c>
      <c r="D33">
        <v>2019</v>
      </c>
      <c r="E33" s="11" t="s">
        <v>49</v>
      </c>
      <c r="F33" s="11"/>
      <c r="G33" s="11">
        <v>3356.9437603993351</v>
      </c>
      <c r="H33" s="12">
        <v>3026</v>
      </c>
      <c r="I33" s="12">
        <v>3264</v>
      </c>
      <c r="J33" s="12">
        <v>3317</v>
      </c>
      <c r="K33" s="12">
        <v>3296</v>
      </c>
      <c r="L33" s="12">
        <v>3327</v>
      </c>
      <c r="M33" s="12">
        <v>3235</v>
      </c>
      <c r="N33" s="12">
        <v>2973</v>
      </c>
      <c r="O33" s="12">
        <v>2938</v>
      </c>
      <c r="P33" s="12">
        <v>3315</v>
      </c>
      <c r="Q33" s="12"/>
      <c r="R33" s="14">
        <f t="shared" si="1"/>
        <v>160.7439302465605</v>
      </c>
      <c r="S33" s="14">
        <f t="shared" si="2"/>
        <v>5.0423316448330299E-2</v>
      </c>
      <c r="T33" s="15">
        <f t="shared" si="3"/>
        <v>3.3569437603993353</v>
      </c>
      <c r="U33" s="15"/>
      <c r="AZ33" t="s">
        <v>25</v>
      </c>
      <c r="BA33">
        <v>5751</v>
      </c>
      <c r="BB33">
        <v>3216</v>
      </c>
      <c r="BC33">
        <v>4</v>
      </c>
      <c r="BD33">
        <v>37</v>
      </c>
    </row>
    <row r="34" spans="1:56" x14ac:dyDescent="0.35">
      <c r="A34">
        <v>31</v>
      </c>
      <c r="B34">
        <v>29</v>
      </c>
      <c r="C34">
        <v>120</v>
      </c>
      <c r="D34">
        <v>2019</v>
      </c>
      <c r="E34" s="11" t="s">
        <v>49</v>
      </c>
      <c r="F34" s="11"/>
      <c r="G34" s="11">
        <v>12253.506899558066</v>
      </c>
      <c r="H34" s="12">
        <v>11821</v>
      </c>
      <c r="I34" s="12">
        <v>10875</v>
      </c>
      <c r="J34" s="12">
        <v>10946</v>
      </c>
      <c r="K34" s="12">
        <v>11648</v>
      </c>
      <c r="L34" s="12">
        <v>11386</v>
      </c>
      <c r="M34" s="12">
        <v>11481</v>
      </c>
      <c r="N34" s="12">
        <v>10696</v>
      </c>
      <c r="O34" s="12">
        <v>11554</v>
      </c>
      <c r="P34" s="12">
        <v>11554</v>
      </c>
      <c r="Q34" s="12"/>
      <c r="R34" s="14">
        <f t="shared" si="1"/>
        <v>391.29943777112686</v>
      </c>
      <c r="S34" s="14">
        <f t="shared" si="2"/>
        <v>3.4539627307893624E-2</v>
      </c>
      <c r="T34" s="15">
        <f t="shared" si="3"/>
        <v>12.253506899558065</v>
      </c>
      <c r="U34" s="15"/>
      <c r="AZ34" t="s">
        <v>25</v>
      </c>
      <c r="BA34">
        <v>18497</v>
      </c>
      <c r="BB34">
        <v>10272</v>
      </c>
      <c r="BC34">
        <v>4</v>
      </c>
      <c r="BD34">
        <v>43</v>
      </c>
    </row>
    <row r="35" spans="1:56" x14ac:dyDescent="0.35">
      <c r="A35">
        <v>32</v>
      </c>
      <c r="B35">
        <v>30</v>
      </c>
      <c r="C35">
        <v>180</v>
      </c>
      <c r="D35">
        <v>2019</v>
      </c>
      <c r="E35" s="11" t="s">
        <v>49</v>
      </c>
      <c r="F35" s="13"/>
      <c r="G35" s="13">
        <v>12527.456348796364</v>
      </c>
      <c r="H35" s="12">
        <v>11351</v>
      </c>
      <c r="I35" s="12">
        <v>11584</v>
      </c>
      <c r="J35" s="12">
        <v>11629</v>
      </c>
      <c r="K35" s="12">
        <v>11629</v>
      </c>
      <c r="L35" s="12">
        <v>11629</v>
      </c>
      <c r="M35" s="12">
        <v>11544</v>
      </c>
      <c r="N35" s="12">
        <v>11629</v>
      </c>
      <c r="O35" s="12">
        <v>11629</v>
      </c>
      <c r="P35" s="12">
        <v>11629</v>
      </c>
      <c r="Q35" s="12"/>
      <c r="R35" s="14">
        <f t="shared" si="1"/>
        <v>92.221201466907814</v>
      </c>
      <c r="S35" s="14">
        <f t="shared" si="2"/>
        <v>7.9613134701367865E-3</v>
      </c>
      <c r="T35" s="15">
        <f t="shared" si="3"/>
        <v>12.527456348796365</v>
      </c>
      <c r="U35" s="15"/>
      <c r="AZ35" t="s">
        <v>25</v>
      </c>
      <c r="BA35">
        <v>19085</v>
      </c>
      <c r="BB35">
        <v>10638</v>
      </c>
      <c r="BC35">
        <v>4</v>
      </c>
      <c r="BD35">
        <v>44</v>
      </c>
    </row>
    <row r="36" spans="1:56" x14ac:dyDescent="0.35">
      <c r="A36">
        <v>33</v>
      </c>
      <c r="B36">
        <v>37</v>
      </c>
      <c r="C36">
        <v>0</v>
      </c>
      <c r="D36">
        <v>2019</v>
      </c>
      <c r="E36" s="11" t="s">
        <v>49</v>
      </c>
      <c r="F36" s="13"/>
      <c r="G36" s="13">
        <v>3692.1577999672622</v>
      </c>
      <c r="H36" s="12">
        <v>3067</v>
      </c>
      <c r="I36" s="12">
        <v>2977</v>
      </c>
      <c r="J36" s="12">
        <v>3364</v>
      </c>
      <c r="K36" s="12">
        <v>3338</v>
      </c>
      <c r="L36" s="12">
        <v>3054</v>
      </c>
      <c r="M36" s="12">
        <v>3123</v>
      </c>
      <c r="N36" s="12">
        <v>3416</v>
      </c>
      <c r="O36" s="12">
        <v>3338</v>
      </c>
      <c r="P36" s="12">
        <v>3359</v>
      </c>
      <c r="Q36" s="12"/>
      <c r="R36" s="14">
        <f t="shared" si="1"/>
        <v>167.85244843148533</v>
      </c>
      <c r="S36" s="14">
        <f t="shared" si="2"/>
        <v>5.2027553240231714E-2</v>
      </c>
      <c r="T36" s="15">
        <f t="shared" si="3"/>
        <v>3.6921577999672621</v>
      </c>
      <c r="U36" s="15"/>
      <c r="AZ36" t="s">
        <v>25</v>
      </c>
      <c r="BA36">
        <v>6587</v>
      </c>
      <c r="BB36">
        <v>3687</v>
      </c>
      <c r="BC36">
        <v>4</v>
      </c>
      <c r="BD36">
        <v>51</v>
      </c>
    </row>
    <row r="37" spans="1:56" x14ac:dyDescent="0.35">
      <c r="A37">
        <v>34</v>
      </c>
      <c r="B37">
        <v>43</v>
      </c>
      <c r="C37">
        <v>120</v>
      </c>
      <c r="D37">
        <v>2019</v>
      </c>
      <c r="E37" s="11" t="s">
        <v>49</v>
      </c>
      <c r="F37" s="11"/>
      <c r="G37" s="11">
        <v>12055.803578679515</v>
      </c>
      <c r="H37" s="12">
        <v>11509</v>
      </c>
      <c r="I37" s="12">
        <v>11754</v>
      </c>
      <c r="J37" s="12">
        <v>11722</v>
      </c>
      <c r="K37" s="12">
        <v>11721</v>
      </c>
      <c r="L37" s="12">
        <v>11730</v>
      </c>
      <c r="M37" s="12">
        <v>11122</v>
      </c>
      <c r="N37" s="12">
        <v>11703</v>
      </c>
      <c r="O37" s="12">
        <v>11885</v>
      </c>
      <c r="P37" s="12">
        <v>11728</v>
      </c>
      <c r="Q37" s="12"/>
      <c r="R37" s="14">
        <f t="shared" si="1"/>
        <v>220.83930809527547</v>
      </c>
      <c r="S37" s="14">
        <f t="shared" si="2"/>
        <v>1.8951825741913911E-2</v>
      </c>
      <c r="T37" s="15">
        <f t="shared" si="3"/>
        <v>12.055803578679516</v>
      </c>
      <c r="U37" s="15"/>
      <c r="AZ37" t="s">
        <v>26</v>
      </c>
      <c r="BA37">
        <v>6736</v>
      </c>
      <c r="BB37">
        <v>4218</v>
      </c>
      <c r="BC37">
        <v>5</v>
      </c>
      <c r="BD37">
        <v>15</v>
      </c>
    </row>
    <row r="38" spans="1:56" x14ac:dyDescent="0.35">
      <c r="A38">
        <v>35</v>
      </c>
      <c r="B38">
        <v>44</v>
      </c>
      <c r="C38">
        <v>180</v>
      </c>
      <c r="D38">
        <v>2019</v>
      </c>
      <c r="E38" s="11" t="s">
        <v>49</v>
      </c>
      <c r="F38" s="11"/>
      <c r="G38" s="11">
        <v>12860.274872023148</v>
      </c>
      <c r="H38" s="12">
        <v>11349</v>
      </c>
      <c r="I38" s="12">
        <v>11629</v>
      </c>
      <c r="J38" s="12">
        <v>11629</v>
      </c>
      <c r="K38" s="12">
        <v>11629</v>
      </c>
      <c r="L38" s="12">
        <v>11629</v>
      </c>
      <c r="M38" s="12">
        <v>11059</v>
      </c>
      <c r="N38" s="12">
        <v>11629</v>
      </c>
      <c r="O38" s="12">
        <v>11629</v>
      </c>
      <c r="P38" s="12">
        <v>11629</v>
      </c>
      <c r="Q38" s="12"/>
      <c r="R38" s="14">
        <f t="shared" si="1"/>
        <v>200.94222497468712</v>
      </c>
      <c r="S38" s="14">
        <f t="shared" si="2"/>
        <v>1.742089012505596E-2</v>
      </c>
      <c r="T38" s="15">
        <f t="shared" si="3"/>
        <v>12.860274872023149</v>
      </c>
      <c r="U38" s="15"/>
      <c r="AZ38" t="s">
        <v>26</v>
      </c>
      <c r="BA38">
        <v>9280</v>
      </c>
      <c r="BB38">
        <v>5866</v>
      </c>
      <c r="BC38">
        <v>5</v>
      </c>
      <c r="BD38">
        <v>16</v>
      </c>
    </row>
    <row r="39" spans="1:56" x14ac:dyDescent="0.35">
      <c r="A39">
        <v>36</v>
      </c>
      <c r="B39">
        <v>51</v>
      </c>
      <c r="C39">
        <v>0</v>
      </c>
      <c r="D39">
        <v>2019</v>
      </c>
      <c r="E39" s="11" t="s">
        <v>49</v>
      </c>
      <c r="F39" s="11"/>
      <c r="G39" s="11">
        <v>3385.2649006622514</v>
      </c>
      <c r="H39" s="12">
        <v>3052</v>
      </c>
      <c r="I39" s="12">
        <v>3286</v>
      </c>
      <c r="J39" s="12">
        <v>2955</v>
      </c>
      <c r="K39" s="12">
        <v>3335</v>
      </c>
      <c r="L39" s="12">
        <v>3348</v>
      </c>
      <c r="M39" s="12">
        <v>3216</v>
      </c>
      <c r="N39" s="12">
        <v>3026</v>
      </c>
      <c r="O39" s="12">
        <v>3326</v>
      </c>
      <c r="P39" s="12">
        <v>2976</v>
      </c>
      <c r="Q39" s="12"/>
      <c r="R39" s="14">
        <f t="shared" si="1"/>
        <v>164.82069381940821</v>
      </c>
      <c r="S39" s="14">
        <f t="shared" si="2"/>
        <v>5.2012140405844107E-2</v>
      </c>
      <c r="T39" s="15">
        <f t="shared" si="3"/>
        <v>3.3852649006622513</v>
      </c>
      <c r="U39" s="15"/>
      <c r="AZ39" t="s">
        <v>26</v>
      </c>
      <c r="BA39">
        <v>3973</v>
      </c>
      <c r="BB39">
        <v>2485</v>
      </c>
      <c r="BC39">
        <v>5</v>
      </c>
      <c r="BD39">
        <v>23</v>
      </c>
    </row>
    <row r="40" spans="1:56" x14ac:dyDescent="0.35">
      <c r="A40" s="7">
        <v>37</v>
      </c>
      <c r="B40">
        <v>0</v>
      </c>
      <c r="C40" s="7">
        <v>15</v>
      </c>
      <c r="D40" s="7">
        <v>2020</v>
      </c>
      <c r="E40" s="8" t="s">
        <v>26</v>
      </c>
      <c r="F40" s="8"/>
      <c r="G40" s="8">
        <v>5269.4480822311498</v>
      </c>
      <c r="H40">
        <v>3696</v>
      </c>
      <c r="I40">
        <v>3786</v>
      </c>
      <c r="J40">
        <v>4027</v>
      </c>
      <c r="K40" s="7">
        <v>4003</v>
      </c>
      <c r="L40">
        <v>3843</v>
      </c>
      <c r="M40">
        <v>3161</v>
      </c>
      <c r="N40">
        <v>4041</v>
      </c>
      <c r="O40">
        <v>3924</v>
      </c>
      <c r="P40" s="7">
        <v>3921</v>
      </c>
      <c r="R40" s="14">
        <f t="shared" si="1"/>
        <v>273.28653054583168</v>
      </c>
      <c r="S40" s="14">
        <f t="shared" si="2"/>
        <v>7.1495226292438957E-2</v>
      </c>
      <c r="T40" s="15">
        <f t="shared" si="3"/>
        <v>5.2694480822311496</v>
      </c>
      <c r="U40" s="15">
        <f>_xlfn.STDEV.P(T40:T48)</f>
        <v>0.58940019610892669</v>
      </c>
      <c r="W40" s="7"/>
      <c r="AZ40" t="s">
        <v>26</v>
      </c>
      <c r="BA40">
        <v>6882</v>
      </c>
      <c r="BB40">
        <v>4316</v>
      </c>
      <c r="BC40">
        <v>5</v>
      </c>
      <c r="BD40">
        <v>29</v>
      </c>
    </row>
    <row r="41" spans="1:56" x14ac:dyDescent="0.35">
      <c r="A41" s="7">
        <v>38</v>
      </c>
      <c r="B41">
        <v>0</v>
      </c>
      <c r="C41" s="7">
        <v>16</v>
      </c>
      <c r="D41" s="7">
        <v>2020</v>
      </c>
      <c r="E41" s="9" t="s">
        <v>26</v>
      </c>
      <c r="F41" s="9"/>
      <c r="G41" s="9">
        <v>5299.9302651190028</v>
      </c>
      <c r="H41">
        <v>3965</v>
      </c>
      <c r="I41">
        <v>4789</v>
      </c>
      <c r="J41">
        <v>5286</v>
      </c>
      <c r="K41" s="7">
        <v>5096</v>
      </c>
      <c r="L41">
        <v>5071</v>
      </c>
      <c r="M41">
        <v>4346</v>
      </c>
      <c r="N41">
        <v>5153</v>
      </c>
      <c r="O41">
        <v>5022</v>
      </c>
      <c r="P41" s="7">
        <v>5071</v>
      </c>
      <c r="R41" s="14">
        <f t="shared" si="1"/>
        <v>434.1920977836628</v>
      </c>
      <c r="S41" s="14">
        <f t="shared" si="2"/>
        <v>8.9219591316079483E-2</v>
      </c>
      <c r="T41" s="15">
        <f t="shared" si="3"/>
        <v>5.299930265119003</v>
      </c>
      <c r="U41" s="15"/>
      <c r="W41" s="7"/>
      <c r="AZ41" t="s">
        <v>26</v>
      </c>
      <c r="BA41">
        <v>8502</v>
      </c>
      <c r="BB41">
        <v>5429</v>
      </c>
      <c r="BC41">
        <v>5</v>
      </c>
      <c r="BD41">
        <v>30</v>
      </c>
    </row>
    <row r="42" spans="1:56" x14ac:dyDescent="0.35">
      <c r="A42" s="7">
        <v>39</v>
      </c>
      <c r="B42">
        <v>0</v>
      </c>
      <c r="C42" s="7">
        <v>23</v>
      </c>
      <c r="D42" s="7">
        <v>2020</v>
      </c>
      <c r="E42" s="8" t="s">
        <v>26</v>
      </c>
      <c r="F42" s="8"/>
      <c r="G42" s="8">
        <v>3925.0688980215514</v>
      </c>
      <c r="H42">
        <v>2348</v>
      </c>
      <c r="I42">
        <v>2343</v>
      </c>
      <c r="J42">
        <v>2529</v>
      </c>
      <c r="K42" s="7">
        <v>2511</v>
      </c>
      <c r="L42">
        <v>2437</v>
      </c>
      <c r="M42">
        <v>2005</v>
      </c>
      <c r="N42">
        <v>2515</v>
      </c>
      <c r="O42">
        <v>2363</v>
      </c>
      <c r="P42" s="7">
        <v>2452</v>
      </c>
      <c r="R42" s="14">
        <f t="shared" si="1"/>
        <v>161.46267198471739</v>
      </c>
      <c r="S42" s="14">
        <f t="shared" si="2"/>
        <v>6.7579595770936918E-2</v>
      </c>
      <c r="T42" s="15">
        <f t="shared" si="3"/>
        <v>3.9250688980215513</v>
      </c>
      <c r="U42" s="15"/>
      <c r="W42" s="7"/>
      <c r="AZ42" t="s">
        <v>26</v>
      </c>
      <c r="BA42">
        <v>3993</v>
      </c>
      <c r="BB42">
        <v>2497</v>
      </c>
      <c r="BC42">
        <v>5</v>
      </c>
      <c r="BD42">
        <v>37</v>
      </c>
    </row>
    <row r="43" spans="1:56" x14ac:dyDescent="0.35">
      <c r="A43" s="7">
        <v>40</v>
      </c>
      <c r="B43">
        <v>0</v>
      </c>
      <c r="C43" s="7">
        <v>29</v>
      </c>
      <c r="D43" s="7">
        <v>2020</v>
      </c>
      <c r="E43" s="8" t="s">
        <v>26</v>
      </c>
      <c r="F43" s="8"/>
      <c r="G43" s="8">
        <v>5249.7536359946826</v>
      </c>
      <c r="H43">
        <v>3805</v>
      </c>
      <c r="I43">
        <v>3911</v>
      </c>
      <c r="J43">
        <v>4250</v>
      </c>
      <c r="K43" s="7">
        <v>4216</v>
      </c>
      <c r="L43">
        <v>3992</v>
      </c>
      <c r="M43">
        <v>3521</v>
      </c>
      <c r="N43">
        <v>4328</v>
      </c>
      <c r="O43">
        <v>3994</v>
      </c>
      <c r="P43" s="7">
        <v>3994</v>
      </c>
      <c r="R43" s="14">
        <f t="shared" si="1"/>
        <v>248.05482144970381</v>
      </c>
      <c r="S43" s="14">
        <f t="shared" si="2"/>
        <v>6.1994762518323129E-2</v>
      </c>
      <c r="T43" s="15">
        <f t="shared" si="3"/>
        <v>5.2497536359946828</v>
      </c>
      <c r="U43" s="15"/>
      <c r="W43" s="7"/>
      <c r="AZ43" t="s">
        <v>26</v>
      </c>
      <c r="BA43">
        <v>6211</v>
      </c>
      <c r="BB43">
        <v>3933</v>
      </c>
      <c r="BC43">
        <v>5</v>
      </c>
      <c r="BD43">
        <v>43</v>
      </c>
    </row>
    <row r="44" spans="1:56" x14ac:dyDescent="0.35">
      <c r="A44" s="7">
        <v>41</v>
      </c>
      <c r="B44">
        <v>0</v>
      </c>
      <c r="C44" s="7">
        <v>30</v>
      </c>
      <c r="D44" s="7">
        <v>2020</v>
      </c>
      <c r="E44" s="9" t="s">
        <v>26</v>
      </c>
      <c r="F44" s="9"/>
      <c r="G44" s="9">
        <v>5257.117504895712</v>
      </c>
      <c r="H44">
        <v>3850</v>
      </c>
      <c r="I44">
        <v>4636</v>
      </c>
      <c r="J44">
        <v>5019</v>
      </c>
      <c r="K44" s="7">
        <v>5021</v>
      </c>
      <c r="L44">
        <v>4830</v>
      </c>
      <c r="M44">
        <v>4256</v>
      </c>
      <c r="N44">
        <v>5069</v>
      </c>
      <c r="O44">
        <v>4854</v>
      </c>
      <c r="P44" s="7">
        <v>4866</v>
      </c>
      <c r="R44" s="14">
        <f t="shared" si="1"/>
        <v>408.00330200188876</v>
      </c>
      <c r="S44" s="14">
        <f t="shared" si="2"/>
        <v>8.6602431971344984E-2</v>
      </c>
      <c r="T44" s="15">
        <f t="shared" si="3"/>
        <v>5.2571175048957119</v>
      </c>
      <c r="U44" s="15"/>
      <c r="W44" s="7"/>
      <c r="AZ44" t="s">
        <v>26</v>
      </c>
      <c r="BA44">
        <v>8157</v>
      </c>
      <c r="BB44">
        <v>5196</v>
      </c>
      <c r="BC44">
        <v>5</v>
      </c>
      <c r="BD44">
        <v>44</v>
      </c>
    </row>
    <row r="45" spans="1:56" x14ac:dyDescent="0.35">
      <c r="A45" s="7">
        <v>42</v>
      </c>
      <c r="B45">
        <v>0</v>
      </c>
      <c r="C45" s="7">
        <v>37</v>
      </c>
      <c r="D45" s="7">
        <v>2020</v>
      </c>
      <c r="E45" s="9" t="s">
        <v>26</v>
      </c>
      <c r="F45" s="9"/>
      <c r="G45" s="9">
        <v>4525.8217631386715</v>
      </c>
      <c r="H45">
        <v>2374</v>
      </c>
      <c r="I45">
        <v>2355</v>
      </c>
      <c r="J45">
        <v>2702</v>
      </c>
      <c r="K45" s="7">
        <v>2705</v>
      </c>
      <c r="L45">
        <v>2452</v>
      </c>
      <c r="M45">
        <v>2192</v>
      </c>
      <c r="N45">
        <v>2768</v>
      </c>
      <c r="O45">
        <v>2488</v>
      </c>
      <c r="P45" s="7">
        <v>2492</v>
      </c>
      <c r="R45" s="14">
        <f t="shared" si="1"/>
        <v>190.01410766338142</v>
      </c>
      <c r="S45" s="14">
        <f t="shared" si="2"/>
        <v>7.5911175824326729E-2</v>
      </c>
      <c r="T45" s="15">
        <f t="shared" si="3"/>
        <v>4.5258217631386719</v>
      </c>
      <c r="U45" s="15"/>
      <c r="W45" s="7"/>
      <c r="AZ45" t="s">
        <v>26</v>
      </c>
      <c r="BA45">
        <v>4016</v>
      </c>
      <c r="BB45">
        <v>2511</v>
      </c>
      <c r="BC45">
        <v>5</v>
      </c>
      <c r="BD45">
        <v>51</v>
      </c>
    </row>
    <row r="46" spans="1:56" x14ac:dyDescent="0.35">
      <c r="A46" s="7">
        <v>43</v>
      </c>
      <c r="B46">
        <v>0</v>
      </c>
      <c r="C46" s="7">
        <v>43</v>
      </c>
      <c r="D46" s="7">
        <v>2020</v>
      </c>
      <c r="E46" s="8" t="s">
        <v>26</v>
      </c>
      <c r="F46" s="8"/>
      <c r="G46" s="8">
        <v>5423.7620484086065</v>
      </c>
      <c r="H46">
        <v>3022</v>
      </c>
      <c r="I46">
        <v>3697</v>
      </c>
      <c r="J46">
        <v>3826</v>
      </c>
      <c r="K46" s="7">
        <v>3807</v>
      </c>
      <c r="L46">
        <v>3667</v>
      </c>
      <c r="M46">
        <v>2928</v>
      </c>
      <c r="N46">
        <v>3810</v>
      </c>
      <c r="O46">
        <v>3636</v>
      </c>
      <c r="P46" s="7">
        <v>3696</v>
      </c>
      <c r="R46" s="14">
        <f t="shared" si="1"/>
        <v>342.300347323484</v>
      </c>
      <c r="S46" s="14">
        <f t="shared" si="2"/>
        <v>9.6004958892809258E-2</v>
      </c>
      <c r="T46" s="15">
        <f t="shared" si="3"/>
        <v>5.4237620484086069</v>
      </c>
      <c r="U46" s="15"/>
      <c r="W46" s="7"/>
      <c r="AZ46" t="s">
        <v>27</v>
      </c>
      <c r="BA46">
        <v>1009</v>
      </c>
      <c r="BB46">
        <v>0</v>
      </c>
      <c r="BC46">
        <v>50</v>
      </c>
      <c r="BD46">
        <v>15</v>
      </c>
    </row>
    <row r="47" spans="1:56" x14ac:dyDescent="0.35">
      <c r="A47" s="7">
        <v>44</v>
      </c>
      <c r="B47">
        <v>0</v>
      </c>
      <c r="C47" s="7">
        <v>44</v>
      </c>
      <c r="D47" s="7">
        <v>2020</v>
      </c>
      <c r="E47" s="8" t="s">
        <v>26</v>
      </c>
      <c r="F47" s="8"/>
      <c r="G47" s="8">
        <v>5657.6080225561436</v>
      </c>
      <c r="H47">
        <v>3819</v>
      </c>
      <c r="I47">
        <v>4554</v>
      </c>
      <c r="J47">
        <v>4876</v>
      </c>
      <c r="K47" s="7">
        <v>4886</v>
      </c>
      <c r="L47">
        <v>4645</v>
      </c>
      <c r="M47">
        <v>3635</v>
      </c>
      <c r="N47">
        <v>4903</v>
      </c>
      <c r="O47">
        <v>4564</v>
      </c>
      <c r="P47" s="7">
        <v>4831</v>
      </c>
      <c r="R47" s="14">
        <f t="shared" si="1"/>
        <v>473.98892392122411</v>
      </c>
      <c r="S47" s="14">
        <f t="shared" si="2"/>
        <v>0.10477980780809611</v>
      </c>
      <c r="T47" s="15">
        <f t="shared" si="3"/>
        <v>5.6576080225561434</v>
      </c>
      <c r="U47" s="15"/>
      <c r="W47" s="7"/>
      <c r="AZ47" t="s">
        <v>27</v>
      </c>
      <c r="BA47">
        <v>1105</v>
      </c>
      <c r="BB47">
        <v>0</v>
      </c>
      <c r="BC47">
        <v>50</v>
      </c>
      <c r="BD47">
        <v>16</v>
      </c>
    </row>
    <row r="48" spans="1:56" x14ac:dyDescent="0.35">
      <c r="A48" s="7">
        <v>45</v>
      </c>
      <c r="B48">
        <v>0</v>
      </c>
      <c r="C48" s="7">
        <v>51</v>
      </c>
      <c r="D48" s="7">
        <v>2020</v>
      </c>
      <c r="E48" s="8" t="s">
        <v>26</v>
      </c>
      <c r="F48" s="8"/>
      <c r="G48" s="8">
        <v>4075.7607285398917</v>
      </c>
      <c r="H48">
        <v>2340</v>
      </c>
      <c r="I48">
        <v>2357</v>
      </c>
      <c r="J48">
        <v>2541</v>
      </c>
      <c r="K48" s="7">
        <v>2567</v>
      </c>
      <c r="L48">
        <v>2439</v>
      </c>
      <c r="M48">
        <v>1962</v>
      </c>
      <c r="N48">
        <v>2541</v>
      </c>
      <c r="O48">
        <v>2464</v>
      </c>
      <c r="P48" s="7">
        <v>2433</v>
      </c>
      <c r="R48" s="14">
        <f t="shared" si="1"/>
        <v>184.19924297105868</v>
      </c>
      <c r="S48" s="14">
        <f t="shared" si="2"/>
        <v>7.6593660448139353E-2</v>
      </c>
      <c r="T48" s="15">
        <f t="shared" si="3"/>
        <v>4.0757607285398914</v>
      </c>
      <c r="U48" s="15"/>
      <c r="W48" s="7"/>
      <c r="AZ48" t="s">
        <v>27</v>
      </c>
      <c r="BA48">
        <v>778</v>
      </c>
      <c r="BB48">
        <v>0</v>
      </c>
      <c r="BC48">
        <v>50</v>
      </c>
      <c r="BD48">
        <v>23</v>
      </c>
    </row>
    <row r="49" spans="2:56" x14ac:dyDescent="0.35">
      <c r="H49" s="2"/>
      <c r="I49" s="2"/>
      <c r="J49" s="2"/>
      <c r="K49" s="2"/>
      <c r="L49" s="2"/>
      <c r="M49" s="2"/>
      <c r="AZ49" t="s">
        <v>27</v>
      </c>
      <c r="BA49">
        <v>1025</v>
      </c>
      <c r="BB49">
        <v>0</v>
      </c>
      <c r="BC49">
        <v>50</v>
      </c>
      <c r="BD49">
        <v>29</v>
      </c>
    </row>
    <row r="50" spans="2:56" x14ac:dyDescent="0.35">
      <c r="B50" t="s">
        <v>24</v>
      </c>
      <c r="H50" s="2"/>
      <c r="I50" s="2"/>
      <c r="J50" s="2" t="s">
        <v>49</v>
      </c>
      <c r="K50" s="2"/>
      <c r="L50" s="2"/>
      <c r="M50" s="2"/>
      <c r="AZ50" t="s">
        <v>27</v>
      </c>
      <c r="BA50">
        <v>1069</v>
      </c>
      <c r="BB50">
        <v>0</v>
      </c>
      <c r="BC50">
        <v>50</v>
      </c>
      <c r="BD50">
        <v>30</v>
      </c>
    </row>
    <row r="51" spans="2:56" x14ac:dyDescent="0.35">
      <c r="H51" s="2"/>
      <c r="I51" s="2"/>
      <c r="J51" s="2"/>
      <c r="K51" s="2"/>
      <c r="L51" s="2"/>
      <c r="M51" s="2"/>
      <c r="AZ51" t="s">
        <v>27</v>
      </c>
      <c r="BA51">
        <v>786</v>
      </c>
      <c r="BB51">
        <v>0</v>
      </c>
      <c r="BC51">
        <v>50</v>
      </c>
      <c r="BD51">
        <v>37</v>
      </c>
    </row>
    <row r="52" spans="2:56" x14ac:dyDescent="0.35">
      <c r="H52" s="2"/>
      <c r="I52" s="2"/>
      <c r="J52" s="2"/>
      <c r="K52" s="2"/>
      <c r="L52" s="2"/>
      <c r="M52" s="2"/>
      <c r="U52" t="s">
        <v>53</v>
      </c>
      <c r="AZ52" t="s">
        <v>27</v>
      </c>
      <c r="BA52">
        <v>957</v>
      </c>
      <c r="BB52">
        <v>0</v>
      </c>
      <c r="BC52">
        <v>50</v>
      </c>
      <c r="BD52">
        <v>43</v>
      </c>
    </row>
    <row r="53" spans="2:56" x14ac:dyDescent="0.35">
      <c r="H53" s="2"/>
      <c r="I53" s="2"/>
      <c r="J53" s="2"/>
      <c r="K53" s="2"/>
      <c r="L53" s="2"/>
      <c r="M53" s="2"/>
      <c r="U53" t="s">
        <v>54</v>
      </c>
      <c r="AZ53" t="s">
        <v>27</v>
      </c>
      <c r="BA53">
        <v>1041</v>
      </c>
      <c r="BB53">
        <v>0</v>
      </c>
      <c r="BC53">
        <v>50</v>
      </c>
      <c r="BD53">
        <v>44</v>
      </c>
    </row>
    <row r="54" spans="2:56" x14ac:dyDescent="0.35">
      <c r="H54" s="2"/>
      <c r="I54" s="2"/>
      <c r="J54" s="2"/>
      <c r="K54" s="2"/>
      <c r="L54" s="2"/>
      <c r="M54" s="2"/>
      <c r="U54" t="s">
        <v>55</v>
      </c>
      <c r="AZ54" t="s">
        <v>27</v>
      </c>
      <c r="BA54">
        <v>784</v>
      </c>
      <c r="BB54">
        <v>0</v>
      </c>
      <c r="BC54">
        <v>50</v>
      </c>
      <c r="BD54">
        <v>51</v>
      </c>
    </row>
    <row r="55" spans="2:56" x14ac:dyDescent="0.35">
      <c r="H55" s="2"/>
      <c r="I55" s="2"/>
      <c r="J55" s="2"/>
      <c r="K55" s="2"/>
      <c r="L55" s="2"/>
      <c r="M55" s="2"/>
    </row>
    <row r="56" spans="2:56" x14ac:dyDescent="0.35">
      <c r="H56" s="2"/>
      <c r="I56" s="2"/>
      <c r="J56" s="2"/>
      <c r="K56" s="2"/>
      <c r="L56" s="2"/>
      <c r="M56" s="2"/>
      <c r="U56" t="s">
        <v>56</v>
      </c>
    </row>
    <row r="57" spans="2:56" x14ac:dyDescent="0.35">
      <c r="H57" s="2"/>
      <c r="I57" s="2"/>
      <c r="J57" s="2"/>
      <c r="K57" s="2"/>
      <c r="L57" s="2"/>
      <c r="M57" s="2"/>
    </row>
    <row r="58" spans="2:56" x14ac:dyDescent="0.35">
      <c r="H58" s="2"/>
      <c r="I58" s="2"/>
      <c r="J58" s="2"/>
      <c r="K58" s="2"/>
      <c r="L58" s="2"/>
      <c r="M58" s="2"/>
    </row>
    <row r="59" spans="2:56" x14ac:dyDescent="0.35">
      <c r="H59" s="2"/>
      <c r="I59" s="2"/>
      <c r="J59" s="2"/>
      <c r="K59" s="2"/>
      <c r="L59" s="2"/>
      <c r="M59" s="2"/>
    </row>
    <row r="60" spans="2:56" x14ac:dyDescent="0.35">
      <c r="H60" s="2"/>
      <c r="I60" s="2"/>
      <c r="J60" s="2"/>
      <c r="K60" s="2"/>
      <c r="L60" s="2"/>
      <c r="M60" s="2"/>
    </row>
    <row r="61" spans="2:56" x14ac:dyDescent="0.35">
      <c r="H61" s="2"/>
      <c r="I61" s="2"/>
      <c r="J61" s="2"/>
      <c r="K61" s="2"/>
      <c r="L61" s="2"/>
      <c r="M61" s="2"/>
      <c r="W61" t="s">
        <v>28</v>
      </c>
    </row>
    <row r="62" spans="2:56" x14ac:dyDescent="0.35">
      <c r="H62" s="2"/>
      <c r="I62" s="2"/>
      <c r="J62" s="2"/>
      <c r="K62" s="2"/>
      <c r="L62" s="2"/>
      <c r="M62" s="2"/>
    </row>
    <row r="63" spans="2:56" ht="15" thickBot="1" x14ac:dyDescent="0.4">
      <c r="H63" s="2"/>
      <c r="I63" s="2"/>
      <c r="J63" s="2"/>
      <c r="K63" s="2"/>
      <c r="L63" s="2"/>
      <c r="M63" s="2"/>
      <c r="W63" t="s">
        <v>29</v>
      </c>
    </row>
    <row r="64" spans="2:56" x14ac:dyDescent="0.35">
      <c r="H64" s="2"/>
      <c r="I64" s="2"/>
      <c r="J64" s="2"/>
      <c r="K64" s="2"/>
      <c r="L64" s="2"/>
      <c r="M64" s="2"/>
      <c r="W64" s="5" t="s">
        <v>30</v>
      </c>
      <c r="X64" s="5" t="s">
        <v>31</v>
      </c>
      <c r="Y64" s="5" t="s">
        <v>32</v>
      </c>
      <c r="Z64" s="5"/>
      <c r="AA64" s="5" t="s">
        <v>33</v>
      </c>
      <c r="AB64" s="5" t="s">
        <v>34</v>
      </c>
    </row>
    <row r="65" spans="1:30" x14ac:dyDescent="0.35">
      <c r="H65" s="2"/>
      <c r="I65" s="2"/>
      <c r="J65" s="2"/>
      <c r="K65" s="2"/>
      <c r="L65" s="2"/>
      <c r="M65" s="2"/>
      <c r="W65" t="s">
        <v>17</v>
      </c>
      <c r="X65">
        <v>9</v>
      </c>
      <c r="Y65">
        <v>136506</v>
      </c>
      <c r="AA65">
        <v>15167.333333333334</v>
      </c>
      <c r="AB65">
        <v>22221639.75</v>
      </c>
    </row>
    <row r="66" spans="1:30" x14ac:dyDescent="0.35">
      <c r="H66" s="2"/>
      <c r="I66" s="2"/>
      <c r="J66" s="2"/>
      <c r="K66" s="2"/>
      <c r="L66" s="2"/>
      <c r="M66" s="2"/>
      <c r="W66" t="s">
        <v>18</v>
      </c>
      <c r="X66">
        <v>9</v>
      </c>
      <c r="Y66">
        <v>127389</v>
      </c>
      <c r="AA66">
        <v>14154.333333333334</v>
      </c>
      <c r="AB66">
        <v>17834557.25</v>
      </c>
    </row>
    <row r="67" spans="1:30" x14ac:dyDescent="0.35">
      <c r="H67" s="2"/>
      <c r="I67" s="2"/>
      <c r="J67" s="2"/>
      <c r="K67" s="2"/>
      <c r="L67" s="2"/>
      <c r="M67" s="2"/>
      <c r="W67" t="s">
        <v>19</v>
      </c>
      <c r="X67">
        <v>9</v>
      </c>
      <c r="Y67">
        <v>127538</v>
      </c>
      <c r="AA67">
        <v>14170.888888888889</v>
      </c>
      <c r="AB67">
        <v>13084331.111111104</v>
      </c>
    </row>
    <row r="68" spans="1:30" x14ac:dyDescent="0.35">
      <c r="H68" s="2"/>
      <c r="I68" s="2"/>
      <c r="J68" s="2"/>
      <c r="K68" s="2"/>
      <c r="L68" s="2"/>
      <c r="M68" s="2"/>
      <c r="W68" t="s">
        <v>20</v>
      </c>
      <c r="X68">
        <v>9</v>
      </c>
      <c r="Y68">
        <v>131865</v>
      </c>
      <c r="AA68">
        <v>14651.666666666666</v>
      </c>
      <c r="AB68">
        <v>14742779.25</v>
      </c>
    </row>
    <row r="69" spans="1:30" x14ac:dyDescent="0.35">
      <c r="H69" s="2"/>
      <c r="I69" s="2"/>
      <c r="J69" s="2"/>
      <c r="K69" s="2"/>
      <c r="L69" s="2"/>
      <c r="M69" s="2"/>
      <c r="W69" t="s">
        <v>21</v>
      </c>
      <c r="X69">
        <v>9</v>
      </c>
      <c r="Y69">
        <v>130894</v>
      </c>
      <c r="AA69">
        <v>14543.777777777777</v>
      </c>
      <c r="AB69">
        <v>18312726.694444448</v>
      </c>
    </row>
    <row r="70" spans="1:30" x14ac:dyDescent="0.35">
      <c r="H70" s="2"/>
      <c r="I70" s="2"/>
      <c r="J70" s="2"/>
      <c r="K70" s="2"/>
      <c r="L70" s="2"/>
      <c r="M70" s="2"/>
      <c r="W70" t="s">
        <v>22</v>
      </c>
      <c r="X70">
        <v>9</v>
      </c>
      <c r="Y70">
        <v>126252</v>
      </c>
      <c r="AA70">
        <v>14028</v>
      </c>
      <c r="AB70">
        <v>20224232.75</v>
      </c>
    </row>
    <row r="71" spans="1:30" ht="15" thickBot="1" x14ac:dyDescent="0.4">
      <c r="H71" s="2"/>
      <c r="I71" s="2"/>
      <c r="J71" s="2"/>
      <c r="K71" s="2"/>
      <c r="L71" s="2"/>
      <c r="M71" s="2"/>
      <c r="W71" s="6"/>
      <c r="X71" s="6">
        <v>9</v>
      </c>
      <c r="Y71" s="6">
        <v>127389</v>
      </c>
      <c r="Z71" s="6"/>
      <c r="AA71" s="6">
        <v>14154.333333333334</v>
      </c>
      <c r="AB71" s="6">
        <v>17834557.25</v>
      </c>
    </row>
    <row r="72" spans="1:30" x14ac:dyDescent="0.35">
      <c r="H72" s="2"/>
      <c r="I72" s="2"/>
      <c r="J72" s="2"/>
      <c r="K72" s="2" t="s">
        <v>49</v>
      </c>
      <c r="L72" s="2"/>
      <c r="M72" s="2"/>
    </row>
    <row r="73" spans="1:30" x14ac:dyDescent="0.35">
      <c r="A73" t="s">
        <v>24</v>
      </c>
      <c r="H73" s="2"/>
      <c r="I73" s="2"/>
      <c r="J73" s="2"/>
      <c r="K73" s="2"/>
      <c r="L73" s="2"/>
      <c r="M73" s="2"/>
    </row>
    <row r="74" spans="1:30" ht="15" thickBot="1" x14ac:dyDescent="0.4">
      <c r="H74" s="2"/>
      <c r="I74" s="2"/>
      <c r="J74" s="2"/>
      <c r="K74" s="2"/>
      <c r="L74" s="2"/>
      <c r="M74" s="2"/>
      <c r="W74" t="s">
        <v>35</v>
      </c>
    </row>
    <row r="75" spans="1:30" x14ac:dyDescent="0.35">
      <c r="H75" s="2"/>
      <c r="I75" s="2"/>
      <c r="J75" s="2"/>
      <c r="K75" s="2"/>
      <c r="L75" s="2"/>
      <c r="M75" s="2"/>
      <c r="W75" s="5" t="s">
        <v>36</v>
      </c>
      <c r="X75" s="5" t="s">
        <v>37</v>
      </c>
      <c r="Y75" s="5" t="s">
        <v>38</v>
      </c>
      <c r="Z75" s="5"/>
      <c r="AA75" s="5" t="s">
        <v>39</v>
      </c>
      <c r="AB75" s="5" t="s">
        <v>40</v>
      </c>
      <c r="AC75" s="5" t="s">
        <v>41</v>
      </c>
      <c r="AD75" s="5" t="s">
        <v>42</v>
      </c>
    </row>
    <row r="76" spans="1:30" x14ac:dyDescent="0.35">
      <c r="H76" s="2"/>
      <c r="I76" s="2"/>
      <c r="J76" s="2"/>
      <c r="K76" s="2"/>
      <c r="L76" s="2"/>
      <c r="M76" s="2"/>
      <c r="W76" t="s">
        <v>43</v>
      </c>
      <c r="X76">
        <v>8853138.4126983881</v>
      </c>
      <c r="Y76">
        <v>6</v>
      </c>
      <c r="AA76">
        <v>1475523.0687830646</v>
      </c>
      <c r="AB76">
        <v>8.3124832858508635E-2</v>
      </c>
      <c r="AC76">
        <v>0.99766320634853567</v>
      </c>
      <c r="AD76">
        <v>2.2655673888007057</v>
      </c>
    </row>
    <row r="77" spans="1:30" x14ac:dyDescent="0.35">
      <c r="H77" s="2"/>
      <c r="I77" s="2"/>
      <c r="J77" s="2"/>
      <c r="K77" s="2"/>
      <c r="L77" s="2"/>
      <c r="M77" s="2"/>
      <c r="W77" t="s">
        <v>44</v>
      </c>
      <c r="X77">
        <v>994038592.44444442</v>
      </c>
      <c r="Y77">
        <v>56</v>
      </c>
      <c r="AA77">
        <v>17750689.150793649</v>
      </c>
    </row>
    <row r="78" spans="1:30" x14ac:dyDescent="0.35">
      <c r="H78" s="2"/>
      <c r="I78" s="2"/>
      <c r="J78" s="2"/>
      <c r="K78" s="2"/>
      <c r="L78" s="2"/>
      <c r="M78" s="2"/>
    </row>
    <row r="79" spans="1:30" ht="15" thickBot="1" x14ac:dyDescent="0.4">
      <c r="H79" s="2"/>
      <c r="I79" s="2"/>
      <c r="J79" s="2"/>
      <c r="K79" s="2"/>
      <c r="L79" s="2"/>
      <c r="M79" s="2"/>
      <c r="W79" s="6" t="s">
        <v>45</v>
      </c>
      <c r="X79" s="6">
        <v>1002891730.8571428</v>
      </c>
      <c r="Y79" s="6">
        <v>62</v>
      </c>
      <c r="Z79" s="6"/>
      <c r="AA79" s="6"/>
      <c r="AB79" s="6"/>
      <c r="AC79" s="6"/>
      <c r="AD79" s="6"/>
    </row>
    <row r="80" spans="1:30" x14ac:dyDescent="0.35">
      <c r="H80" s="2"/>
    </row>
    <row r="81" spans="4:16" x14ac:dyDescent="0.35">
      <c r="H81" s="2"/>
    </row>
    <row r="82" spans="4:16" x14ac:dyDescent="0.35">
      <c r="H82" s="2"/>
    </row>
    <row r="83" spans="4:16" x14ac:dyDescent="0.35">
      <c r="H83" s="2"/>
    </row>
    <row r="84" spans="4:16" x14ac:dyDescent="0.35">
      <c r="H84" s="2"/>
    </row>
    <row r="85" spans="4:16" x14ac:dyDescent="0.35">
      <c r="H85" s="2"/>
    </row>
    <row r="86" spans="4:16" x14ac:dyDescent="0.35">
      <c r="H86" s="2"/>
    </row>
    <row r="87" spans="4:16" x14ac:dyDescent="0.35">
      <c r="H87" s="2"/>
    </row>
    <row r="88" spans="4:16" x14ac:dyDescent="0.35">
      <c r="H88" s="2"/>
    </row>
    <row r="95" spans="4:16" x14ac:dyDescent="0.35">
      <c r="D95" t="s">
        <v>50</v>
      </c>
      <c r="P95" t="s">
        <v>52</v>
      </c>
    </row>
    <row r="117" spans="1:17" x14ac:dyDescent="0.35">
      <c r="Q117" t="s">
        <v>51</v>
      </c>
    </row>
    <row r="118" spans="1:17" x14ac:dyDescent="0.35">
      <c r="G118" t="s">
        <v>4</v>
      </c>
      <c r="H118" t="s">
        <v>5</v>
      </c>
      <c r="I118" t="s">
        <v>6</v>
      </c>
      <c r="J118" t="s">
        <v>7</v>
      </c>
      <c r="K118" t="s">
        <v>8</v>
      </c>
      <c r="L118" t="s">
        <v>9</v>
      </c>
      <c r="M118" t="s">
        <v>10</v>
      </c>
      <c r="N118" t="s">
        <v>47</v>
      </c>
      <c r="O118" t="s">
        <v>48</v>
      </c>
      <c r="P118" t="s">
        <v>46</v>
      </c>
    </row>
    <row r="119" spans="1:17" x14ac:dyDescent="0.35">
      <c r="A119" s="7">
        <v>37</v>
      </c>
      <c r="B119" s="7">
        <v>15</v>
      </c>
      <c r="C119">
        <v>0</v>
      </c>
      <c r="D119" s="7">
        <v>2020</v>
      </c>
      <c r="E119" s="8" t="s">
        <v>26</v>
      </c>
      <c r="F119" s="8"/>
      <c r="G119">
        <v>3696</v>
      </c>
      <c r="H119">
        <v>3786</v>
      </c>
      <c r="I119">
        <v>4027</v>
      </c>
      <c r="J119" s="7">
        <v>4003</v>
      </c>
      <c r="K119">
        <v>3843</v>
      </c>
      <c r="L119">
        <v>3161</v>
      </c>
      <c r="M119">
        <v>4041</v>
      </c>
      <c r="N119">
        <v>3924</v>
      </c>
      <c r="O119" s="7">
        <v>3921</v>
      </c>
      <c r="P119" s="8">
        <v>5269.4480822311498</v>
      </c>
    </row>
    <row r="120" spans="1:17" x14ac:dyDescent="0.35">
      <c r="A120" s="7">
        <v>38</v>
      </c>
      <c r="B120" s="7">
        <v>16</v>
      </c>
      <c r="C120">
        <v>0</v>
      </c>
      <c r="D120" s="7">
        <v>2020</v>
      </c>
      <c r="E120" s="9" t="s">
        <v>26</v>
      </c>
      <c r="F120" s="9"/>
      <c r="G120">
        <v>3965</v>
      </c>
      <c r="H120">
        <v>4789</v>
      </c>
      <c r="I120">
        <v>5286</v>
      </c>
      <c r="J120" s="7">
        <v>5096</v>
      </c>
      <c r="K120">
        <v>5071</v>
      </c>
      <c r="L120">
        <v>4346</v>
      </c>
      <c r="M120">
        <v>5153</v>
      </c>
      <c r="N120">
        <v>5022</v>
      </c>
      <c r="O120" s="7">
        <v>5071</v>
      </c>
      <c r="P120" s="9">
        <v>5299.9302651190028</v>
      </c>
    </row>
    <row r="121" spans="1:17" x14ac:dyDescent="0.35">
      <c r="A121" s="7">
        <v>39</v>
      </c>
      <c r="B121" s="7">
        <v>23</v>
      </c>
      <c r="C121">
        <v>0</v>
      </c>
      <c r="D121" s="7">
        <v>2020</v>
      </c>
      <c r="E121" s="8" t="s">
        <v>26</v>
      </c>
      <c r="F121" s="8"/>
      <c r="G121">
        <v>2348</v>
      </c>
      <c r="H121">
        <v>2343</v>
      </c>
      <c r="I121">
        <v>2529</v>
      </c>
      <c r="J121" s="7">
        <v>2511</v>
      </c>
      <c r="K121">
        <v>2437</v>
      </c>
      <c r="L121">
        <v>2005</v>
      </c>
      <c r="M121">
        <v>2515</v>
      </c>
      <c r="N121">
        <v>2363</v>
      </c>
      <c r="O121" s="7">
        <v>2452</v>
      </c>
      <c r="P121" s="8">
        <v>3925.0688980215514</v>
      </c>
    </row>
    <row r="122" spans="1:17" x14ac:dyDescent="0.35">
      <c r="A122" s="7">
        <v>40</v>
      </c>
      <c r="B122" s="7">
        <v>29</v>
      </c>
      <c r="C122">
        <v>0</v>
      </c>
      <c r="D122" s="7">
        <v>2020</v>
      </c>
      <c r="E122" s="8" t="s">
        <v>26</v>
      </c>
      <c r="F122" s="8"/>
      <c r="G122">
        <v>3805</v>
      </c>
      <c r="H122">
        <v>3911</v>
      </c>
      <c r="I122">
        <v>4250</v>
      </c>
      <c r="J122" s="7">
        <v>4216</v>
      </c>
      <c r="K122">
        <v>3992</v>
      </c>
      <c r="L122">
        <v>3521</v>
      </c>
      <c r="M122">
        <v>4328</v>
      </c>
      <c r="N122">
        <v>3994</v>
      </c>
      <c r="O122" s="7">
        <v>3994</v>
      </c>
      <c r="P122" s="8">
        <v>5249.7536359946826</v>
      </c>
    </row>
    <row r="123" spans="1:17" x14ac:dyDescent="0.35">
      <c r="A123" s="7">
        <v>41</v>
      </c>
      <c r="B123" s="7">
        <v>30</v>
      </c>
      <c r="C123">
        <v>0</v>
      </c>
      <c r="D123" s="7">
        <v>2020</v>
      </c>
      <c r="E123" s="9" t="s">
        <v>26</v>
      </c>
      <c r="F123" s="9"/>
      <c r="G123">
        <v>3850</v>
      </c>
      <c r="H123">
        <v>4636</v>
      </c>
      <c r="I123">
        <v>5019</v>
      </c>
      <c r="J123" s="7">
        <v>5021</v>
      </c>
      <c r="K123">
        <v>4830</v>
      </c>
      <c r="L123">
        <v>4256</v>
      </c>
      <c r="M123">
        <v>5069</v>
      </c>
      <c r="N123">
        <v>4854</v>
      </c>
      <c r="O123" s="7">
        <v>4866</v>
      </c>
      <c r="P123" s="9">
        <v>5257.117504895712</v>
      </c>
    </row>
    <row r="124" spans="1:17" x14ac:dyDescent="0.35">
      <c r="A124" s="7">
        <v>42</v>
      </c>
      <c r="B124" s="7">
        <v>37</v>
      </c>
      <c r="C124">
        <v>0</v>
      </c>
      <c r="D124" s="7">
        <v>2020</v>
      </c>
      <c r="E124" s="9" t="s">
        <v>26</v>
      </c>
      <c r="F124" s="9"/>
      <c r="G124">
        <v>2374</v>
      </c>
      <c r="H124">
        <v>2355</v>
      </c>
      <c r="I124">
        <v>2702</v>
      </c>
      <c r="J124" s="7">
        <v>2705</v>
      </c>
      <c r="K124">
        <v>2452</v>
      </c>
      <c r="L124">
        <v>2192</v>
      </c>
      <c r="M124">
        <v>2768</v>
      </c>
      <c r="N124">
        <v>2488</v>
      </c>
      <c r="O124" s="7">
        <v>2492</v>
      </c>
      <c r="P124" s="9">
        <v>4525.8217631386715</v>
      </c>
    </row>
    <row r="125" spans="1:17" x14ac:dyDescent="0.35">
      <c r="A125" s="7">
        <v>43</v>
      </c>
      <c r="B125" s="7">
        <v>43</v>
      </c>
      <c r="C125">
        <v>0</v>
      </c>
      <c r="D125" s="7">
        <v>2020</v>
      </c>
      <c r="E125" s="8" t="s">
        <v>26</v>
      </c>
      <c r="F125" s="8"/>
      <c r="G125">
        <v>3022</v>
      </c>
      <c r="H125">
        <v>3697</v>
      </c>
      <c r="I125">
        <v>3826</v>
      </c>
      <c r="J125" s="7">
        <v>3807</v>
      </c>
      <c r="K125">
        <v>3667</v>
      </c>
      <c r="L125">
        <v>2928</v>
      </c>
      <c r="M125">
        <v>3810</v>
      </c>
      <c r="N125">
        <v>3636</v>
      </c>
      <c r="O125" s="7">
        <v>3696</v>
      </c>
      <c r="P125" s="8">
        <v>5423.7620484086065</v>
      </c>
    </row>
    <row r="126" spans="1:17" x14ac:dyDescent="0.35">
      <c r="A126" s="7">
        <v>44</v>
      </c>
      <c r="B126" s="7">
        <v>44</v>
      </c>
      <c r="C126">
        <v>0</v>
      </c>
      <c r="D126" s="7">
        <v>2020</v>
      </c>
      <c r="E126" s="8" t="s">
        <v>26</v>
      </c>
      <c r="F126" s="8"/>
      <c r="G126">
        <v>3819</v>
      </c>
      <c r="H126">
        <v>4554</v>
      </c>
      <c r="I126">
        <v>4876</v>
      </c>
      <c r="J126" s="7">
        <v>4886</v>
      </c>
      <c r="K126">
        <v>4645</v>
      </c>
      <c r="L126">
        <v>3635</v>
      </c>
      <c r="M126">
        <v>4903</v>
      </c>
      <c r="N126">
        <v>4564</v>
      </c>
      <c r="O126" s="7">
        <v>4831</v>
      </c>
      <c r="P126" s="8">
        <v>5657.6080225561436</v>
      </c>
    </row>
    <row r="127" spans="1:17" x14ac:dyDescent="0.35">
      <c r="A127" s="7">
        <v>45</v>
      </c>
      <c r="B127" s="7">
        <v>51</v>
      </c>
      <c r="C127">
        <v>0</v>
      </c>
      <c r="D127" s="7">
        <v>2020</v>
      </c>
      <c r="E127" s="8" t="s">
        <v>26</v>
      </c>
      <c r="F127" s="8"/>
      <c r="G127">
        <v>2340</v>
      </c>
      <c r="H127">
        <v>2357</v>
      </c>
      <c r="I127">
        <v>2541</v>
      </c>
      <c r="J127" s="7">
        <v>2567</v>
      </c>
      <c r="K127">
        <v>2439</v>
      </c>
      <c r="L127">
        <v>1962</v>
      </c>
      <c r="M127">
        <v>2541</v>
      </c>
      <c r="N127">
        <v>2464</v>
      </c>
      <c r="O127" s="7">
        <v>2433</v>
      </c>
      <c r="P127" s="8">
        <v>4075.7607285398917</v>
      </c>
    </row>
    <row r="130" spans="6:6" x14ac:dyDescent="0.35">
      <c r="F130" t="s">
        <v>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dcterms:created xsi:type="dcterms:W3CDTF">2024-04-17T06:18:07Z</dcterms:created>
  <dcterms:modified xsi:type="dcterms:W3CDTF">2024-11-07T19:08:46Z</dcterms:modified>
</cp:coreProperties>
</file>