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60" windowWidth="20115" windowHeight="8010" tabRatio="676" activeTab="4"/>
  </bookViews>
  <sheets>
    <sheet name="Hoja1 (4)" sheetId="12" r:id="rId1"/>
    <sheet name="Hoja1 (3)" sheetId="11" r:id="rId2"/>
    <sheet name="Hoja1 (2)" sheetId="10" r:id="rId3"/>
    <sheet name="Regalos" sheetId="9" r:id="rId4"/>
    <sheet name="Hoja1" sheetId="8" r:id="rId5"/>
    <sheet name="practica1" sheetId="1" r:id="rId6"/>
    <sheet name="practica2" sheetId="2" r:id="rId7"/>
    <sheet name="operadores" sheetId="3" r:id="rId8"/>
    <sheet name="ejemplos de operadores" sheetId="4" r:id="rId9"/>
    <sheet name="concatenar hojas" sheetId="5" r:id="rId10"/>
    <sheet name="planilla" sheetId="6" r:id="rId11"/>
    <sheet name="REGISTRO" sheetId="7" r:id="rId12"/>
  </sheets>
  <definedNames>
    <definedName name="grupo1">practica1!$A$1:$A$10</definedName>
    <definedName name="grupo2">practica1!$B$1:$B$10</definedName>
    <definedName name="grupo3">practica1!$C$1:$C$10</definedName>
    <definedName name="grupo4">practica1!$D$1:$D$10</definedName>
    <definedName name="grupo5">practica1!$E$1:$E$10</definedName>
    <definedName name="Print_Area" localSheetId="6">practica2!$A$1:$H$12</definedName>
  </definedNames>
  <calcPr calcId="152511"/>
</workbook>
</file>

<file path=xl/calcChain.xml><?xml version="1.0" encoding="utf-8"?>
<calcChain xmlns="http://schemas.openxmlformats.org/spreadsheetml/2006/main">
  <c r="B6" i="12" l="1"/>
  <c r="D6" i="12"/>
  <c r="E6" i="12" s="1"/>
  <c r="B7" i="12"/>
  <c r="D7" i="12"/>
  <c r="E7" i="12"/>
  <c r="F7" i="12" s="1"/>
  <c r="B8" i="12"/>
  <c r="D8" i="12"/>
  <c r="E8" i="12"/>
  <c r="F8" i="12" s="1"/>
  <c r="B9" i="12"/>
  <c r="D9" i="12"/>
  <c r="E9" i="12" s="1"/>
  <c r="F9" i="12" s="1"/>
  <c r="B10" i="12"/>
  <c r="D10" i="12"/>
  <c r="E10" i="12"/>
  <c r="F10" i="12" s="1"/>
  <c r="F6" i="12" l="1"/>
  <c r="E11" i="12"/>
  <c r="C32" i="11"/>
  <c r="B32" i="11"/>
  <c r="D32" i="11" s="1"/>
  <c r="C31" i="11"/>
  <c r="B31" i="11"/>
  <c r="D31" i="11" s="1"/>
  <c r="C30" i="11"/>
  <c r="B30" i="11"/>
  <c r="D30" i="11" s="1"/>
  <c r="C29" i="11"/>
  <c r="B29" i="11"/>
  <c r="D29" i="11" s="1"/>
  <c r="C28" i="11"/>
  <c r="B28" i="11"/>
  <c r="D28" i="11" s="1"/>
  <c r="C27" i="11"/>
  <c r="B27" i="11"/>
  <c r="D27" i="11" s="1"/>
  <c r="C26" i="11"/>
  <c r="B26" i="11"/>
  <c r="D26" i="11" s="1"/>
  <c r="B20" i="11"/>
  <c r="B19" i="11"/>
  <c r="B18" i="11"/>
  <c r="B17" i="11"/>
  <c r="B13" i="11"/>
  <c r="B12" i="11"/>
  <c r="B11" i="11"/>
  <c r="B10" i="11"/>
  <c r="B9" i="11"/>
  <c r="B8" i="11"/>
  <c r="F11" i="12" l="1"/>
  <c r="E12" i="12"/>
  <c r="F12" i="12" s="1"/>
  <c r="F8" i="10"/>
  <c r="G8" i="10" s="1"/>
  <c r="I8" i="10"/>
  <c r="F9" i="10"/>
  <c r="G9" i="10" s="1"/>
  <c r="H9" i="10"/>
  <c r="I9" i="10"/>
  <c r="F10" i="10"/>
  <c r="G10" i="10" s="1"/>
  <c r="H10" i="10"/>
  <c r="I10" i="10"/>
  <c r="F11" i="10"/>
  <c r="G11" i="10" s="1"/>
  <c r="H11" i="10"/>
  <c r="I11" i="10"/>
  <c r="F12" i="10"/>
  <c r="G12" i="10" s="1"/>
  <c r="I12" i="10"/>
  <c r="F13" i="10"/>
  <c r="G13" i="10" s="1"/>
  <c r="I13" i="10"/>
  <c r="F14" i="10"/>
  <c r="G14" i="10" s="1"/>
  <c r="H14" i="10"/>
  <c r="I14" i="10"/>
  <c r="F15" i="10"/>
  <c r="G15" i="10" s="1"/>
  <c r="H15" i="10"/>
  <c r="I15" i="10"/>
  <c r="F16" i="10"/>
  <c r="G16" i="10" s="1"/>
  <c r="I16" i="10"/>
  <c r="B21" i="10"/>
  <c r="C21" i="10"/>
  <c r="G21" i="10"/>
  <c r="B22" i="10"/>
  <c r="C22" i="10"/>
  <c r="G22" i="10"/>
  <c r="B23" i="10"/>
  <c r="C23" i="10"/>
  <c r="G23" i="10"/>
  <c r="G24" i="10" s="1"/>
  <c r="H13" i="10" l="1"/>
  <c r="J13" i="10" s="1"/>
  <c r="J8" i="10"/>
  <c r="K8" i="10" s="1"/>
  <c r="J9" i="10"/>
  <c r="K9" i="10" s="1"/>
  <c r="J14" i="10"/>
  <c r="K14" i="10" s="1"/>
  <c r="J10" i="10"/>
  <c r="D23" i="10" s="1"/>
  <c r="E13" i="12"/>
  <c r="H16" i="10"/>
  <c r="J16" i="10" s="1"/>
  <c r="K16" i="10" s="1"/>
  <c r="J15" i="10"/>
  <c r="K15" i="10" s="1"/>
  <c r="H12" i="10"/>
  <c r="J12" i="10" s="1"/>
  <c r="J11" i="10"/>
  <c r="K11" i="10" s="1"/>
  <c r="H8" i="10"/>
  <c r="F13" i="12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C67" i="8"/>
  <c r="C66" i="8"/>
  <c r="C65" i="8"/>
  <c r="C64" i="8"/>
  <c r="C63" i="8"/>
  <c r="E49" i="8"/>
  <c r="E48" i="8"/>
  <c r="E47" i="8"/>
  <c r="E46" i="8"/>
  <c r="E45" i="8"/>
  <c r="E44" i="8"/>
  <c r="E36" i="8"/>
  <c r="E35" i="8"/>
  <c r="E34" i="8"/>
  <c r="E33" i="8"/>
  <c r="E32" i="8"/>
  <c r="C21" i="8"/>
  <c r="C20" i="8"/>
  <c r="C19" i="8"/>
  <c r="C18" i="8"/>
  <c r="D12" i="8"/>
  <c r="D11" i="8"/>
  <c r="D10" i="8"/>
  <c r="D9" i="8"/>
  <c r="D8" i="8"/>
  <c r="K12" i="10" l="1"/>
  <c r="D21" i="10"/>
  <c r="K13" i="10"/>
  <c r="D22" i="10"/>
  <c r="K10" i="10"/>
  <c r="H20" i="7"/>
  <c r="L20" i="7" s="1"/>
  <c r="M20" i="7" s="1"/>
  <c r="G20" i="7"/>
  <c r="K20" i="7" s="1"/>
  <c r="H19" i="7"/>
  <c r="L19" i="7" s="1"/>
  <c r="M19" i="7" s="1"/>
  <c r="G19" i="7"/>
  <c r="K19" i="7" s="1"/>
  <c r="H18" i="7"/>
  <c r="L18" i="7" s="1"/>
  <c r="M18" i="7" s="1"/>
  <c r="G18" i="7"/>
  <c r="K18" i="7" s="1"/>
  <c r="H17" i="7"/>
  <c r="L17" i="7" s="1"/>
  <c r="M17" i="7" s="1"/>
  <c r="G17" i="7"/>
  <c r="K17" i="7" s="1"/>
  <c r="H16" i="7"/>
  <c r="L16" i="7" s="1"/>
  <c r="M16" i="7" s="1"/>
  <c r="G16" i="7"/>
  <c r="K16" i="7" s="1"/>
  <c r="H15" i="7"/>
  <c r="L15" i="7" s="1"/>
  <c r="M15" i="7" s="1"/>
  <c r="G15" i="7"/>
  <c r="K15" i="7" s="1"/>
  <c r="H14" i="7"/>
  <c r="L14" i="7" s="1"/>
  <c r="M14" i="7" s="1"/>
  <c r="G14" i="7"/>
  <c r="K14" i="7" s="1"/>
  <c r="H13" i="7"/>
  <c r="L13" i="7" s="1"/>
  <c r="M13" i="7" s="1"/>
  <c r="G13" i="7"/>
  <c r="K13" i="7" s="1"/>
  <c r="H12" i="7"/>
  <c r="L12" i="7" s="1"/>
  <c r="M12" i="7" s="1"/>
  <c r="G12" i="7"/>
  <c r="K12" i="7" s="1"/>
  <c r="H11" i="7"/>
  <c r="L11" i="7" s="1"/>
  <c r="G11" i="7"/>
  <c r="K11" i="7" s="1"/>
  <c r="N11" i="7" l="1"/>
  <c r="M11" i="7"/>
  <c r="O11" i="7" s="1"/>
  <c r="A2" i="5"/>
  <c r="F58" i="4"/>
  <c r="F57" i="4"/>
  <c r="F56" i="4"/>
  <c r="F55" i="4"/>
  <c r="D45" i="4"/>
  <c r="E45" i="4"/>
  <c r="D20" i="4"/>
  <c r="D17" i="4"/>
  <c r="D18" i="4"/>
  <c r="D16" i="4"/>
  <c r="D8" i="4"/>
  <c r="D7" i="4"/>
  <c r="D5" i="4"/>
  <c r="D6" i="4"/>
  <c r="D4" i="4"/>
  <c r="C40" i="4"/>
  <c r="C39" i="4"/>
  <c r="C38" i="4"/>
  <c r="C37" i="4"/>
  <c r="C36" i="4"/>
  <c r="C30" i="4"/>
  <c r="C29" i="4"/>
  <c r="C28" i="4"/>
  <c r="C27" i="4"/>
  <c r="C26" i="4"/>
  <c r="C20" i="4"/>
  <c r="C19" i="4"/>
  <c r="D19" i="4" s="1"/>
  <c r="C18" i="4"/>
  <c r="C17" i="4"/>
  <c r="C16" i="4"/>
  <c r="C8" i="4"/>
  <c r="C7" i="4"/>
  <c r="C6" i="4"/>
  <c r="C5" i="4"/>
  <c r="C4" i="4"/>
  <c r="H3" i="2" l="1"/>
  <c r="G5" i="2" s="1"/>
  <c r="F4" i="2"/>
  <c r="G4" i="2" s="1"/>
  <c r="F5" i="2"/>
  <c r="F6" i="2"/>
  <c r="G6" i="2" s="1"/>
  <c r="F7" i="2"/>
  <c r="G7" i="2" s="1"/>
  <c r="F8" i="2"/>
  <c r="G8" i="2" s="1"/>
  <c r="F9" i="2"/>
  <c r="F10" i="2"/>
  <c r="G10" i="2" s="1"/>
  <c r="F11" i="2"/>
  <c r="G11" i="2" s="1"/>
  <c r="F12" i="2"/>
  <c r="G12" i="2" s="1"/>
  <c r="F3" i="2"/>
  <c r="G3" i="2" s="1"/>
  <c r="N1" i="1"/>
  <c r="M1" i="1"/>
  <c r="L1" i="1"/>
  <c r="K3" i="1"/>
  <c r="J3" i="1"/>
  <c r="I3" i="1"/>
  <c r="H6" i="1"/>
  <c r="H4" i="1"/>
  <c r="H3" i="1"/>
  <c r="G9" i="2" l="1"/>
</calcChain>
</file>

<file path=xl/comments1.xml><?xml version="1.0" encoding="utf-8"?>
<comments xmlns="http://schemas.openxmlformats.org/spreadsheetml/2006/main">
  <authors>
    <author>Ivan Aguilar David</author>
  </authors>
  <commentList>
    <comment ref="F7" authorId="0" shapeId="0">
      <text>
        <r>
          <rPr>
            <b/>
            <sz val="8"/>
            <color indexed="10"/>
            <rFont val="Tahoma"/>
            <family val="2"/>
          </rPr>
          <t>*</t>
        </r>
        <r>
          <rPr>
            <b/>
            <sz val="8"/>
            <color indexed="81"/>
            <rFont val="Tahoma"/>
          </rPr>
          <t xml:space="preserve"> Se trabajan 8 horas diarias.
</t>
        </r>
        <r>
          <rPr>
            <b/>
            <sz val="8"/>
            <color indexed="10"/>
            <rFont val="Tahoma"/>
            <family val="2"/>
          </rPr>
          <t>*</t>
        </r>
        <r>
          <rPr>
            <b/>
            <sz val="8"/>
            <color indexed="81"/>
            <rFont val="Tahoma"/>
          </rPr>
          <t xml:space="preserve"> Pago por hora normal está en la celda D6
</t>
        </r>
        <r>
          <rPr>
            <b/>
            <sz val="8"/>
            <color indexed="10"/>
            <rFont val="Tahoma"/>
            <family val="2"/>
          </rPr>
          <t>*</t>
        </r>
        <r>
          <rPr>
            <b/>
            <sz val="8"/>
            <color indexed="81"/>
            <rFont val="Tahoma"/>
          </rPr>
          <t xml:space="preserve"> Pago por hora extra esta en la celda E6</t>
        </r>
      </text>
    </comment>
    <comment ref="I7" authorId="0" shapeId="0">
      <text>
        <r>
          <rPr>
            <b/>
            <sz val="8"/>
            <color indexed="10"/>
            <rFont val="Tahoma"/>
            <family val="2"/>
          </rPr>
          <t>*</t>
        </r>
        <r>
          <rPr>
            <b/>
            <sz val="8"/>
            <color indexed="81"/>
            <rFont val="Tahoma"/>
          </rPr>
          <t xml:space="preserve"> Se dará la cantidad que figura en la celda I6  por cada hijo</t>
        </r>
      </text>
    </comment>
  </commentList>
</comments>
</file>

<file path=xl/comments2.xml><?xml version="1.0" encoding="utf-8"?>
<comments xmlns="http://schemas.openxmlformats.org/spreadsheetml/2006/main">
  <authors>
    <author>flora</author>
  </authors>
  <commentList>
    <comment ref="E5" authorId="0" shapeId="0">
      <text>
        <r>
          <rPr>
            <b/>
            <sz val="8"/>
            <color indexed="81"/>
            <rFont val="Tahoma"/>
          </rPr>
          <t xml:space="preserve">
Utilice la función Si con las indicaciones dadas.</t>
        </r>
      </text>
    </comment>
    <comment ref="F5" authorId="0" shapeId="0">
      <text>
        <r>
          <rPr>
            <b/>
            <sz val="8"/>
            <color indexed="81"/>
            <rFont val="Tahoma"/>
          </rPr>
          <t xml:space="preserve">
Utilice la función Si con las indicaciones dadas.</t>
        </r>
      </text>
    </comment>
    <comment ref="G5" authorId="0" shapeId="0">
      <text>
        <r>
          <rPr>
            <b/>
            <sz val="8"/>
            <color indexed="81"/>
            <rFont val="Tahoma"/>
          </rPr>
          <t xml:space="preserve">
Utilice la función Si con las indicaciones dadas.</t>
        </r>
      </text>
    </comment>
  </commentList>
</comments>
</file>

<file path=xl/comments3.xml><?xml version="1.0" encoding="utf-8"?>
<comments xmlns="http://schemas.openxmlformats.org/spreadsheetml/2006/main">
  <authors>
    <author>VICTOR ACOSTA RAMIREZ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 xml:space="preserve">Si es de Sexo Masculino </t>
        </r>
        <r>
          <rPr>
            <b/>
            <sz val="9"/>
            <color indexed="10"/>
            <rFont val="Tahoma"/>
            <family val="2"/>
          </rPr>
          <t xml:space="preserve">Y </t>
        </r>
        <r>
          <rPr>
            <b/>
            <sz val="9"/>
            <color indexed="81"/>
            <rFont val="Tahoma"/>
            <family val="2"/>
          </rPr>
          <t>Casado, recibe una Bonificación del 10% sobre su S_Básico; de lo contrario cero</t>
        </r>
      </text>
    </comment>
  </commentList>
</comments>
</file>

<file path=xl/comments4.xml><?xml version="1.0" encoding="utf-8"?>
<comments xmlns="http://schemas.openxmlformats.org/spreadsheetml/2006/main">
  <authors>
    <author>Ceuni38</author>
  </authors>
  <commentList>
    <comment ref="A54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se debe de registrar el dia y el mes de ingreso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se debe de registrar solo las primeras dos letras de su primer nombre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se debe de registrar la primer letra de cada apellido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se debe registrar las primeras 3 letras de la ciudad de origen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se debe registrar los ultimos dos digitos del año de ingreso</t>
        </r>
      </text>
    </comment>
  </commentList>
</comments>
</file>

<file path=xl/comments5.xml><?xml version="1.0" encoding="utf-8"?>
<comments xmlns="http://schemas.openxmlformats.org/spreadsheetml/2006/main">
  <authors>
    <author>Ceuni38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este sueldo es por un mes de trabajo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se debe expresar un valor numerico que corresponda al año de sevcio prestados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se debe colocar horasde horas extras en un mes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el subtotal ingresos sera igual al sueldo basico mas el 4% del sueldo basico por los años de antigüedad mas $80 por cada hora extra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este aporte sera igual al 8% del sueldo basico 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el impuesto sobre la renta sera igual al 5% del sueldo basico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este subtotal sera igual a la suma del aporte del ahorro para el retiro y el ISR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Ceuni38:</t>
        </r>
        <r>
          <rPr>
            <sz val="9"/>
            <color indexed="81"/>
            <rFont val="Tahoma"/>
            <family val="2"/>
          </rPr>
          <t xml:space="preserve">
este ingreso sera igual a la diferencia del subtotal ingresos y el subtotal egresos</t>
        </r>
      </text>
    </comment>
  </commentList>
</comments>
</file>

<file path=xl/comments6.xml><?xml version="1.0" encoding="utf-8"?>
<comments xmlns="http://schemas.openxmlformats.org/spreadsheetml/2006/main">
  <authors>
    <author>UNI</author>
  </authors>
  <commentList>
    <comment ref="G9" authorId="0" shape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El promedio Criterio será tomando en cuenta las 4 notas de criterios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El Promedio Actitudes será igual tomando en cuenta las 3 mejores notas</t>
        </r>
      </text>
    </comment>
    <comment ref="K9" authorId="0" shape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El Promedio Final 1 será tomando en cuenta el promedio Criterio, el Examen Parcial y el Final</t>
        </r>
      </text>
    </comment>
    <comment ref="L9" authorId="0" shape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El promedio Final 2 será tomando en cuenta el promedio actitudes, el examen parcial con peso 2 y el final con peso 3 </t>
        </r>
      </text>
    </comment>
    <comment ref="M9" authorId="0" shape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En esta columna deberá mostrarse la palabra Aprobado si su nota es mayor o igual a 11, y Desaprobado si es menor a 11, además el texto Aprobado deberá mostrarse en color azul y Desaprobados con letras blancas y fondo rojo</t>
        </r>
      </text>
    </comment>
  </commentList>
</comments>
</file>

<file path=xl/sharedStrings.xml><?xml version="1.0" encoding="utf-8"?>
<sst xmlns="http://schemas.openxmlformats.org/spreadsheetml/2006/main" count="410" uniqueCount="312">
  <si>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</si>
  <si>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</si>
  <si>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</si>
  <si>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</si>
  <si>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</si>
  <si>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</si>
  <si>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</si>
  <si>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</si>
  <si>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</si>
  <si>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</si>
  <si>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</si>
  <si>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</si>
  <si>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</si>
  <si>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</si>
  <si>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</si>
  <si>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</si>
  <si>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</si>
  <si>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</si>
  <si>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</si>
  <si>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n°</t>
  </si>
  <si>
    <t>especificaciones del producto</t>
  </si>
  <si>
    <t xml:space="preserve">descripcion </t>
  </si>
  <si>
    <t>marca</t>
  </si>
  <si>
    <t>precio</t>
  </si>
  <si>
    <t>cantidad</t>
  </si>
  <si>
    <t>monto en pesos</t>
  </si>
  <si>
    <t>monto en dolares</t>
  </si>
  <si>
    <t>tipo de cambio</t>
  </si>
  <si>
    <t>jabon</t>
  </si>
  <si>
    <t>jaz</t>
  </si>
  <si>
    <t>condones</t>
  </si>
  <si>
    <t>blusa</t>
  </si>
  <si>
    <t>pantalon</t>
  </si>
  <si>
    <t>refresco</t>
  </si>
  <si>
    <t>cigarros</t>
  </si>
  <si>
    <t>churritos</t>
  </si>
  <si>
    <t>papas</t>
  </si>
  <si>
    <t>libros</t>
  </si>
  <si>
    <t>porrua</t>
  </si>
  <si>
    <t>play boy</t>
  </si>
  <si>
    <t>non-stop</t>
  </si>
  <si>
    <t>pizzas</t>
  </si>
  <si>
    <t>hut</t>
  </si>
  <si>
    <t>levais</t>
  </si>
  <si>
    <t>barcel</t>
  </si>
  <si>
    <t>soda</t>
  </si>
  <si>
    <t>pall ma</t>
  </si>
  <si>
    <t>guru</t>
  </si>
  <si>
    <t>operador</t>
  </si>
  <si>
    <t xml:space="preserve"> lo que hace</t>
  </si>
  <si>
    <t>^</t>
  </si>
  <si>
    <t>*</t>
  </si>
  <si>
    <t>/</t>
  </si>
  <si>
    <t>+</t>
  </si>
  <si>
    <t>-</t>
  </si>
  <si>
    <t>&amp;</t>
  </si>
  <si>
    <t>=</t>
  </si>
  <si>
    <t>&gt;</t>
  </si>
  <si>
    <t>&lt;</t>
  </si>
  <si>
    <t>&lt;&gt;</t>
  </si>
  <si>
    <t>eleva una potencia</t>
  </si>
  <si>
    <t>multiplica</t>
  </si>
  <si>
    <t>divide</t>
  </si>
  <si>
    <t>suma</t>
  </si>
  <si>
    <t>resta</t>
  </si>
  <si>
    <t>une</t>
  </si>
  <si>
    <t>igual</t>
  </si>
  <si>
    <t>mayor que</t>
  </si>
  <si>
    <t>menor que</t>
  </si>
  <si>
    <t xml:space="preserve">diferente que </t>
  </si>
  <si>
    <t>mayor que (&gt;)</t>
  </si>
  <si>
    <t>valor1</t>
  </si>
  <si>
    <t>valor2</t>
  </si>
  <si>
    <t>resultado</t>
  </si>
  <si>
    <t>menor que(&lt;)</t>
  </si>
  <si>
    <t>operador (=)</t>
  </si>
  <si>
    <t>operador (&lt;&gt;)</t>
  </si>
  <si>
    <t>resultado del operador mayor igual que (&gt;=)</t>
  </si>
  <si>
    <t>resultado del operador (&lt;=)</t>
  </si>
  <si>
    <t>operador union(&amp;) o concatenar</t>
  </si>
  <si>
    <t>valor3</t>
  </si>
  <si>
    <t xml:space="preserve">samantha </t>
  </si>
  <si>
    <t>sandoval</t>
  </si>
  <si>
    <t>gonzalez</t>
  </si>
  <si>
    <t xml:space="preserve">oscar </t>
  </si>
  <si>
    <t xml:space="preserve">rubio </t>
  </si>
  <si>
    <t>reyes</t>
  </si>
  <si>
    <t>cynthia</t>
  </si>
  <si>
    <t xml:space="preserve">quintero </t>
  </si>
  <si>
    <t>vera</t>
  </si>
  <si>
    <t>maribel</t>
  </si>
  <si>
    <t>de la cruz</t>
  </si>
  <si>
    <t>flores</t>
  </si>
  <si>
    <t>resultado(concatenar)</t>
  </si>
  <si>
    <t>resultado (&amp;)</t>
  </si>
  <si>
    <t>ejemplo concatenar</t>
  </si>
  <si>
    <t>generacion de un codigo</t>
  </si>
  <si>
    <t>nombre</t>
  </si>
  <si>
    <t>apellido</t>
  </si>
  <si>
    <t>ciudad</t>
  </si>
  <si>
    <t>año</t>
  </si>
  <si>
    <t>ingreso</t>
  </si>
  <si>
    <t>codigo</t>
  </si>
  <si>
    <t>SG</t>
  </si>
  <si>
    <t>SA</t>
  </si>
  <si>
    <t>PUE</t>
  </si>
  <si>
    <t>OS</t>
  </si>
  <si>
    <t>RU</t>
  </si>
  <si>
    <t>DIS</t>
  </si>
  <si>
    <t>CY</t>
  </si>
  <si>
    <t>QU</t>
  </si>
  <si>
    <t>VER</t>
  </si>
  <si>
    <t>MA</t>
  </si>
  <si>
    <t>CR</t>
  </si>
  <si>
    <t>ZAC</t>
  </si>
  <si>
    <t>calculo de salario integrado</t>
  </si>
  <si>
    <t>cargo</t>
  </si>
  <si>
    <t>sueldo base</t>
  </si>
  <si>
    <t>antigüedad</t>
  </si>
  <si>
    <t>horas extra</t>
  </si>
  <si>
    <t>subtotal ingresos</t>
  </si>
  <si>
    <t>aporte de ahorro para el retiro</t>
  </si>
  <si>
    <t>ISR</t>
  </si>
  <si>
    <t>subtotal de egresos</t>
  </si>
  <si>
    <t>ingreso neto</t>
  </si>
  <si>
    <t>INSTITUCIÓN EDUCATIVA 9256</t>
  </si>
  <si>
    <t>Nº</t>
  </si>
  <si>
    <t>NOMBRE</t>
  </si>
  <si>
    <t>CRITERIOS</t>
  </si>
  <si>
    <t>PROMEDIO
CRITERIO</t>
  </si>
  <si>
    <t>PROMEDIO
ACTITUDES</t>
  </si>
  <si>
    <t>EXAMENES</t>
  </si>
  <si>
    <t>PROMEDIO
FINAL 1</t>
  </si>
  <si>
    <t>PROMEDIO
FINAL 2</t>
  </si>
  <si>
    <t>Condición Final</t>
  </si>
  <si>
    <t>NOTA MAXIMA</t>
  </si>
  <si>
    <t>NOTA MINIMA</t>
  </si>
  <si>
    <t>NOTA1</t>
  </si>
  <si>
    <t>NOTA2</t>
  </si>
  <si>
    <t>NOTA3</t>
  </si>
  <si>
    <t>NOTA4</t>
  </si>
  <si>
    <t>EXAMEN
PARCIAL</t>
  </si>
  <si>
    <t>EXAMEN
FINAL</t>
  </si>
  <si>
    <t>Julio</t>
  </si>
  <si>
    <t>Felix</t>
  </si>
  <si>
    <t>Giancarlo</t>
  </si>
  <si>
    <t>Rafael</t>
  </si>
  <si>
    <t>Enrique</t>
  </si>
  <si>
    <t>Dirk</t>
  </si>
  <si>
    <t>Mayory</t>
  </si>
  <si>
    <t>Luis</t>
  </si>
  <si>
    <t>Elizabeth</t>
  </si>
  <si>
    <t>Dante</t>
  </si>
  <si>
    <t>FUNCIÓN SI ANIDADO: Tiene más de una condición y para ser VERDADERO basta que una de las condiciones sea VERDADERA</t>
  </si>
  <si>
    <t>Su fórmula es =SI(condición1,VERDADERO,SI(condición2,VERDADERO,SI(condición3,VERDADERO,FALSO)))</t>
  </si>
  <si>
    <t>Determine el TIPO DE ESTUDIANTE: B = BUENO, R = REGULAR, D = DEFICIENTE ( si anidado)</t>
  </si>
  <si>
    <t>Nombre</t>
  </si>
  <si>
    <t>Código</t>
  </si>
  <si>
    <t>Tipo Estudiante</t>
  </si>
  <si>
    <t>LUIS</t>
  </si>
  <si>
    <t>B</t>
  </si>
  <si>
    <t>HUGO</t>
  </si>
  <si>
    <t>D</t>
  </si>
  <si>
    <t>CARMEN</t>
  </si>
  <si>
    <t>R</t>
  </si>
  <si>
    <t>NANCY SILVERA</t>
  </si>
  <si>
    <t>SALLY</t>
  </si>
  <si>
    <t xml:space="preserve">Determine el NOMBRE de la Asignatura: 1 = MATEMATICAS, 2 = LENGUAJE, 3 = HISTORIA, 4 = BIOLOGIA </t>
  </si>
  <si>
    <t>Carreras</t>
  </si>
  <si>
    <t>FUNCIÓN SI(Y)</t>
  </si>
  <si>
    <t>Devuelve VERDADERO si todos los argumentos son VERDADEROS Y FALSO si algún argumentop es FALSO</t>
  </si>
  <si>
    <t>Su fórmula es:  =</t>
  </si>
  <si>
    <t>SI(Y(Cond1;Cond2;…);Verdadero;Falso)</t>
  </si>
  <si>
    <t>Determinar la BONIFICACION: si es de sexo MASCULINO y estado civil CASADO, recibe una bonificación del 10%</t>
  </si>
  <si>
    <t>sobre su S_Básico</t>
  </si>
  <si>
    <t>Sexo</t>
  </si>
  <si>
    <t>E_Civil</t>
  </si>
  <si>
    <t>S_Básico</t>
  </si>
  <si>
    <t>Bonificación</t>
  </si>
  <si>
    <t>M</t>
  </si>
  <si>
    <t>S</t>
  </si>
  <si>
    <t>F</t>
  </si>
  <si>
    <t>C</t>
  </si>
  <si>
    <t>Determine la CONDICION de cada cliente: Si su SUELDO es mayor o igual a 2500 nuevos y es PROPIETARIO</t>
  </si>
  <si>
    <t>de una casa, es ELEGIBLE de lo contrario INELEGIBLE</t>
  </si>
  <si>
    <t>CLIENTE</t>
  </si>
  <si>
    <t>TOTAL SUELDO</t>
  </si>
  <si>
    <t>PROPIETARIO</t>
  </si>
  <si>
    <t>CONDICION</t>
  </si>
  <si>
    <t>PEREZ</t>
  </si>
  <si>
    <t>SI</t>
  </si>
  <si>
    <t>DIAZ</t>
  </si>
  <si>
    <t>NO</t>
  </si>
  <si>
    <t>CALLE</t>
  </si>
  <si>
    <t>RAZURI</t>
  </si>
  <si>
    <t>CASTRO</t>
  </si>
  <si>
    <t>TELLO</t>
  </si>
  <si>
    <t>FUNCIÓN SI(O)</t>
  </si>
  <si>
    <t>Devuelve VERDADERO si alguno de sus argumentos es VERDADERO y FALSO si todos los argumentos son FALSOS</t>
  </si>
  <si>
    <t>Su fórmula es: =</t>
  </si>
  <si>
    <t>SI(O(Cond1;Cond2;…);VERDADERO;FALSO)</t>
  </si>
  <si>
    <t>Si el País corresponde a BOLIVIA o ECUADOR deberá mostrar CERCA de lo contrario LEJOS</t>
  </si>
  <si>
    <t>Distrito</t>
  </si>
  <si>
    <t>Observaciones</t>
  </si>
  <si>
    <t>Bolivia</t>
  </si>
  <si>
    <t>Ecuador</t>
  </si>
  <si>
    <t>China</t>
  </si>
  <si>
    <t>Rusia</t>
  </si>
  <si>
    <t>Suiza</t>
  </si>
  <si>
    <t>NOMBRE.</t>
  </si>
  <si>
    <t>EDAD.</t>
  </si>
  <si>
    <t>SEXO</t>
  </si>
  <si>
    <t>REGALO1</t>
  </si>
  <si>
    <t>REGALO2</t>
  </si>
  <si>
    <t>REGALO3</t>
  </si>
  <si>
    <t>Joanie</t>
  </si>
  <si>
    <t>Gloria</t>
  </si>
  <si>
    <t>Romualdo</t>
  </si>
  <si>
    <t>Olinda</t>
  </si>
  <si>
    <t>Oscar</t>
  </si>
  <si>
    <t>EDAD</t>
  </si>
  <si>
    <t>AUTO</t>
  </si>
  <si>
    <t>Menor a 30</t>
  </si>
  <si>
    <t>VESTIDO</t>
  </si>
  <si>
    <t>MUÑECA</t>
  </si>
  <si>
    <t>CAMISA</t>
  </si>
  <si>
    <t>30 o mas años</t>
  </si>
  <si>
    <t>CASA</t>
  </si>
  <si>
    <t>Menor a 10</t>
  </si>
  <si>
    <t>JUGUETE</t>
  </si>
  <si>
    <t>10.......25</t>
  </si>
  <si>
    <t>ZAPATOS</t>
  </si>
  <si>
    <t>Mayor a 25</t>
  </si>
  <si>
    <t>MUEBLES</t>
  </si>
  <si>
    <t>Ventas</t>
  </si>
  <si>
    <t>Logística</t>
  </si>
  <si>
    <t>Almacén</t>
  </si>
  <si>
    <t>Total de Empleados</t>
  </si>
  <si>
    <t>S. Neto S/.</t>
  </si>
  <si>
    <t>Sueldo Básico</t>
  </si>
  <si>
    <t>Area</t>
  </si>
  <si>
    <t>Resumen por Area</t>
  </si>
  <si>
    <t>Hugo Ríos</t>
  </si>
  <si>
    <t>Víctor Morel</t>
  </si>
  <si>
    <t>Iris Parra</t>
  </si>
  <si>
    <t>Ana Vega</t>
  </si>
  <si>
    <t>Carlos Quinte</t>
  </si>
  <si>
    <t>Mirtha Ho</t>
  </si>
  <si>
    <t>José Lluén</t>
  </si>
  <si>
    <t>Juan Torres</t>
  </si>
  <si>
    <t>Luis Oré</t>
  </si>
  <si>
    <t>S. Neto $</t>
  </si>
  <si>
    <t>Bonificacion</t>
  </si>
  <si>
    <t>ESSALUD</t>
  </si>
  <si>
    <t>AFP</t>
  </si>
  <si>
    <t>Horas Extras</t>
  </si>
  <si>
    <t>Días Trabajados</t>
  </si>
  <si>
    <t>Nro Hijos</t>
  </si>
  <si>
    <t>Empleados</t>
  </si>
  <si>
    <t>Planilla de Pagos Mes de Marzo del 2011</t>
  </si>
  <si>
    <t>Empresa TONIPEL S.R.L</t>
  </si>
  <si>
    <t>FUNCIONES DE BUSQUEDA Y REFERENCIA:</t>
  </si>
  <si>
    <t>FUNCIÓN CONSULTAV:</t>
  </si>
  <si>
    <t>Es una función de búsquedaque se utiliza para buscar la primera columna de un rango de celdas y</t>
  </si>
  <si>
    <t>a continuación, devolver un valor de culaquier celda de la misma fila del rango.</t>
  </si>
  <si>
    <t>CONSULTAV(valor_buscado,matriz_buscar_en,indicador_columnas;ordenado)</t>
  </si>
  <si>
    <t>Cursos</t>
  </si>
  <si>
    <t>Nombre de Cursos</t>
  </si>
  <si>
    <t>Tabla de Cursos</t>
  </si>
  <si>
    <t>G</t>
  </si>
  <si>
    <t>GEOGRAFIA</t>
  </si>
  <si>
    <t>H</t>
  </si>
  <si>
    <t>A</t>
  </si>
  <si>
    <t>ARTE</t>
  </si>
  <si>
    <t>HISTORIA</t>
  </si>
  <si>
    <t>ESTADO CIVIL</t>
  </si>
  <si>
    <t>NOMBRE DE ESTADO CIVIL</t>
  </si>
  <si>
    <t>Tabla de Estados Civil</t>
  </si>
  <si>
    <t>Soltero</t>
  </si>
  <si>
    <t>Casado</t>
  </si>
  <si>
    <t>V</t>
  </si>
  <si>
    <t>Viudo</t>
  </si>
  <si>
    <t>Divorciado</t>
  </si>
  <si>
    <t>Tipo de Cambio</t>
  </si>
  <si>
    <t>Tabla de Productos</t>
  </si>
  <si>
    <t>Precio</t>
  </si>
  <si>
    <t>Precio DLLS</t>
  </si>
  <si>
    <t>código</t>
  </si>
  <si>
    <t>Cámara</t>
  </si>
  <si>
    <t>Parlantes</t>
  </si>
  <si>
    <t xml:space="preserve">C </t>
  </si>
  <si>
    <t>Monitor</t>
  </si>
  <si>
    <t>Impresora</t>
  </si>
  <si>
    <t>TOTAL</t>
  </si>
  <si>
    <t>IVA 16%</t>
  </si>
  <si>
    <t>SUB-TOTAL</t>
  </si>
  <si>
    <t>HELADO</t>
  </si>
  <si>
    <t>N</t>
  </si>
  <si>
    <t>GASEOSA</t>
  </si>
  <si>
    <t>ENSALADA</t>
  </si>
  <si>
    <t>L</t>
  </si>
  <si>
    <t>CHIFA</t>
  </si>
  <si>
    <t>K</t>
  </si>
  <si>
    <t>SOPA</t>
  </si>
  <si>
    <t>J</t>
  </si>
  <si>
    <t>PRECIO</t>
  </si>
  <si>
    <t>DESCRIPCION</t>
  </si>
  <si>
    <t>CODIGO</t>
  </si>
  <si>
    <t>VENTA ($)</t>
  </si>
  <si>
    <t>VENTA (S/)</t>
  </si>
  <si>
    <t>CANTIDAD</t>
  </si>
  <si>
    <t>CHIFA "MAHA - LO"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</si>
</sst>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[$$-80A]#,##0.00"/>
    <numFmt numFmtId="166" formatCode="[$$-409]#,##0.00"/>
    <numFmt numFmtId="167" formatCode="_ * #,##0.00_ ;_ * \-#,##0.00_ ;_ * &quot;-&quot;??_ ;_ @_ "/>
    <numFmt numFmtId="168" formatCode="_(* #,##0_);_(* \(#,##0\);_(* &quot;-&quot;??_);_(@_)"/>
    <numFmt numFmtId="169" formatCode="_(&quot;$&quot;* #,##0.00_);_(&quot;$&quot;* \(#,##0.00\);_(&quot;$&quot;* &quot;-&quot;??_);_(@_)"/>
    <numFmt numFmtId="170" formatCode="_ [$S/-280A]* #,##0.00_ ;_ [$S/-280A]* \-#,##0.00_ ;_ [$S/-280A]* &quot;-&quot;??_ ;_ @_ "/>
    <numFmt numFmtId="171" formatCode="_ &quot;S/.&quot;\ * #,##0.00_ ;_ &quot;S/.&quot;\ * \-#,##0.00_ ;_ &quot;S/.&quot;\ * &quot;-&quot;??_ ;_ @_ 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2060"/>
      <name val="Calibri"/>
      <family val="2"/>
      <scheme val="minor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10"/>
      <color indexed="9"/>
      <name val="Arial"/>
      <family val="2"/>
    </font>
    <font>
      <b/>
      <sz val="9"/>
      <color indexed="10"/>
      <name val="Tahoma"/>
      <family val="2"/>
    </font>
    <font>
      <sz val="10"/>
      <name val="Arial"/>
    </font>
    <font>
      <b/>
      <i/>
      <sz val="10"/>
      <color indexed="13"/>
      <name val="Century Gothic"/>
      <family val="2"/>
    </font>
    <font>
      <sz val="10"/>
      <color indexed="13"/>
      <name val="Arial"/>
    </font>
    <font>
      <b/>
      <sz val="10"/>
      <color indexed="17"/>
      <name val="Abadi MT Condensed"/>
      <family val="2"/>
    </font>
    <font>
      <sz val="10"/>
      <color indexed="17"/>
      <name val="Arial"/>
      <family val="2"/>
    </font>
    <font>
      <b/>
      <sz val="8"/>
      <color indexed="81"/>
      <name val="Tahoma"/>
    </font>
    <font>
      <b/>
      <sz val="12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b/>
      <sz val="11"/>
      <name val="Arial"/>
      <family val="2"/>
    </font>
    <font>
      <b/>
      <sz val="18"/>
      <color theme="5" tint="-0.499984740745262"/>
      <name val="AR BERKLEY"/>
    </font>
    <font>
      <b/>
      <sz val="8"/>
      <color indexed="10"/>
      <name val="Tahoma"/>
      <family val="2"/>
    </font>
    <font>
      <b/>
      <sz val="14"/>
      <color theme="3" tint="-0.499984740745262"/>
      <name val="Arial"/>
      <family val="2"/>
    </font>
    <font>
      <sz val="10"/>
      <color theme="3" tint="-0.499984740745262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1"/>
      <color theme="0"/>
      <name val="Times New Roman"/>
      <family val="1"/>
    </font>
    <font>
      <sz val="10"/>
      <color theme="0"/>
      <name val="Times New Roman"/>
      <family val="1"/>
    </font>
    <font>
      <b/>
      <sz val="16"/>
      <color theme="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2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48">
    <border>
      <left/>
      <right/>
      <top/>
      <bottom/>
      <diagonal/>
    </border>
    <border>
      <left style="slantDashDot">
        <color theme="9" tint="-0.499984740745262"/>
      </left>
      <right style="dashDot">
        <color theme="9" tint="0.39994506668294322"/>
      </right>
      <top style="slantDashDot">
        <color theme="9" tint="-0.499984740745262"/>
      </top>
      <bottom style="slantDashDot">
        <color theme="9" tint="-0.499984740745262"/>
      </bottom>
      <diagonal/>
    </border>
    <border>
      <left style="dashDot">
        <color theme="9" tint="0.39994506668294322"/>
      </left>
      <right style="dashDot">
        <color theme="9" tint="0.39994506668294322"/>
      </right>
      <top style="slantDashDot">
        <color theme="9" tint="-0.499984740745262"/>
      </top>
      <bottom style="slantDashDot">
        <color theme="9" tint="-0.499984740745262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dashDot">
        <color theme="9" tint="0.39994506668294322"/>
      </left>
      <right/>
      <top style="slantDashDot">
        <color theme="9" tint="-0.499984740745262"/>
      </top>
      <bottom style="slantDashDot">
        <color theme="9" tint="-0.499984740745262"/>
      </bottom>
      <diagonal/>
    </border>
    <border>
      <left style="thick">
        <color theme="3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ck">
        <color theme="3"/>
      </right>
      <top style="thin">
        <color theme="5"/>
      </top>
      <bottom style="thin">
        <color theme="5"/>
      </bottom>
      <diagonal/>
    </border>
    <border>
      <left style="thick">
        <color theme="3"/>
      </left>
      <right style="thin">
        <color theme="5"/>
      </right>
      <top style="thin">
        <color theme="5"/>
      </top>
      <bottom style="thick">
        <color theme="3"/>
      </bottom>
      <diagonal/>
    </border>
    <border>
      <left style="thin">
        <color theme="5"/>
      </left>
      <right style="thick">
        <color theme="3"/>
      </right>
      <top style="thin">
        <color theme="5"/>
      </top>
      <bottom style="thick">
        <color theme="3"/>
      </bottom>
      <diagonal/>
    </border>
    <border>
      <left style="thick">
        <color theme="3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ck">
        <color theme="3"/>
      </right>
      <top/>
      <bottom style="thin">
        <color theme="5"/>
      </bottom>
      <diagonal/>
    </border>
    <border>
      <left style="thick">
        <color theme="6"/>
      </left>
      <right style="thin">
        <color theme="5"/>
      </right>
      <top style="thick">
        <color theme="6"/>
      </top>
      <bottom style="thick">
        <color theme="6"/>
      </bottom>
      <diagonal/>
    </border>
    <border>
      <left style="thin">
        <color theme="5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7" fontId="4" fillId="0" borderId="0" applyFont="0" applyFill="0" applyBorder="0" applyAlignment="0" applyProtection="0"/>
    <xf numFmtId="0" fontId="14" fillId="0" borderId="0"/>
    <xf numFmtId="171" fontId="4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textRotation="90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textRotation="90"/>
    </xf>
    <xf numFmtId="0" fontId="0" fillId="0" borderId="6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5" fontId="0" fillId="0" borderId="8" xfId="0" applyNumberFormat="1" applyBorder="1"/>
    <xf numFmtId="0" fontId="1" fillId="2" borderId="20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8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vertical="center" wrapText="1"/>
    </xf>
    <xf numFmtId="0" fontId="5" fillId="5" borderId="23" xfId="0" applyFont="1" applyFill="1" applyBorder="1" applyAlignment="1">
      <alignment horizontal="center" textRotation="90"/>
    </xf>
    <xf numFmtId="0" fontId="5" fillId="5" borderId="23" xfId="0" applyFont="1" applyFill="1" applyBorder="1" applyAlignment="1">
      <alignment textRotation="90" wrapText="1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2" xfId="0" applyBorder="1"/>
    <xf numFmtId="1" fontId="0" fillId="0" borderId="22" xfId="0" applyNumberFormat="1" applyBorder="1"/>
    <xf numFmtId="167" fontId="0" fillId="0" borderId="22" xfId="1" applyFont="1" applyBorder="1"/>
    <xf numFmtId="2" fontId="0" fillId="0" borderId="22" xfId="0" applyNumberFormat="1" applyBorder="1"/>
    <xf numFmtId="167" fontId="0" fillId="0" borderId="22" xfId="0" applyNumberFormat="1" applyBorder="1"/>
    <xf numFmtId="0" fontId="0" fillId="0" borderId="0" xfId="0" applyBorder="1"/>
    <xf numFmtId="0" fontId="9" fillId="0" borderId="0" xfId="0" applyFont="1"/>
    <xf numFmtId="0" fontId="10" fillId="6" borderId="0" xfId="0" applyFont="1" applyFill="1"/>
    <xf numFmtId="0" fontId="10" fillId="6" borderId="22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2" xfId="0" applyFill="1" applyBorder="1" applyAlignment="1"/>
    <xf numFmtId="168" fontId="0" fillId="0" borderId="0" xfId="1" applyNumberFormat="1" applyFont="1" applyFill="1" applyBorder="1" applyAlignment="1"/>
    <xf numFmtId="169" fontId="0" fillId="0" borderId="0" xfId="0" applyNumberFormat="1" applyFill="1" applyBorder="1" applyAlignment="1"/>
    <xf numFmtId="0" fontId="10" fillId="7" borderId="0" xfId="0" applyFont="1" applyFill="1"/>
    <xf numFmtId="168" fontId="10" fillId="7" borderId="0" xfId="1" applyNumberFormat="1" applyFont="1" applyFill="1" applyBorder="1" applyAlignment="1"/>
    <xf numFmtId="169" fontId="10" fillId="7" borderId="0" xfId="0" applyNumberFormat="1" applyFont="1" applyFill="1" applyBorder="1" applyAlignment="1"/>
    <xf numFmtId="0" fontId="11" fillId="8" borderId="22" xfId="0" applyFont="1" applyFill="1" applyBorder="1" applyAlignment="1">
      <alignment horizontal="center"/>
    </xf>
    <xf numFmtId="0" fontId="0" fillId="0" borderId="22" xfId="0" applyFill="1" applyBorder="1" applyAlignment="1">
      <alignment horizontal="left"/>
    </xf>
    <xf numFmtId="0" fontId="10" fillId="9" borderId="0" xfId="0" applyFont="1" applyFill="1"/>
    <xf numFmtId="0" fontId="0" fillId="9" borderId="0" xfId="0" applyFill="1"/>
    <xf numFmtId="0" fontId="10" fillId="9" borderId="24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0" fillId="0" borderId="0" xfId="0" applyFill="1" applyBorder="1"/>
    <xf numFmtId="0" fontId="10" fillId="10" borderId="0" xfId="0" applyFont="1" applyFill="1"/>
    <xf numFmtId="0" fontId="0" fillId="10" borderId="0" xfId="0" applyFill="1"/>
    <xf numFmtId="0" fontId="10" fillId="11" borderId="24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2" fillId="12" borderId="0" xfId="0" applyFont="1" applyFill="1" applyBorder="1"/>
    <xf numFmtId="0" fontId="12" fillId="12" borderId="0" xfId="0" applyFont="1" applyFill="1"/>
    <xf numFmtId="0" fontId="15" fillId="13" borderId="22" xfId="2" applyFont="1" applyFill="1" applyBorder="1" applyAlignment="1">
      <alignment horizontal="center"/>
    </xf>
    <xf numFmtId="0" fontId="14" fillId="0" borderId="0" xfId="2"/>
    <xf numFmtId="0" fontId="14" fillId="11" borderId="22" xfId="2" applyFill="1" applyBorder="1"/>
    <xf numFmtId="0" fontId="14" fillId="11" borderId="22" xfId="2" applyFill="1" applyBorder="1" applyAlignment="1">
      <alignment horizontal="center"/>
    </xf>
    <xf numFmtId="0" fontId="14" fillId="14" borderId="22" xfId="2" applyFill="1" applyBorder="1"/>
    <xf numFmtId="0" fontId="14" fillId="15" borderId="22" xfId="2" applyFill="1" applyBorder="1"/>
    <xf numFmtId="0" fontId="14" fillId="16" borderId="22" xfId="2" applyFill="1" applyBorder="1"/>
    <xf numFmtId="0" fontId="16" fillId="0" borderId="0" xfId="2" applyFont="1"/>
    <xf numFmtId="0" fontId="17" fillId="17" borderId="22" xfId="2" applyFont="1" applyFill="1" applyBorder="1" applyAlignment="1">
      <alignment horizontal="center"/>
    </xf>
    <xf numFmtId="0" fontId="18" fillId="18" borderId="22" xfId="2" applyFont="1" applyFill="1" applyBorder="1" applyAlignment="1">
      <alignment horizontal="center"/>
    </xf>
    <xf numFmtId="0" fontId="18" fillId="18" borderId="22" xfId="2" applyFont="1" applyFill="1" applyBorder="1"/>
    <xf numFmtId="0" fontId="18" fillId="18" borderId="0" xfId="2" applyFont="1" applyFill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20" fillId="0" borderId="0" xfId="0" applyFont="1" applyFill="1"/>
    <xf numFmtId="0" fontId="21" fillId="19" borderId="0" xfId="0" applyFont="1" applyFill="1"/>
    <xf numFmtId="0" fontId="12" fillId="20" borderId="22" xfId="0" applyFont="1" applyFill="1" applyBorder="1" applyAlignment="1">
      <alignment horizontal="center"/>
    </xf>
    <xf numFmtId="0" fontId="0" fillId="0" borderId="0" xfId="0" applyFill="1"/>
    <xf numFmtId="0" fontId="21" fillId="0" borderId="0" xfId="0" applyFont="1" applyFill="1"/>
    <xf numFmtId="0" fontId="22" fillId="0" borderId="0" xfId="0" applyFont="1" applyFill="1" applyBorder="1"/>
    <xf numFmtId="170" fontId="22" fillId="0" borderId="0" xfId="0" applyNumberFormat="1" applyFont="1" applyFill="1" applyBorder="1"/>
    <xf numFmtId="170" fontId="0" fillId="0" borderId="22" xfId="0" applyNumberFormat="1" applyBorder="1"/>
    <xf numFmtId="0" fontId="23" fillId="0" borderId="22" xfId="0" applyFont="1" applyBorder="1" applyAlignment="1">
      <alignment horizontal="center"/>
    </xf>
    <xf numFmtId="0" fontId="23" fillId="0" borderId="22" xfId="0" applyFont="1" applyBorder="1"/>
    <xf numFmtId="0" fontId="24" fillId="21" borderId="22" xfId="0" applyFont="1" applyFill="1" applyBorder="1" applyAlignment="1">
      <alignment horizontal="center"/>
    </xf>
    <xf numFmtId="170" fontId="24" fillId="21" borderId="22" xfId="0" applyNumberFormat="1" applyFont="1" applyFill="1" applyBorder="1" applyAlignment="1">
      <alignment horizontal="center"/>
    </xf>
    <xf numFmtId="9" fontId="24" fillId="21" borderId="22" xfId="0" applyNumberFormat="1" applyFont="1" applyFill="1" applyBorder="1" applyAlignment="1"/>
    <xf numFmtId="170" fontId="0" fillId="0" borderId="0" xfId="0" applyNumberFormat="1"/>
    <xf numFmtId="0" fontId="25" fillId="0" borderId="0" xfId="0" applyFont="1"/>
    <xf numFmtId="0" fontId="28" fillId="22" borderId="0" xfId="0" applyFont="1" applyFill="1" applyBorder="1"/>
    <xf numFmtId="0" fontId="29" fillId="22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23" fillId="0" borderId="0" xfId="0" quotePrefix="1" applyFont="1" applyFill="1" applyBorder="1"/>
    <xf numFmtId="0" fontId="29" fillId="0" borderId="0" xfId="0" applyFont="1" applyAlignment="1">
      <alignment horizontal="right"/>
    </xf>
    <xf numFmtId="0" fontId="28" fillId="0" borderId="0" xfId="0" applyFont="1"/>
    <xf numFmtId="0" fontId="25" fillId="23" borderId="22" xfId="0" applyFont="1" applyFill="1" applyBorder="1"/>
    <xf numFmtId="0" fontId="25" fillId="24" borderId="22" xfId="0" applyFont="1" applyFill="1" applyBorder="1"/>
    <xf numFmtId="0" fontId="10" fillId="0" borderId="28" xfId="0" applyFont="1" applyBorder="1" applyAlignment="1">
      <alignment horizontal="center"/>
    </xf>
    <xf numFmtId="0" fontId="0" fillId="0" borderId="29" xfId="0" applyBorder="1"/>
    <xf numFmtId="0" fontId="10" fillId="0" borderId="30" xfId="0" applyFont="1" applyFill="1" applyBorder="1" applyAlignment="1">
      <alignment horizontal="center"/>
    </xf>
    <xf numFmtId="0" fontId="0" fillId="0" borderId="31" xfId="0" applyFill="1" applyBorder="1"/>
    <xf numFmtId="0" fontId="10" fillId="25" borderId="22" xfId="0" applyFont="1" applyFill="1" applyBorder="1"/>
    <xf numFmtId="0" fontId="25" fillId="25" borderId="22" xfId="0" applyFont="1" applyFill="1" applyBorder="1"/>
    <xf numFmtId="165" fontId="0" fillId="0" borderId="22" xfId="0" applyNumberFormat="1" applyBorder="1"/>
    <xf numFmtId="166" fontId="0" fillId="0" borderId="22" xfId="0" applyNumberFormat="1" applyBorder="1"/>
    <xf numFmtId="171" fontId="0" fillId="0" borderId="22" xfId="3" applyFont="1" applyBorder="1"/>
    <xf numFmtId="0" fontId="31" fillId="26" borderId="0" xfId="0" applyFont="1" applyFill="1" applyBorder="1"/>
    <xf numFmtId="0" fontId="31" fillId="26" borderId="0" xfId="0" applyFont="1" applyFill="1"/>
    <xf numFmtId="0" fontId="31" fillId="27" borderId="35" xfId="0" applyFont="1" applyFill="1" applyBorder="1"/>
    <xf numFmtId="167" fontId="32" fillId="27" borderId="36" xfId="1" applyFont="1" applyFill="1" applyBorder="1"/>
    <xf numFmtId="0" fontId="33" fillId="26" borderId="0" xfId="0" applyFont="1" applyFill="1" applyBorder="1"/>
    <xf numFmtId="0" fontId="31" fillId="27" borderId="37" xfId="0" applyFont="1" applyFill="1" applyBorder="1"/>
    <xf numFmtId="167" fontId="32" fillId="27" borderId="38" xfId="1" applyFont="1" applyFill="1" applyBorder="1"/>
    <xf numFmtId="0" fontId="31" fillId="27" borderId="39" xfId="0" applyFont="1" applyFill="1" applyBorder="1"/>
    <xf numFmtId="167" fontId="32" fillId="27" borderId="40" xfId="1" applyFont="1" applyFill="1" applyBorder="1"/>
    <xf numFmtId="167" fontId="31" fillId="21" borderId="22" xfId="1" applyFont="1" applyFill="1" applyBorder="1"/>
    <xf numFmtId="0" fontId="31" fillId="21" borderId="22" xfId="0" applyFont="1" applyFill="1" applyBorder="1"/>
    <xf numFmtId="0" fontId="31" fillId="21" borderId="22" xfId="0" applyFont="1" applyFill="1" applyBorder="1" applyAlignment="1">
      <alignment horizontal="center"/>
    </xf>
    <xf numFmtId="164" fontId="34" fillId="27" borderId="41" xfId="0" applyNumberFormat="1" applyFont="1" applyFill="1" applyBorder="1"/>
    <xf numFmtId="167" fontId="34" fillId="27" borderId="42" xfId="1" applyFont="1" applyFill="1" applyBorder="1"/>
    <xf numFmtId="0" fontId="34" fillId="27" borderId="43" xfId="0" applyFont="1" applyFill="1" applyBorder="1"/>
    <xf numFmtId="0" fontId="34" fillId="27" borderId="42" xfId="0" applyFont="1" applyFill="1" applyBorder="1" applyAlignment="1">
      <alignment horizontal="center"/>
    </xf>
    <xf numFmtId="0" fontId="34" fillId="27" borderId="30" xfId="0" applyFont="1" applyFill="1" applyBorder="1" applyAlignment="1">
      <alignment horizontal="center"/>
    </xf>
    <xf numFmtId="0" fontId="34" fillId="27" borderId="22" xfId="0" applyFont="1" applyFill="1" applyBorder="1"/>
    <xf numFmtId="0" fontId="34" fillId="27" borderId="28" xfId="0" applyFont="1" applyFill="1" applyBorder="1" applyAlignment="1">
      <alignment horizontal="center"/>
    </xf>
    <xf numFmtId="0" fontId="34" fillId="27" borderId="42" xfId="0" applyFont="1" applyFill="1" applyBorder="1"/>
    <xf numFmtId="0" fontId="34" fillId="27" borderId="44" xfId="0" applyFont="1" applyFill="1" applyBorder="1" applyAlignment="1">
      <alignment horizontal="center"/>
    </xf>
    <xf numFmtId="0" fontId="35" fillId="28" borderId="22" xfId="0" applyFont="1" applyFill="1" applyBorder="1" applyAlignment="1">
      <alignment horizontal="center"/>
    </xf>
    <xf numFmtId="0" fontId="36" fillId="29" borderId="45" xfId="0" applyFont="1" applyFill="1" applyBorder="1" applyAlignment="1">
      <alignment horizontal="center"/>
    </xf>
    <xf numFmtId="0" fontId="36" fillId="29" borderId="46" xfId="0" applyFont="1" applyFill="1" applyBorder="1" applyAlignment="1">
      <alignment horizontal="center"/>
    </xf>
    <xf numFmtId="0" fontId="36" fillId="29" borderId="47" xfId="0" applyFont="1" applyFill="1" applyBorder="1" applyAlignment="1">
      <alignment horizontal="center"/>
    </xf>
    <xf numFmtId="0" fontId="37" fillId="29" borderId="0" xfId="0" applyFont="1" applyFill="1"/>
    <xf numFmtId="0" fontId="38" fillId="29" borderId="0" xfId="0" applyFont="1" applyFill="1"/>
    <xf numFmtId="0" fontId="39" fillId="29" borderId="0" xfId="0" applyFont="1" applyFill="1"/>
    <xf numFmtId="0" fontId="10" fillId="23" borderId="24" xfId="0" applyFont="1" applyFill="1" applyBorder="1" applyAlignment="1">
      <alignment horizontal="center"/>
    </xf>
    <xf numFmtId="0" fontId="10" fillId="23" borderId="25" xfId="0" applyFont="1" applyFill="1" applyBorder="1" applyAlignment="1">
      <alignment horizontal="center"/>
    </xf>
    <xf numFmtId="0" fontId="10" fillId="24" borderId="26" xfId="0" applyFont="1" applyFill="1" applyBorder="1" applyAlignment="1">
      <alignment horizontal="center"/>
    </xf>
    <xf numFmtId="0" fontId="10" fillId="24" borderId="27" xfId="0" applyFont="1" applyFill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26" fillId="21" borderId="0" xfId="0" applyFont="1" applyFill="1" applyAlignment="1">
      <alignment horizontal="center"/>
    </xf>
    <xf numFmtId="0" fontId="18" fillId="18" borderId="22" xfId="2" applyFont="1" applyFill="1" applyBorder="1" applyAlignment="1">
      <alignment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/>
    </xf>
  </cellXfs>
  <cellStyles count="4">
    <cellStyle name="Millares 2" xfId="1"/>
    <cellStyle name="Moneda 2" xfId="3"/>
    <cellStyle name="Normal" xfId="0" builtinId="0"/>
    <cellStyle name="Normal 2" xfId="2"/>
  </cellStyles>
  <dxfs count="2">
    <dxf>
      <font>
        <b/>
        <i val="0"/>
        <color theme="0"/>
      </font>
      <fill>
        <patternFill>
          <bgColor rgb="FF002060"/>
        </patternFill>
      </fill>
    </dxf>
    <dxf>
      <font>
        <b val="0"/>
        <i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9" sqref="D9"/>
    </sheetView>
  </sheetViews>
  <sheetFormatPr baseColWidth="10" defaultRowHeight="15"/>
  <cols>
    <col min="2" max="2" width="17.5703125" customWidth="1"/>
    <col min="3" max="3" width="14" customWidth="1"/>
    <col min="4" max="4" width="13.85546875" customWidth="1"/>
    <col min="5" max="5" width="14.28515625" customWidth="1"/>
    <col min="6" max="6" width="13.7109375" customWidth="1"/>
    <col min="9" max="9" width="12.7109375" customWidth="1"/>
  </cols>
  <sheetData>
    <row r="1" spans="1:11" ht="20.25" customHeight="1">
      <c r="A1" s="110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0.25" customHeight="1">
      <c r="A2" s="110"/>
      <c r="B2" s="136" t="s">
        <v>311</v>
      </c>
      <c r="C2" s="135"/>
      <c r="D2" s="110"/>
      <c r="E2" s="110"/>
      <c r="F2" s="110"/>
      <c r="G2" s="110"/>
      <c r="H2" s="110"/>
      <c r="I2" s="110"/>
      <c r="J2" s="110"/>
      <c r="K2" s="110"/>
    </row>
    <row r="3" spans="1:11" ht="20.25" customHeight="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 ht="20.25" customHeight="1" thickBot="1">
      <c r="A4" s="110"/>
      <c r="B4" s="110"/>
      <c r="C4" s="110"/>
      <c r="D4" s="110"/>
      <c r="E4" s="134" t="s">
        <v>283</v>
      </c>
      <c r="F4" s="134">
        <v>2.77</v>
      </c>
      <c r="G4" s="110"/>
      <c r="H4" s="110"/>
      <c r="I4" s="110"/>
      <c r="J4" s="110"/>
      <c r="K4" s="110"/>
    </row>
    <row r="5" spans="1:11" ht="20.25" customHeight="1" thickBot="1">
      <c r="A5" s="133" t="s">
        <v>307</v>
      </c>
      <c r="B5" s="132" t="s">
        <v>306</v>
      </c>
      <c r="C5" s="132" t="s">
        <v>310</v>
      </c>
      <c r="D5" s="132" t="s">
        <v>305</v>
      </c>
      <c r="E5" s="132" t="s">
        <v>309</v>
      </c>
      <c r="F5" s="131" t="s">
        <v>308</v>
      </c>
      <c r="G5" s="110"/>
      <c r="H5" s="130" t="s">
        <v>307</v>
      </c>
      <c r="I5" s="130" t="s">
        <v>306</v>
      </c>
      <c r="J5" s="130" t="s">
        <v>305</v>
      </c>
    </row>
    <row r="6" spans="1:11" ht="20.25" customHeight="1">
      <c r="A6" s="129" t="s">
        <v>304</v>
      </c>
      <c r="B6" s="124" t="str">
        <f>VLOOKUP(A6,H6:J10,2,0)</f>
        <v>SOPA</v>
      </c>
      <c r="C6" s="128">
        <v>4</v>
      </c>
      <c r="D6" s="122">
        <f>VLOOKUP(A6,H6:J10,3,0)</f>
        <v>3</v>
      </c>
      <c r="E6" s="122">
        <f>D6*C6</f>
        <v>12</v>
      </c>
      <c r="F6" s="121">
        <f t="shared" ref="F6:F12" si="0">E6/$F$4</f>
        <v>4.3321299638989172</v>
      </c>
      <c r="G6" s="110"/>
      <c r="H6" s="120" t="s">
        <v>304</v>
      </c>
      <c r="I6" s="119" t="s">
        <v>303</v>
      </c>
      <c r="J6" s="118">
        <v>3</v>
      </c>
      <c r="K6" s="110"/>
    </row>
    <row r="7" spans="1:11" ht="20.25" customHeight="1">
      <c r="A7" s="127" t="s">
        <v>302</v>
      </c>
      <c r="B7" s="124" t="str">
        <f>VLOOKUP(A7,H7:J11,2,0)</f>
        <v>CHIFA</v>
      </c>
      <c r="C7" s="126">
        <v>3</v>
      </c>
      <c r="D7" s="122">
        <f>VLOOKUP(A7,H7:J11,3,0)</f>
        <v>4.5</v>
      </c>
      <c r="E7" s="122">
        <f>D7*C7</f>
        <v>13.5</v>
      </c>
      <c r="F7" s="121">
        <f t="shared" si="0"/>
        <v>4.8736462093862816</v>
      </c>
      <c r="G7" s="110"/>
      <c r="H7" s="120" t="s">
        <v>302</v>
      </c>
      <c r="I7" s="119" t="s">
        <v>301</v>
      </c>
      <c r="J7" s="118">
        <v>4.5</v>
      </c>
      <c r="K7" s="110"/>
    </row>
    <row r="8" spans="1:11" ht="20.25" customHeight="1">
      <c r="A8" s="127" t="s">
        <v>300</v>
      </c>
      <c r="B8" s="124" t="str">
        <f>VLOOKUP(A8,H8:J12,2,0)</f>
        <v>ENSALADA</v>
      </c>
      <c r="C8" s="126">
        <v>5</v>
      </c>
      <c r="D8" s="122">
        <f>VLOOKUP(A8,H8:J12,3,0)</f>
        <v>2.5</v>
      </c>
      <c r="E8" s="122">
        <f>D8*C8</f>
        <v>12.5</v>
      </c>
      <c r="F8" s="121">
        <f t="shared" si="0"/>
        <v>4.512635379061372</v>
      </c>
      <c r="G8" s="110"/>
      <c r="H8" s="120" t="s">
        <v>300</v>
      </c>
      <c r="I8" s="119" t="s">
        <v>299</v>
      </c>
      <c r="J8" s="118">
        <v>2.5</v>
      </c>
      <c r="K8" s="110"/>
    </row>
    <row r="9" spans="1:11" ht="20.25" customHeight="1">
      <c r="A9" s="127" t="s">
        <v>179</v>
      </c>
      <c r="B9" s="124" t="str">
        <f>VLOOKUP(A9,H9:J13,2,0)</f>
        <v>GASEOSA</v>
      </c>
      <c r="C9" s="126">
        <v>2</v>
      </c>
      <c r="D9" s="122">
        <f>VLOOKUP(A9,H9:J13,3,0)</f>
        <v>2.5</v>
      </c>
      <c r="E9" s="122">
        <f>D9*C9</f>
        <v>5</v>
      </c>
      <c r="F9" s="121">
        <f t="shared" si="0"/>
        <v>1.8050541516245486</v>
      </c>
      <c r="G9" s="110"/>
      <c r="H9" s="120" t="s">
        <v>179</v>
      </c>
      <c r="I9" s="119" t="s">
        <v>298</v>
      </c>
      <c r="J9" s="118">
        <v>2.5</v>
      </c>
      <c r="K9" s="110"/>
    </row>
    <row r="10" spans="1:11" ht="20.25" customHeight="1" thickBot="1">
      <c r="A10" s="125" t="s">
        <v>297</v>
      </c>
      <c r="B10" s="124" t="str">
        <f>VLOOKUP(A10,H10:J14,2,0)</f>
        <v>HELADO</v>
      </c>
      <c r="C10" s="123">
        <v>5</v>
      </c>
      <c r="D10" s="122">
        <f>VLOOKUP(A10,H10:J14,3,0)</f>
        <v>3</v>
      </c>
      <c r="E10" s="122">
        <f>D10*C10</f>
        <v>15</v>
      </c>
      <c r="F10" s="121">
        <f t="shared" si="0"/>
        <v>5.4151624548736459</v>
      </c>
      <c r="G10" s="110"/>
      <c r="H10" s="120" t="s">
        <v>297</v>
      </c>
      <c r="I10" s="119" t="s">
        <v>296</v>
      </c>
      <c r="J10" s="118">
        <v>3</v>
      </c>
      <c r="K10" s="110"/>
    </row>
    <row r="11" spans="1:11" ht="20.25" customHeight="1">
      <c r="A11" s="109"/>
      <c r="B11" s="109"/>
      <c r="C11" s="109"/>
      <c r="D11" s="113" t="s">
        <v>295</v>
      </c>
      <c r="E11" s="117">
        <f>SUM(E6:E10)</f>
        <v>58</v>
      </c>
      <c r="F11" s="116">
        <f t="shared" si="0"/>
        <v>20.938628158844764</v>
      </c>
      <c r="G11" s="110"/>
      <c r="H11" s="110"/>
      <c r="I11" s="110"/>
      <c r="J11" s="110"/>
      <c r="K11" s="110"/>
    </row>
    <row r="12" spans="1:11" ht="20.25" customHeight="1">
      <c r="A12" s="109"/>
      <c r="B12" s="109"/>
      <c r="C12" s="109"/>
      <c r="D12" s="113" t="s">
        <v>294</v>
      </c>
      <c r="E12" s="115">
        <f>E11+(E11*16%)</f>
        <v>67.28</v>
      </c>
      <c r="F12" s="114">
        <f t="shared" si="0"/>
        <v>24.288808664259928</v>
      </c>
      <c r="G12" s="110"/>
      <c r="H12" s="110"/>
      <c r="I12" s="110"/>
      <c r="J12" s="110"/>
      <c r="K12" s="110"/>
    </row>
    <row r="13" spans="1:11" ht="20.25" customHeight="1" thickBot="1">
      <c r="A13" s="109"/>
      <c r="B13" s="109"/>
      <c r="C13" s="109"/>
      <c r="D13" s="113" t="s">
        <v>293</v>
      </c>
      <c r="E13" s="112">
        <f>SUM(E11,E12)</f>
        <v>125.28</v>
      </c>
      <c r="F13" s="111">
        <f>SUM(F11,F12)</f>
        <v>45.227436823104696</v>
      </c>
      <c r="G13" s="110"/>
      <c r="H13" s="110"/>
      <c r="I13" s="110"/>
      <c r="J13" s="110"/>
      <c r="K13" s="110"/>
    </row>
    <row r="14" spans="1:11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</row>
    <row r="15" spans="1:11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</row>
    <row r="17" spans="1:11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</row>
    <row r="18" spans="1:11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</row>
    <row r="19" spans="1:11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</row>
    <row r="20" spans="1:11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</row>
    <row r="21" spans="1:1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</row>
  </sheetData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C2"/>
  <sheetViews>
    <sheetView workbookViewId="0">
      <selection activeCell="A3" sqref="A3"/>
    </sheetView>
  </sheetViews>
  <sheetFormatPr baseColWidth="10" defaultRowHeight="15"/>
  <sheetData>
    <row r="1" spans="1:3">
      <c r="A1" s="149" t="s">
        <v>102</v>
      </c>
      <c r="B1" s="149"/>
      <c r="C1" s="149"/>
    </row>
    <row r="2" spans="1:3">
      <c r="A2" t="str">
        <f>CONCATENATE('ejemplos de operadores'!A55,'ejemplos de operadores'!B55,'ejemplos de operadores'!C55,'ejemplos de operadores'!D55,'ejemplos de operadores'!E55)</f>
        <v>2806SASGPUE17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J3"/>
  <sheetViews>
    <sheetView workbookViewId="0">
      <selection activeCell="C12" sqref="C12"/>
    </sheetView>
  </sheetViews>
  <sheetFormatPr baseColWidth="10" defaultRowHeight="15"/>
  <sheetData>
    <row r="1" spans="1:10">
      <c r="A1" t="s">
        <v>115</v>
      </c>
    </row>
    <row r="2" spans="1:10">
      <c r="A2" s="150" t="s">
        <v>102</v>
      </c>
      <c r="B2" s="150" t="s">
        <v>116</v>
      </c>
      <c r="C2" s="150" t="s">
        <v>117</v>
      </c>
      <c r="D2" s="150" t="s">
        <v>118</v>
      </c>
      <c r="E2" s="150" t="s">
        <v>119</v>
      </c>
      <c r="F2" s="150" t="s">
        <v>120</v>
      </c>
      <c r="G2" s="150" t="s">
        <v>121</v>
      </c>
      <c r="H2" s="150" t="s">
        <v>122</v>
      </c>
      <c r="I2" s="150" t="s">
        <v>123</v>
      </c>
      <c r="J2" s="150" t="s">
        <v>124</v>
      </c>
    </row>
    <row r="3" spans="1:10">
      <c r="A3" s="150"/>
      <c r="B3" s="150"/>
      <c r="C3" s="150"/>
      <c r="D3" s="150"/>
      <c r="E3" s="150"/>
      <c r="F3" s="150"/>
      <c r="G3" s="150"/>
      <c r="H3" s="150"/>
      <c r="I3" s="150"/>
      <c r="J3" s="150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O20"/>
  <sheetViews>
    <sheetView topLeftCell="B1" workbookViewId="0">
      <selection activeCell="M11" sqref="M11"/>
    </sheetView>
  </sheetViews>
  <sheetFormatPr baseColWidth="10" defaultRowHeight="15"/>
  <cols>
    <col min="1" max="1" width="4.5703125" customWidth="1"/>
    <col min="3" max="6" width="6.42578125" customWidth="1"/>
    <col min="7" max="8" width="11.42578125" customWidth="1"/>
    <col min="9" max="10" width="6.42578125" customWidth="1"/>
    <col min="11" max="11" width="11.42578125" customWidth="1"/>
    <col min="13" max="13" width="14" bestFit="1" customWidth="1"/>
  </cols>
  <sheetData>
    <row r="1" spans="1:15" ht="21.75" thickBot="1">
      <c r="A1" s="152" t="s">
        <v>125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5" ht="15.75" thickTop="1"/>
    <row r="9" spans="1:15">
      <c r="A9" s="153" t="s">
        <v>126</v>
      </c>
      <c r="B9" s="153" t="s">
        <v>127</v>
      </c>
      <c r="C9" s="155" t="s">
        <v>128</v>
      </c>
      <c r="D9" s="155"/>
      <c r="E9" s="155"/>
      <c r="F9" s="155"/>
      <c r="G9" s="151" t="s">
        <v>129</v>
      </c>
      <c r="H9" s="151" t="s">
        <v>130</v>
      </c>
      <c r="I9" s="155" t="s">
        <v>131</v>
      </c>
      <c r="J9" s="155"/>
      <c r="K9" s="151" t="s">
        <v>132</v>
      </c>
      <c r="L9" s="151" t="s">
        <v>133</v>
      </c>
      <c r="M9" s="151" t="s">
        <v>134</v>
      </c>
      <c r="N9" s="151" t="s">
        <v>135</v>
      </c>
      <c r="O9" s="151" t="s">
        <v>136</v>
      </c>
    </row>
    <row r="10" spans="1:15" ht="45.75">
      <c r="A10" s="154"/>
      <c r="B10" s="154"/>
      <c r="C10" s="28" t="s">
        <v>137</v>
      </c>
      <c r="D10" s="28" t="s">
        <v>138</v>
      </c>
      <c r="E10" s="28" t="s">
        <v>139</v>
      </c>
      <c r="F10" s="28" t="s">
        <v>140</v>
      </c>
      <c r="G10" s="154"/>
      <c r="H10" s="154"/>
      <c r="I10" s="29" t="s">
        <v>141</v>
      </c>
      <c r="J10" s="29" t="s">
        <v>142</v>
      </c>
      <c r="K10" s="154"/>
      <c r="L10" s="154"/>
      <c r="M10" s="154"/>
      <c r="N10" s="151"/>
      <c r="O10" s="151"/>
    </row>
    <row r="11" spans="1:15">
      <c r="A11" s="30">
        <v>1</v>
      </c>
      <c r="B11" s="31" t="s">
        <v>143</v>
      </c>
      <c r="C11" s="32">
        <v>8</v>
      </c>
      <c r="D11" s="32">
        <v>8</v>
      </c>
      <c r="E11" s="32">
        <v>8</v>
      </c>
      <c r="F11" s="32">
        <v>8</v>
      </c>
      <c r="G11" s="33">
        <f>(C11+D11+E11+F11)/4</f>
        <v>8</v>
      </c>
      <c r="H11" s="34">
        <f>(SUM(C11+F11)-MIN(C11:F11))/3</f>
        <v>2.6666666666666665</v>
      </c>
      <c r="I11" s="32">
        <v>4</v>
      </c>
      <c r="J11" s="32">
        <v>7</v>
      </c>
      <c r="K11" s="35">
        <f>(G11+I11+J11)/3</f>
        <v>6.333333333333333</v>
      </c>
      <c r="L11" s="36">
        <f>(H11+I11*2+J11*3)/6</f>
        <v>5.2777777777777777</v>
      </c>
      <c r="M11" s="32" t="str">
        <f>IF(L11&gt;=7,"APROBADO","REPROBADO")</f>
        <v>REPROBADO</v>
      </c>
      <c r="N11" s="36">
        <f>MAX(L11:L20)</f>
        <v>7.833333333333333</v>
      </c>
      <c r="O11" s="32">
        <f>MIN(L11:M11:M20)</f>
        <v>5.0555555555555562</v>
      </c>
    </row>
    <row r="12" spans="1:15">
      <c r="A12" s="30">
        <v>2</v>
      </c>
      <c r="B12" s="31" t="s">
        <v>144</v>
      </c>
      <c r="C12" s="32">
        <v>8</v>
      </c>
      <c r="D12" s="32">
        <v>4</v>
      </c>
      <c r="E12" s="32">
        <v>7</v>
      </c>
      <c r="F12" s="32">
        <v>10</v>
      </c>
      <c r="G12" s="33">
        <f t="shared" ref="G12:G20" si="0">(C12+D12+E12+F12)/4</f>
        <v>7.25</v>
      </c>
      <c r="H12" s="34">
        <f t="shared" ref="H12:H20" si="1">(SUM(C12+F12)-MIN(C12:F12))/3</f>
        <v>4.666666666666667</v>
      </c>
      <c r="I12" s="32">
        <v>8</v>
      </c>
      <c r="J12" s="32">
        <v>5</v>
      </c>
      <c r="K12" s="35">
        <f t="shared" ref="K12:K20" si="2">(G12+I12+J12)/3</f>
        <v>6.75</v>
      </c>
      <c r="L12" s="36">
        <f t="shared" ref="L12:L20" si="3">(H12+I12*2+J12*3)/6</f>
        <v>5.9444444444444455</v>
      </c>
      <c r="M12" s="32" t="str">
        <f t="shared" ref="M12:M20" si="4">IF(L12&gt;7,"APROBADO","REPROBADO")</f>
        <v>REPROBADO</v>
      </c>
      <c r="N12" s="37"/>
      <c r="O12" s="37"/>
    </row>
    <row r="13" spans="1:15">
      <c r="A13" s="30">
        <v>3</v>
      </c>
      <c r="B13" s="31" t="s">
        <v>145</v>
      </c>
      <c r="C13" s="32">
        <v>10</v>
      </c>
      <c r="D13" s="32">
        <v>9</v>
      </c>
      <c r="E13" s="32">
        <v>8</v>
      </c>
      <c r="F13" s="32">
        <v>10</v>
      </c>
      <c r="G13" s="33">
        <f t="shared" si="0"/>
        <v>9.25</v>
      </c>
      <c r="H13" s="34">
        <f t="shared" si="1"/>
        <v>4</v>
      </c>
      <c r="I13" s="32">
        <v>9</v>
      </c>
      <c r="J13" s="32">
        <v>8</v>
      </c>
      <c r="K13" s="35">
        <f t="shared" si="2"/>
        <v>8.75</v>
      </c>
      <c r="L13" s="36">
        <f t="shared" si="3"/>
        <v>7.666666666666667</v>
      </c>
      <c r="M13" s="32" t="str">
        <f t="shared" si="4"/>
        <v>APROBADO</v>
      </c>
      <c r="N13" s="37"/>
      <c r="O13" s="37"/>
    </row>
    <row r="14" spans="1:15">
      <c r="A14" s="30">
        <v>4</v>
      </c>
      <c r="B14" s="31" t="s">
        <v>146</v>
      </c>
      <c r="C14" s="32">
        <v>9</v>
      </c>
      <c r="D14" s="32">
        <v>6</v>
      </c>
      <c r="E14" s="32">
        <v>8</v>
      </c>
      <c r="F14" s="32">
        <v>9</v>
      </c>
      <c r="G14" s="33">
        <f t="shared" si="0"/>
        <v>8</v>
      </c>
      <c r="H14" s="34">
        <f t="shared" si="1"/>
        <v>4</v>
      </c>
      <c r="I14" s="32">
        <v>6</v>
      </c>
      <c r="J14" s="32">
        <v>9</v>
      </c>
      <c r="K14" s="35">
        <f t="shared" si="2"/>
        <v>7.666666666666667</v>
      </c>
      <c r="L14" s="36">
        <f t="shared" si="3"/>
        <v>7.166666666666667</v>
      </c>
      <c r="M14" s="32" t="str">
        <f t="shared" si="4"/>
        <v>APROBADO</v>
      </c>
      <c r="N14" s="37"/>
      <c r="O14" s="37"/>
    </row>
    <row r="15" spans="1:15">
      <c r="A15" s="30">
        <v>5</v>
      </c>
      <c r="B15" s="31" t="s">
        <v>147</v>
      </c>
      <c r="C15" s="32">
        <v>10</v>
      </c>
      <c r="D15" s="32">
        <v>10</v>
      </c>
      <c r="E15" s="32">
        <v>10</v>
      </c>
      <c r="F15" s="32">
        <v>9</v>
      </c>
      <c r="G15" s="33">
        <f t="shared" si="0"/>
        <v>9.75</v>
      </c>
      <c r="H15" s="34">
        <f t="shared" si="1"/>
        <v>3.3333333333333335</v>
      </c>
      <c r="I15" s="32">
        <v>3</v>
      </c>
      <c r="J15" s="32">
        <v>7</v>
      </c>
      <c r="K15" s="35">
        <f t="shared" si="2"/>
        <v>6.583333333333333</v>
      </c>
      <c r="L15" s="36">
        <f t="shared" si="3"/>
        <v>5.0555555555555562</v>
      </c>
      <c r="M15" s="32" t="str">
        <f t="shared" si="4"/>
        <v>REPROBADO</v>
      </c>
      <c r="N15" s="37"/>
      <c r="O15" s="37"/>
    </row>
    <row r="16" spans="1:15">
      <c r="A16" s="30">
        <v>6</v>
      </c>
      <c r="B16" s="31" t="s">
        <v>148</v>
      </c>
      <c r="C16" s="32">
        <v>10</v>
      </c>
      <c r="D16" s="32">
        <v>8</v>
      </c>
      <c r="E16" s="32">
        <v>6</v>
      </c>
      <c r="F16" s="32">
        <v>7</v>
      </c>
      <c r="G16" s="33">
        <f t="shared" si="0"/>
        <v>7.75</v>
      </c>
      <c r="H16" s="34">
        <f t="shared" si="1"/>
        <v>3.6666666666666665</v>
      </c>
      <c r="I16" s="32">
        <v>8</v>
      </c>
      <c r="J16" s="32">
        <v>4</v>
      </c>
      <c r="K16" s="35">
        <f t="shared" si="2"/>
        <v>6.583333333333333</v>
      </c>
      <c r="L16" s="36">
        <f t="shared" si="3"/>
        <v>5.2777777777777777</v>
      </c>
      <c r="M16" s="32" t="str">
        <f t="shared" si="4"/>
        <v>REPROBADO</v>
      </c>
      <c r="N16" s="37"/>
      <c r="O16" s="37"/>
    </row>
    <row r="17" spans="1:15">
      <c r="A17" s="30">
        <v>7</v>
      </c>
      <c r="B17" s="31" t="s">
        <v>149</v>
      </c>
      <c r="C17" s="32">
        <v>10</v>
      </c>
      <c r="D17" s="32">
        <v>7</v>
      </c>
      <c r="E17" s="32">
        <v>7</v>
      </c>
      <c r="F17" s="32">
        <v>5</v>
      </c>
      <c r="G17" s="33">
        <f t="shared" si="0"/>
        <v>7.25</v>
      </c>
      <c r="H17" s="34">
        <f t="shared" si="1"/>
        <v>3.3333333333333335</v>
      </c>
      <c r="I17" s="32">
        <v>1</v>
      </c>
      <c r="J17" s="32">
        <v>9</v>
      </c>
      <c r="K17" s="35">
        <f t="shared" si="2"/>
        <v>5.75</v>
      </c>
      <c r="L17" s="36">
        <f t="shared" si="3"/>
        <v>5.3888888888888893</v>
      </c>
      <c r="M17" s="32" t="str">
        <f t="shared" si="4"/>
        <v>REPROBADO</v>
      </c>
      <c r="N17" s="37"/>
      <c r="O17" s="37"/>
    </row>
    <row r="18" spans="1:15">
      <c r="A18" s="30">
        <v>8</v>
      </c>
      <c r="B18" s="31" t="s">
        <v>150</v>
      </c>
      <c r="C18" s="32">
        <v>10</v>
      </c>
      <c r="D18" s="32">
        <v>5</v>
      </c>
      <c r="E18" s="32">
        <v>7</v>
      </c>
      <c r="F18" s="32">
        <v>1</v>
      </c>
      <c r="G18" s="33">
        <f t="shared" si="0"/>
        <v>5.75</v>
      </c>
      <c r="H18" s="34">
        <f t="shared" si="1"/>
        <v>3.3333333333333335</v>
      </c>
      <c r="I18" s="32">
        <v>9</v>
      </c>
      <c r="J18" s="32">
        <v>4</v>
      </c>
      <c r="K18" s="35">
        <f t="shared" si="2"/>
        <v>6.25</v>
      </c>
      <c r="L18" s="36">
        <f t="shared" si="3"/>
        <v>5.5555555555555545</v>
      </c>
      <c r="M18" s="32" t="str">
        <f t="shared" si="4"/>
        <v>REPROBADO</v>
      </c>
      <c r="N18" s="37"/>
      <c r="O18" s="37"/>
    </row>
    <row r="19" spans="1:15">
      <c r="A19" s="30">
        <v>9</v>
      </c>
      <c r="B19" s="31" t="s">
        <v>151</v>
      </c>
      <c r="C19" s="32">
        <v>7</v>
      </c>
      <c r="D19" s="32">
        <v>7</v>
      </c>
      <c r="E19" s="32">
        <v>7</v>
      </c>
      <c r="F19" s="32">
        <v>7</v>
      </c>
      <c r="G19" s="33">
        <f t="shared" si="0"/>
        <v>7</v>
      </c>
      <c r="H19" s="34">
        <f t="shared" si="1"/>
        <v>2.3333333333333335</v>
      </c>
      <c r="I19" s="32">
        <v>5</v>
      </c>
      <c r="J19" s="32">
        <v>8</v>
      </c>
      <c r="K19" s="35">
        <f>(G19+I19+J19)/3</f>
        <v>6.666666666666667</v>
      </c>
      <c r="L19" s="36">
        <f t="shared" si="3"/>
        <v>6.0555555555555562</v>
      </c>
      <c r="M19" s="32" t="str">
        <f t="shared" si="4"/>
        <v>REPROBADO</v>
      </c>
      <c r="N19" s="37"/>
      <c r="O19" s="37"/>
    </row>
    <row r="20" spans="1:15">
      <c r="A20" s="30">
        <v>10</v>
      </c>
      <c r="B20" s="31" t="s">
        <v>152</v>
      </c>
      <c r="C20" s="32">
        <v>10</v>
      </c>
      <c r="D20" s="32">
        <v>9</v>
      </c>
      <c r="E20" s="32">
        <v>2</v>
      </c>
      <c r="F20" s="32">
        <v>10</v>
      </c>
      <c r="G20" s="33">
        <f t="shared" si="0"/>
        <v>7.75</v>
      </c>
      <c r="H20" s="34">
        <f t="shared" si="1"/>
        <v>6</v>
      </c>
      <c r="I20" s="32">
        <v>7</v>
      </c>
      <c r="J20" s="32">
        <v>9</v>
      </c>
      <c r="K20" s="35">
        <f t="shared" si="2"/>
        <v>7.916666666666667</v>
      </c>
      <c r="L20" s="36">
        <f t="shared" si="3"/>
        <v>7.833333333333333</v>
      </c>
      <c r="M20" s="32" t="str">
        <f t="shared" si="4"/>
        <v>APROBADO</v>
      </c>
      <c r="N20" s="37"/>
      <c r="O20" s="37"/>
    </row>
  </sheetData>
  <mergeCells count="12">
    <mergeCell ref="N9:N10"/>
    <mergeCell ref="O9:O10"/>
    <mergeCell ref="A1:M1"/>
    <mergeCell ref="A9:A10"/>
    <mergeCell ref="B9:B10"/>
    <mergeCell ref="C9:F9"/>
    <mergeCell ref="G9:G10"/>
    <mergeCell ref="H9:H10"/>
    <mergeCell ref="I9:J9"/>
    <mergeCell ref="K9:K10"/>
    <mergeCell ref="L9:L10"/>
    <mergeCell ref="M9:M10"/>
  </mergeCells>
  <conditionalFormatting sqref="M11:M20">
    <cfRule type="cellIs" dxfId="1" priority="1" operator="equal">
      <formula>"REPROBADO"</formula>
    </cfRule>
    <cfRule type="cellIs" dxfId="0" priority="2" operator="equal">
      <formula>"APROBADO"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I21" sqref="I21"/>
    </sheetView>
  </sheetViews>
  <sheetFormatPr baseColWidth="10" defaultRowHeight="15"/>
  <cols>
    <col min="1" max="1" width="17.28515625" customWidth="1"/>
    <col min="2" max="2" width="29.140625" customWidth="1"/>
    <col min="4" max="4" width="16.28515625" customWidth="1"/>
    <col min="5" max="5" width="13.5703125" customWidth="1"/>
  </cols>
  <sheetData>
    <row r="1" spans="1:6" ht="18">
      <c r="A1" s="91" t="s">
        <v>261</v>
      </c>
      <c r="B1" s="92"/>
      <c r="C1" s="92"/>
      <c r="D1" s="92"/>
      <c r="E1" s="54"/>
      <c r="F1" s="54"/>
    </row>
    <row r="2" spans="1:6" ht="18">
      <c r="A2" s="93" t="s">
        <v>262</v>
      </c>
      <c r="B2" s="54"/>
      <c r="C2" s="94" t="s">
        <v>263</v>
      </c>
      <c r="D2" s="54"/>
      <c r="E2" s="54"/>
      <c r="F2" s="54"/>
    </row>
    <row r="3" spans="1:6">
      <c r="A3" s="95"/>
      <c r="B3" s="54"/>
      <c r="C3" s="94" t="s">
        <v>264</v>
      </c>
      <c r="D3" s="54"/>
      <c r="E3" s="54"/>
      <c r="F3" s="54"/>
    </row>
    <row r="4" spans="1:6" ht="18">
      <c r="A4" s="96" t="s">
        <v>56</v>
      </c>
      <c r="B4" s="97" t="s">
        <v>265</v>
      </c>
    </row>
    <row r="7" spans="1:6">
      <c r="A7" s="98" t="s">
        <v>266</v>
      </c>
      <c r="B7" s="98" t="s">
        <v>267</v>
      </c>
      <c r="D7" s="137" t="s">
        <v>268</v>
      </c>
      <c r="E7" s="138"/>
    </row>
    <row r="8" spans="1:6">
      <c r="A8" s="84" t="s">
        <v>269</v>
      </c>
      <c r="B8" s="32" t="str">
        <f>VLOOKUP(A8,$D$8:$E$10,2,0)</f>
        <v>GEOGRAFIA</v>
      </c>
      <c r="D8" s="75" t="s">
        <v>269</v>
      </c>
      <c r="E8" s="85" t="s">
        <v>270</v>
      </c>
    </row>
    <row r="9" spans="1:6">
      <c r="A9" s="84" t="s">
        <v>271</v>
      </c>
      <c r="B9" s="32" t="str">
        <f t="shared" ref="B9:B13" si="0">VLOOKUP(A9,$D$8:$E$10,2,0)</f>
        <v>HISTORIA</v>
      </c>
      <c r="D9" s="75" t="s">
        <v>272</v>
      </c>
      <c r="E9" s="85" t="s">
        <v>273</v>
      </c>
    </row>
    <row r="10" spans="1:6">
      <c r="A10" s="84" t="s">
        <v>272</v>
      </c>
      <c r="B10" s="32" t="str">
        <f t="shared" si="0"/>
        <v>ARTE</v>
      </c>
      <c r="D10" s="75" t="s">
        <v>271</v>
      </c>
      <c r="E10" s="85" t="s">
        <v>274</v>
      </c>
    </row>
    <row r="11" spans="1:6">
      <c r="A11" s="84" t="s">
        <v>269</v>
      </c>
      <c r="B11" s="32" t="str">
        <f t="shared" si="0"/>
        <v>GEOGRAFIA</v>
      </c>
    </row>
    <row r="12" spans="1:6">
      <c r="A12" s="84" t="s">
        <v>272</v>
      </c>
      <c r="B12" s="32" t="str">
        <f t="shared" si="0"/>
        <v>ARTE</v>
      </c>
    </row>
    <row r="13" spans="1:6">
      <c r="A13" s="84" t="s">
        <v>271</v>
      </c>
      <c r="B13" s="32" t="str">
        <f t="shared" si="0"/>
        <v>HISTORIA</v>
      </c>
    </row>
    <row r="15" spans="1:6" ht="15.75" thickBot="1"/>
    <row r="16" spans="1:6">
      <c r="A16" s="99" t="s">
        <v>275</v>
      </c>
      <c r="B16" s="99" t="s">
        <v>276</v>
      </c>
      <c r="D16" s="139" t="s">
        <v>277</v>
      </c>
      <c r="E16" s="140"/>
    </row>
    <row r="17" spans="1:8">
      <c r="A17" s="30" t="s">
        <v>180</v>
      </c>
      <c r="B17" s="32" t="str">
        <f>VLOOKUP(A17,$D$17:$E$20,2,0)</f>
        <v>Soltero</v>
      </c>
      <c r="D17" s="100" t="s">
        <v>180</v>
      </c>
      <c r="E17" s="101" t="s">
        <v>278</v>
      </c>
    </row>
    <row r="18" spans="1:8">
      <c r="A18" s="30" t="s">
        <v>182</v>
      </c>
      <c r="B18" s="32" t="str">
        <f t="shared" ref="B18:B20" si="1">VLOOKUP(A18,$D$17:$E$20,2,0)</f>
        <v>Casado</v>
      </c>
      <c r="D18" s="100" t="s">
        <v>182</v>
      </c>
      <c r="E18" s="101" t="s">
        <v>279</v>
      </c>
    </row>
    <row r="19" spans="1:8">
      <c r="A19" s="30" t="s">
        <v>280</v>
      </c>
      <c r="B19" s="32" t="str">
        <f t="shared" si="1"/>
        <v>Viudo</v>
      </c>
      <c r="D19" s="100" t="s">
        <v>280</v>
      </c>
      <c r="E19" s="101" t="s">
        <v>281</v>
      </c>
    </row>
    <row r="20" spans="1:8" ht="15.75" thickBot="1">
      <c r="A20" s="30" t="s">
        <v>162</v>
      </c>
      <c r="B20" s="32" t="str">
        <f t="shared" si="1"/>
        <v>Divorciado</v>
      </c>
      <c r="D20" s="102" t="s">
        <v>162</v>
      </c>
      <c r="E20" s="103" t="s">
        <v>282</v>
      </c>
    </row>
    <row r="23" spans="1:8" ht="15.75" thickBot="1"/>
    <row r="24" spans="1:8" ht="18">
      <c r="C24" s="104" t="s">
        <v>283</v>
      </c>
      <c r="D24" s="104">
        <v>19.3</v>
      </c>
      <c r="F24" s="141" t="s">
        <v>284</v>
      </c>
      <c r="G24" s="142"/>
      <c r="H24" s="143"/>
    </row>
    <row r="25" spans="1:8">
      <c r="A25" s="105" t="s">
        <v>157</v>
      </c>
      <c r="B25" s="105" t="s">
        <v>285</v>
      </c>
      <c r="C25" s="105" t="s">
        <v>156</v>
      </c>
      <c r="D25" s="105" t="s">
        <v>286</v>
      </c>
      <c r="F25" s="105" t="s">
        <v>287</v>
      </c>
      <c r="G25" s="105" t="s">
        <v>156</v>
      </c>
      <c r="H25" s="105" t="s">
        <v>285</v>
      </c>
    </row>
    <row r="26" spans="1:8">
      <c r="A26" s="84" t="s">
        <v>272</v>
      </c>
      <c r="B26" s="106">
        <f>VLOOKUP(A26,$F$26:$H$29,3,0)</f>
        <v>256.25</v>
      </c>
      <c r="C26" s="32" t="str">
        <f>VLOOKUP(A26,$F$26:$H$29,2,0)</f>
        <v>Cámara</v>
      </c>
      <c r="D26" s="107">
        <f>B26/$D$24</f>
        <v>13.277202072538859</v>
      </c>
      <c r="F26" s="84" t="s">
        <v>272</v>
      </c>
      <c r="G26" s="85" t="s">
        <v>288</v>
      </c>
      <c r="H26" s="108">
        <v>256.25</v>
      </c>
    </row>
    <row r="27" spans="1:8">
      <c r="A27" s="84" t="s">
        <v>162</v>
      </c>
      <c r="B27" s="106">
        <f t="shared" ref="B27:B32" si="2">VLOOKUP(A27,$F$26:$H$29,3,0)</f>
        <v>357.14</v>
      </c>
      <c r="C27" s="32" t="str">
        <f t="shared" ref="C27:C32" si="3">VLOOKUP(A27,$F$26:$H$29,2,0)</f>
        <v>Impresora</v>
      </c>
      <c r="D27" s="107">
        <f t="shared" ref="D27:D32" si="4">B27/$D$24</f>
        <v>18.504663212435233</v>
      </c>
      <c r="F27" s="84" t="s">
        <v>160</v>
      </c>
      <c r="G27" s="85" t="s">
        <v>289</v>
      </c>
      <c r="H27" s="108">
        <v>186.99</v>
      </c>
    </row>
    <row r="28" spans="1:8">
      <c r="A28" s="84" t="s">
        <v>160</v>
      </c>
      <c r="B28" s="106">
        <f t="shared" si="2"/>
        <v>186.99</v>
      </c>
      <c r="C28" s="32" t="str">
        <f t="shared" si="3"/>
        <v>Parlantes</v>
      </c>
      <c r="D28" s="107">
        <f t="shared" si="4"/>
        <v>9.6886010362694304</v>
      </c>
      <c r="F28" s="84" t="s">
        <v>290</v>
      </c>
      <c r="G28" s="85" t="s">
        <v>291</v>
      </c>
      <c r="H28" s="108">
        <v>650.23</v>
      </c>
    </row>
    <row r="29" spans="1:8">
      <c r="A29" s="84" t="s">
        <v>290</v>
      </c>
      <c r="B29" s="106">
        <f t="shared" si="2"/>
        <v>650.23</v>
      </c>
      <c r="C29" s="32" t="str">
        <f t="shared" si="3"/>
        <v>Monitor</v>
      </c>
      <c r="D29" s="107">
        <f t="shared" si="4"/>
        <v>33.69067357512953</v>
      </c>
      <c r="F29" s="84" t="s">
        <v>162</v>
      </c>
      <c r="G29" s="85" t="s">
        <v>292</v>
      </c>
      <c r="H29" s="108">
        <v>357.14</v>
      </c>
    </row>
    <row r="30" spans="1:8">
      <c r="A30" s="84" t="s">
        <v>272</v>
      </c>
      <c r="B30" s="106">
        <f t="shared" si="2"/>
        <v>256.25</v>
      </c>
      <c r="C30" s="32" t="str">
        <f t="shared" si="3"/>
        <v>Cámara</v>
      </c>
      <c r="D30" s="107">
        <f t="shared" si="4"/>
        <v>13.277202072538859</v>
      </c>
    </row>
    <row r="31" spans="1:8">
      <c r="A31" s="84" t="s">
        <v>160</v>
      </c>
      <c r="B31" s="106">
        <f t="shared" si="2"/>
        <v>186.99</v>
      </c>
      <c r="C31" s="32" t="str">
        <f t="shared" si="3"/>
        <v>Parlantes</v>
      </c>
      <c r="D31" s="107">
        <f t="shared" si="4"/>
        <v>9.6886010362694304</v>
      </c>
    </row>
    <row r="32" spans="1:8">
      <c r="A32" s="84" t="s">
        <v>162</v>
      </c>
      <c r="B32" s="106">
        <f t="shared" si="2"/>
        <v>357.14</v>
      </c>
      <c r="C32" s="32" t="str">
        <f t="shared" si="3"/>
        <v>Impresora</v>
      </c>
      <c r="D32" s="107">
        <f t="shared" si="4"/>
        <v>18.504663212435233</v>
      </c>
    </row>
  </sheetData>
  <mergeCells count="3">
    <mergeCell ref="D7:E7"/>
    <mergeCell ref="D16:E16"/>
    <mergeCell ref="F24:H24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G25" sqref="G25"/>
    </sheetView>
  </sheetViews>
  <sheetFormatPr baseColWidth="10" defaultRowHeight="15"/>
  <cols>
    <col min="1" max="1" width="14.42578125" customWidth="1"/>
    <col min="4" max="5" width="16.140625" customWidth="1"/>
    <col min="6" max="6" width="13.85546875" customWidth="1"/>
    <col min="7" max="7" width="10.28515625" customWidth="1"/>
    <col min="8" max="8" width="10.5703125" customWidth="1"/>
    <col min="9" max="9" width="12" customWidth="1"/>
    <col min="10" max="10" width="11.42578125" customWidth="1"/>
  </cols>
  <sheetData>
    <row r="1" spans="1:11">
      <c r="A1" s="144" t="s">
        <v>260</v>
      </c>
      <c r="B1" s="144"/>
      <c r="C1" s="144"/>
      <c r="D1" s="144"/>
      <c r="E1" s="144"/>
      <c r="F1" s="144"/>
    </row>
    <row r="2" spans="1:11">
      <c r="A2" s="144"/>
      <c r="B2" s="144"/>
      <c r="C2" s="144"/>
      <c r="D2" s="144"/>
      <c r="E2" s="144"/>
      <c r="F2" s="144"/>
    </row>
    <row r="3" spans="1:11">
      <c r="A3" s="144"/>
      <c r="B3" s="144"/>
      <c r="C3" s="144"/>
      <c r="D3" s="144"/>
      <c r="E3" s="144"/>
      <c r="F3" s="144"/>
    </row>
    <row r="4" spans="1:11">
      <c r="A4" s="90" t="s">
        <v>259</v>
      </c>
    </row>
    <row r="5" spans="1:11">
      <c r="A5" s="90"/>
    </row>
    <row r="6" spans="1:11">
      <c r="D6" s="87">
        <v>6</v>
      </c>
      <c r="E6" s="87">
        <v>7</v>
      </c>
      <c r="F6" s="89"/>
      <c r="G6" s="88">
        <v>0.1</v>
      </c>
      <c r="H6" s="88">
        <v>0.09</v>
      </c>
      <c r="I6" s="87">
        <v>20</v>
      </c>
      <c r="K6" s="87">
        <v>2.77</v>
      </c>
    </row>
    <row r="7" spans="1:11">
      <c r="A7" s="86" t="s">
        <v>258</v>
      </c>
      <c r="B7" s="86" t="s">
        <v>257</v>
      </c>
      <c r="C7" s="86" t="s">
        <v>240</v>
      </c>
      <c r="D7" s="86" t="s">
        <v>256</v>
      </c>
      <c r="E7" s="86" t="s">
        <v>255</v>
      </c>
      <c r="F7" s="86" t="s">
        <v>239</v>
      </c>
      <c r="G7" s="86" t="s">
        <v>254</v>
      </c>
      <c r="H7" s="86" t="s">
        <v>253</v>
      </c>
      <c r="I7" s="86" t="s">
        <v>252</v>
      </c>
      <c r="J7" s="86" t="s">
        <v>238</v>
      </c>
      <c r="K7" s="86" t="s">
        <v>251</v>
      </c>
    </row>
    <row r="8" spans="1:11">
      <c r="A8" s="85" t="s">
        <v>250</v>
      </c>
      <c r="B8" s="30">
        <v>2</v>
      </c>
      <c r="C8" s="84" t="s">
        <v>236</v>
      </c>
      <c r="D8" s="30">
        <v>24</v>
      </c>
      <c r="E8" s="30">
        <v>3</v>
      </c>
      <c r="F8" s="83">
        <f t="shared" ref="F8:F16" si="0">(8*$D$6*D8)+$E$6*E8</f>
        <v>1173</v>
      </c>
      <c r="G8" s="83">
        <f t="shared" ref="G8:G16" si="1">F8*10%</f>
        <v>117.30000000000001</v>
      </c>
      <c r="H8" s="83">
        <f t="shared" ref="H8:H16" si="2">F8*9%</f>
        <v>105.57</v>
      </c>
      <c r="I8" s="83">
        <f t="shared" ref="I8:I16" si="3">$I$6*B8</f>
        <v>40</v>
      </c>
      <c r="J8" s="83">
        <f t="shared" ref="J8:J16" si="4">F8-(G8+H8)+I8</f>
        <v>990.13</v>
      </c>
      <c r="K8" s="35">
        <f t="shared" ref="K8:K16" si="5">J8/$K$6</f>
        <v>357.44765342960289</v>
      </c>
    </row>
    <row r="9" spans="1:11">
      <c r="A9" s="85" t="s">
        <v>249</v>
      </c>
      <c r="B9" s="30">
        <v>1</v>
      </c>
      <c r="C9" s="84" t="s">
        <v>235</v>
      </c>
      <c r="D9" s="30">
        <v>23</v>
      </c>
      <c r="E9" s="30">
        <v>2</v>
      </c>
      <c r="F9" s="83">
        <f t="shared" si="0"/>
        <v>1118</v>
      </c>
      <c r="G9" s="83">
        <f t="shared" si="1"/>
        <v>111.80000000000001</v>
      </c>
      <c r="H9" s="83">
        <f t="shared" si="2"/>
        <v>100.61999999999999</v>
      </c>
      <c r="I9" s="83">
        <f t="shared" si="3"/>
        <v>20</v>
      </c>
      <c r="J9" s="83">
        <f t="shared" si="4"/>
        <v>925.57999999999993</v>
      </c>
      <c r="K9" s="35">
        <f t="shared" si="5"/>
        <v>334.14440433212991</v>
      </c>
    </row>
    <row r="10" spans="1:11">
      <c r="A10" s="85" t="s">
        <v>248</v>
      </c>
      <c r="B10" s="30">
        <v>0</v>
      </c>
      <c r="C10" s="84" t="s">
        <v>234</v>
      </c>
      <c r="D10" s="30">
        <v>24</v>
      </c>
      <c r="E10" s="30">
        <v>2</v>
      </c>
      <c r="F10" s="83">
        <f t="shared" si="0"/>
        <v>1166</v>
      </c>
      <c r="G10" s="83">
        <f t="shared" si="1"/>
        <v>116.60000000000001</v>
      </c>
      <c r="H10" s="83">
        <f t="shared" si="2"/>
        <v>104.94</v>
      </c>
      <c r="I10" s="83">
        <f t="shared" si="3"/>
        <v>0</v>
      </c>
      <c r="J10" s="83">
        <f t="shared" si="4"/>
        <v>944.46</v>
      </c>
      <c r="K10" s="35">
        <f t="shared" si="5"/>
        <v>340.96028880866425</v>
      </c>
    </row>
    <row r="11" spans="1:11">
      <c r="A11" s="85" t="s">
        <v>247</v>
      </c>
      <c r="B11" s="30">
        <v>2</v>
      </c>
      <c r="C11" s="84" t="s">
        <v>236</v>
      </c>
      <c r="D11" s="30">
        <v>22</v>
      </c>
      <c r="E11" s="30">
        <v>5</v>
      </c>
      <c r="F11" s="83">
        <f t="shared" si="0"/>
        <v>1091</v>
      </c>
      <c r="G11" s="83">
        <f t="shared" si="1"/>
        <v>109.10000000000001</v>
      </c>
      <c r="H11" s="83">
        <f t="shared" si="2"/>
        <v>98.19</v>
      </c>
      <c r="I11" s="83">
        <f t="shared" si="3"/>
        <v>40</v>
      </c>
      <c r="J11" s="83">
        <f t="shared" si="4"/>
        <v>923.71</v>
      </c>
      <c r="K11" s="35">
        <f t="shared" si="5"/>
        <v>333.46931407942242</v>
      </c>
    </row>
    <row r="12" spans="1:11">
      <c r="A12" s="85" t="s">
        <v>246</v>
      </c>
      <c r="B12" s="30">
        <v>2</v>
      </c>
      <c r="C12" s="84" t="s">
        <v>236</v>
      </c>
      <c r="D12" s="30">
        <v>24</v>
      </c>
      <c r="E12" s="30">
        <v>4</v>
      </c>
      <c r="F12" s="83">
        <f t="shared" si="0"/>
        <v>1180</v>
      </c>
      <c r="G12" s="83">
        <f t="shared" si="1"/>
        <v>118</v>
      </c>
      <c r="H12" s="83">
        <f t="shared" si="2"/>
        <v>106.2</v>
      </c>
      <c r="I12" s="83">
        <f t="shared" si="3"/>
        <v>40</v>
      </c>
      <c r="J12" s="83">
        <f t="shared" si="4"/>
        <v>995.8</v>
      </c>
      <c r="K12" s="35">
        <f t="shared" si="5"/>
        <v>359.49458483754512</v>
      </c>
    </row>
    <row r="13" spans="1:11">
      <c r="A13" s="85" t="s">
        <v>245</v>
      </c>
      <c r="B13" s="30">
        <v>1</v>
      </c>
      <c r="C13" s="84" t="s">
        <v>235</v>
      </c>
      <c r="D13" s="30">
        <v>20</v>
      </c>
      <c r="E13" s="30">
        <v>3</v>
      </c>
      <c r="F13" s="83">
        <f t="shared" si="0"/>
        <v>981</v>
      </c>
      <c r="G13" s="83">
        <f t="shared" si="1"/>
        <v>98.100000000000009</v>
      </c>
      <c r="H13" s="83">
        <f t="shared" si="2"/>
        <v>88.289999999999992</v>
      </c>
      <c r="I13" s="83">
        <f t="shared" si="3"/>
        <v>20</v>
      </c>
      <c r="J13" s="83">
        <f t="shared" si="4"/>
        <v>814.61</v>
      </c>
      <c r="K13" s="35">
        <f t="shared" si="5"/>
        <v>294.08303249097474</v>
      </c>
    </row>
    <row r="14" spans="1:11">
      <c r="A14" s="85" t="s">
        <v>244</v>
      </c>
      <c r="B14" s="30">
        <v>0</v>
      </c>
      <c r="C14" s="84" t="s">
        <v>234</v>
      </c>
      <c r="D14" s="30">
        <v>21</v>
      </c>
      <c r="E14" s="30">
        <v>1</v>
      </c>
      <c r="F14" s="83">
        <f t="shared" si="0"/>
        <v>1015</v>
      </c>
      <c r="G14" s="83">
        <f t="shared" si="1"/>
        <v>101.5</v>
      </c>
      <c r="H14" s="83">
        <f t="shared" si="2"/>
        <v>91.35</v>
      </c>
      <c r="I14" s="83">
        <f t="shared" si="3"/>
        <v>0</v>
      </c>
      <c r="J14" s="83">
        <f t="shared" si="4"/>
        <v>822.15</v>
      </c>
      <c r="K14" s="35">
        <f t="shared" si="5"/>
        <v>296.80505415162452</v>
      </c>
    </row>
    <row r="15" spans="1:11">
      <c r="A15" s="85" t="s">
        <v>243</v>
      </c>
      <c r="B15" s="30">
        <v>4</v>
      </c>
      <c r="C15" s="84" t="s">
        <v>235</v>
      </c>
      <c r="D15" s="30">
        <v>23</v>
      </c>
      <c r="E15" s="30">
        <v>2</v>
      </c>
      <c r="F15" s="83">
        <f t="shared" si="0"/>
        <v>1118</v>
      </c>
      <c r="G15" s="83">
        <f t="shared" si="1"/>
        <v>111.80000000000001</v>
      </c>
      <c r="H15" s="83">
        <f t="shared" si="2"/>
        <v>100.61999999999999</v>
      </c>
      <c r="I15" s="83">
        <f t="shared" si="3"/>
        <v>80</v>
      </c>
      <c r="J15" s="83">
        <f t="shared" si="4"/>
        <v>985.57999999999993</v>
      </c>
      <c r="K15" s="35">
        <f t="shared" si="5"/>
        <v>355.80505415162452</v>
      </c>
    </row>
    <row r="16" spans="1:11">
      <c r="A16" s="85" t="s">
        <v>242</v>
      </c>
      <c r="B16" s="30">
        <v>1</v>
      </c>
      <c r="C16" s="84" t="s">
        <v>236</v>
      </c>
      <c r="D16" s="30">
        <v>24</v>
      </c>
      <c r="E16" s="30">
        <v>3</v>
      </c>
      <c r="F16" s="83">
        <f t="shared" si="0"/>
        <v>1173</v>
      </c>
      <c r="G16" s="83">
        <f t="shared" si="1"/>
        <v>117.30000000000001</v>
      </c>
      <c r="H16" s="83">
        <f t="shared" si="2"/>
        <v>105.57</v>
      </c>
      <c r="I16" s="83">
        <f t="shared" si="3"/>
        <v>20</v>
      </c>
      <c r="J16" s="83">
        <f t="shared" si="4"/>
        <v>970.13</v>
      </c>
      <c r="K16" s="35">
        <f t="shared" si="5"/>
        <v>350.22743682310471</v>
      </c>
    </row>
    <row r="17" spans="1:11">
      <c r="A17" s="81"/>
      <c r="B17" s="81"/>
      <c r="C17" s="81"/>
      <c r="D17" s="82"/>
      <c r="E17" s="81"/>
      <c r="F17" s="81"/>
      <c r="G17" s="81"/>
      <c r="H17" s="81"/>
      <c r="I17" s="81"/>
      <c r="J17" s="81"/>
      <c r="K17" s="81"/>
    </row>
    <row r="19" spans="1:11" ht="15.75">
      <c r="A19" s="76" t="s">
        <v>241</v>
      </c>
      <c r="B19" s="80"/>
      <c r="C19" s="80"/>
      <c r="D19" s="79"/>
    </row>
    <row r="20" spans="1:11" ht="15.75">
      <c r="A20" s="78" t="s">
        <v>240</v>
      </c>
      <c r="B20" s="78" t="s">
        <v>239</v>
      </c>
      <c r="C20" s="78" t="s">
        <v>178</v>
      </c>
      <c r="D20" s="78" t="s">
        <v>238</v>
      </c>
      <c r="F20" s="77" t="s">
        <v>237</v>
      </c>
      <c r="G20" s="77"/>
      <c r="H20" s="76"/>
      <c r="I20" s="76"/>
    </row>
    <row r="21" spans="1:11">
      <c r="A21" s="75" t="s">
        <v>236</v>
      </c>
      <c r="B21" s="32">
        <f>SUMIF(C8:C16,A21,F8:F16)</f>
        <v>4617</v>
      </c>
      <c r="C21" s="32">
        <f>SUMIF(C8:C16,A21,I8:I16)</f>
        <v>140</v>
      </c>
      <c r="D21" s="32">
        <f>SUMIF(C8:C16,A21,J8:J16)</f>
        <v>3879.7700000000004</v>
      </c>
      <c r="F21" s="74" t="s">
        <v>236</v>
      </c>
      <c r="G21" s="32">
        <f>COUNTIF(C8:C17,"=Almacén")</f>
        <v>4</v>
      </c>
    </row>
    <row r="22" spans="1:11">
      <c r="A22" s="75" t="s">
        <v>235</v>
      </c>
      <c r="B22" s="32">
        <f>SUMIF(C9:C17,A22,F9:F17)</f>
        <v>3217</v>
      </c>
      <c r="C22" s="32">
        <f>SUMIF(C9:C17,A22,I9:I17)</f>
        <v>120</v>
      </c>
      <c r="D22" s="32">
        <f>SUMIF(C9:C17,A22,J9:J17)</f>
        <v>2725.77</v>
      </c>
      <c r="F22" s="74" t="s">
        <v>235</v>
      </c>
      <c r="G22" s="32">
        <f>COUNTIF(C8:C16,A22)</f>
        <v>3</v>
      </c>
    </row>
    <row r="23" spans="1:11">
      <c r="A23" s="75" t="s">
        <v>234</v>
      </c>
      <c r="B23" s="32">
        <f>SUMIF(C10:C18,A23,F10:F18)</f>
        <v>2181</v>
      </c>
      <c r="C23" s="32">
        <f>SUMIF(C10:C18,A23,I10:I18)</f>
        <v>0</v>
      </c>
      <c r="D23" s="32">
        <f>SUMIF(C10:C18,A23,J10:J18)</f>
        <v>1766.6100000000001</v>
      </c>
      <c r="F23" s="74" t="s">
        <v>234</v>
      </c>
      <c r="G23" s="32">
        <f>COUNTIF(C8:C16,A23)</f>
        <v>2</v>
      </c>
    </row>
    <row r="24" spans="1:11">
      <c r="G24" s="32">
        <f>SUM(G21,G22,G23)</f>
        <v>9</v>
      </c>
    </row>
  </sheetData>
  <mergeCells count="1">
    <mergeCell ref="A1:F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H20"/>
  <sheetViews>
    <sheetView workbookViewId="0">
      <selection activeCell="F5" sqref="F5"/>
    </sheetView>
  </sheetViews>
  <sheetFormatPr baseColWidth="10" defaultRowHeight="12.75"/>
  <cols>
    <col min="1" max="1" width="11.42578125" style="63"/>
    <col min="2" max="2" width="14.5703125" style="63" customWidth="1"/>
    <col min="3" max="4" width="11.42578125" style="63"/>
    <col min="5" max="5" width="15.28515625" style="63" customWidth="1"/>
    <col min="6" max="6" width="13.7109375" style="63" customWidth="1"/>
    <col min="7" max="7" width="13.28515625" style="63" customWidth="1"/>
    <col min="8" max="257" width="11.42578125" style="63"/>
    <col min="258" max="258" width="14.5703125" style="63" customWidth="1"/>
    <col min="259" max="260" width="11.42578125" style="63"/>
    <col min="261" max="261" width="15.28515625" style="63" customWidth="1"/>
    <col min="262" max="262" width="13.7109375" style="63" customWidth="1"/>
    <col min="263" max="263" width="13.28515625" style="63" customWidth="1"/>
    <col min="264" max="513" width="11.42578125" style="63"/>
    <col min="514" max="514" width="14.5703125" style="63" customWidth="1"/>
    <col min="515" max="516" width="11.42578125" style="63"/>
    <col min="517" max="517" width="15.28515625" style="63" customWidth="1"/>
    <col min="518" max="518" width="13.7109375" style="63" customWidth="1"/>
    <col min="519" max="519" width="13.28515625" style="63" customWidth="1"/>
    <col min="520" max="769" width="11.42578125" style="63"/>
    <col min="770" max="770" width="14.5703125" style="63" customWidth="1"/>
    <col min="771" max="772" width="11.42578125" style="63"/>
    <col min="773" max="773" width="15.28515625" style="63" customWidth="1"/>
    <col min="774" max="774" width="13.7109375" style="63" customWidth="1"/>
    <col min="775" max="775" width="13.28515625" style="63" customWidth="1"/>
    <col min="776" max="1025" width="11.42578125" style="63"/>
    <col min="1026" max="1026" width="14.5703125" style="63" customWidth="1"/>
    <col min="1027" max="1028" width="11.42578125" style="63"/>
    <col min="1029" max="1029" width="15.28515625" style="63" customWidth="1"/>
    <col min="1030" max="1030" width="13.7109375" style="63" customWidth="1"/>
    <col min="1031" max="1031" width="13.28515625" style="63" customWidth="1"/>
    <col min="1032" max="1281" width="11.42578125" style="63"/>
    <col min="1282" max="1282" width="14.5703125" style="63" customWidth="1"/>
    <col min="1283" max="1284" width="11.42578125" style="63"/>
    <col min="1285" max="1285" width="15.28515625" style="63" customWidth="1"/>
    <col min="1286" max="1286" width="13.7109375" style="63" customWidth="1"/>
    <col min="1287" max="1287" width="13.28515625" style="63" customWidth="1"/>
    <col min="1288" max="1537" width="11.42578125" style="63"/>
    <col min="1538" max="1538" width="14.5703125" style="63" customWidth="1"/>
    <col min="1539" max="1540" width="11.42578125" style="63"/>
    <col min="1541" max="1541" width="15.28515625" style="63" customWidth="1"/>
    <col min="1542" max="1542" width="13.7109375" style="63" customWidth="1"/>
    <col min="1543" max="1543" width="13.28515625" style="63" customWidth="1"/>
    <col min="1544" max="1793" width="11.42578125" style="63"/>
    <col min="1794" max="1794" width="14.5703125" style="63" customWidth="1"/>
    <col min="1795" max="1796" width="11.42578125" style="63"/>
    <col min="1797" max="1797" width="15.28515625" style="63" customWidth="1"/>
    <col min="1798" max="1798" width="13.7109375" style="63" customWidth="1"/>
    <col min="1799" max="1799" width="13.28515625" style="63" customWidth="1"/>
    <col min="1800" max="2049" width="11.42578125" style="63"/>
    <col min="2050" max="2050" width="14.5703125" style="63" customWidth="1"/>
    <col min="2051" max="2052" width="11.42578125" style="63"/>
    <col min="2053" max="2053" width="15.28515625" style="63" customWidth="1"/>
    <col min="2054" max="2054" width="13.7109375" style="63" customWidth="1"/>
    <col min="2055" max="2055" width="13.28515625" style="63" customWidth="1"/>
    <col min="2056" max="2305" width="11.42578125" style="63"/>
    <col min="2306" max="2306" width="14.5703125" style="63" customWidth="1"/>
    <col min="2307" max="2308" width="11.42578125" style="63"/>
    <col min="2309" max="2309" width="15.28515625" style="63" customWidth="1"/>
    <col min="2310" max="2310" width="13.7109375" style="63" customWidth="1"/>
    <col min="2311" max="2311" width="13.28515625" style="63" customWidth="1"/>
    <col min="2312" max="2561" width="11.42578125" style="63"/>
    <col min="2562" max="2562" width="14.5703125" style="63" customWidth="1"/>
    <col min="2563" max="2564" width="11.42578125" style="63"/>
    <col min="2565" max="2565" width="15.28515625" style="63" customWidth="1"/>
    <col min="2566" max="2566" width="13.7109375" style="63" customWidth="1"/>
    <col min="2567" max="2567" width="13.28515625" style="63" customWidth="1"/>
    <col min="2568" max="2817" width="11.42578125" style="63"/>
    <col min="2818" max="2818" width="14.5703125" style="63" customWidth="1"/>
    <col min="2819" max="2820" width="11.42578125" style="63"/>
    <col min="2821" max="2821" width="15.28515625" style="63" customWidth="1"/>
    <col min="2822" max="2822" width="13.7109375" style="63" customWidth="1"/>
    <col min="2823" max="2823" width="13.28515625" style="63" customWidth="1"/>
    <col min="2824" max="3073" width="11.42578125" style="63"/>
    <col min="3074" max="3074" width="14.5703125" style="63" customWidth="1"/>
    <col min="3075" max="3076" width="11.42578125" style="63"/>
    <col min="3077" max="3077" width="15.28515625" style="63" customWidth="1"/>
    <col min="3078" max="3078" width="13.7109375" style="63" customWidth="1"/>
    <col min="3079" max="3079" width="13.28515625" style="63" customWidth="1"/>
    <col min="3080" max="3329" width="11.42578125" style="63"/>
    <col min="3330" max="3330" width="14.5703125" style="63" customWidth="1"/>
    <col min="3331" max="3332" width="11.42578125" style="63"/>
    <col min="3333" max="3333" width="15.28515625" style="63" customWidth="1"/>
    <col min="3334" max="3334" width="13.7109375" style="63" customWidth="1"/>
    <col min="3335" max="3335" width="13.28515625" style="63" customWidth="1"/>
    <col min="3336" max="3585" width="11.42578125" style="63"/>
    <col min="3586" max="3586" width="14.5703125" style="63" customWidth="1"/>
    <col min="3587" max="3588" width="11.42578125" style="63"/>
    <col min="3589" max="3589" width="15.28515625" style="63" customWidth="1"/>
    <col min="3590" max="3590" width="13.7109375" style="63" customWidth="1"/>
    <col min="3591" max="3591" width="13.28515625" style="63" customWidth="1"/>
    <col min="3592" max="3841" width="11.42578125" style="63"/>
    <col min="3842" max="3842" width="14.5703125" style="63" customWidth="1"/>
    <col min="3843" max="3844" width="11.42578125" style="63"/>
    <col min="3845" max="3845" width="15.28515625" style="63" customWidth="1"/>
    <col min="3846" max="3846" width="13.7109375" style="63" customWidth="1"/>
    <col min="3847" max="3847" width="13.28515625" style="63" customWidth="1"/>
    <col min="3848" max="4097" width="11.42578125" style="63"/>
    <col min="4098" max="4098" width="14.5703125" style="63" customWidth="1"/>
    <col min="4099" max="4100" width="11.42578125" style="63"/>
    <col min="4101" max="4101" width="15.28515625" style="63" customWidth="1"/>
    <col min="4102" max="4102" width="13.7109375" style="63" customWidth="1"/>
    <col min="4103" max="4103" width="13.28515625" style="63" customWidth="1"/>
    <col min="4104" max="4353" width="11.42578125" style="63"/>
    <col min="4354" max="4354" width="14.5703125" style="63" customWidth="1"/>
    <col min="4355" max="4356" width="11.42578125" style="63"/>
    <col min="4357" max="4357" width="15.28515625" style="63" customWidth="1"/>
    <col min="4358" max="4358" width="13.7109375" style="63" customWidth="1"/>
    <col min="4359" max="4359" width="13.28515625" style="63" customWidth="1"/>
    <col min="4360" max="4609" width="11.42578125" style="63"/>
    <col min="4610" max="4610" width="14.5703125" style="63" customWidth="1"/>
    <col min="4611" max="4612" width="11.42578125" style="63"/>
    <col min="4613" max="4613" width="15.28515625" style="63" customWidth="1"/>
    <col min="4614" max="4614" width="13.7109375" style="63" customWidth="1"/>
    <col min="4615" max="4615" width="13.28515625" style="63" customWidth="1"/>
    <col min="4616" max="4865" width="11.42578125" style="63"/>
    <col min="4866" max="4866" width="14.5703125" style="63" customWidth="1"/>
    <col min="4867" max="4868" width="11.42578125" style="63"/>
    <col min="4869" max="4869" width="15.28515625" style="63" customWidth="1"/>
    <col min="4870" max="4870" width="13.7109375" style="63" customWidth="1"/>
    <col min="4871" max="4871" width="13.28515625" style="63" customWidth="1"/>
    <col min="4872" max="5121" width="11.42578125" style="63"/>
    <col min="5122" max="5122" width="14.5703125" style="63" customWidth="1"/>
    <col min="5123" max="5124" width="11.42578125" style="63"/>
    <col min="5125" max="5125" width="15.28515625" style="63" customWidth="1"/>
    <col min="5126" max="5126" width="13.7109375" style="63" customWidth="1"/>
    <col min="5127" max="5127" width="13.28515625" style="63" customWidth="1"/>
    <col min="5128" max="5377" width="11.42578125" style="63"/>
    <col min="5378" max="5378" width="14.5703125" style="63" customWidth="1"/>
    <col min="5379" max="5380" width="11.42578125" style="63"/>
    <col min="5381" max="5381" width="15.28515625" style="63" customWidth="1"/>
    <col min="5382" max="5382" width="13.7109375" style="63" customWidth="1"/>
    <col min="5383" max="5383" width="13.28515625" style="63" customWidth="1"/>
    <col min="5384" max="5633" width="11.42578125" style="63"/>
    <col min="5634" max="5634" width="14.5703125" style="63" customWidth="1"/>
    <col min="5635" max="5636" width="11.42578125" style="63"/>
    <col min="5637" max="5637" width="15.28515625" style="63" customWidth="1"/>
    <col min="5638" max="5638" width="13.7109375" style="63" customWidth="1"/>
    <col min="5639" max="5639" width="13.28515625" style="63" customWidth="1"/>
    <col min="5640" max="5889" width="11.42578125" style="63"/>
    <col min="5890" max="5890" width="14.5703125" style="63" customWidth="1"/>
    <col min="5891" max="5892" width="11.42578125" style="63"/>
    <col min="5893" max="5893" width="15.28515625" style="63" customWidth="1"/>
    <col min="5894" max="5894" width="13.7109375" style="63" customWidth="1"/>
    <col min="5895" max="5895" width="13.28515625" style="63" customWidth="1"/>
    <col min="5896" max="6145" width="11.42578125" style="63"/>
    <col min="6146" max="6146" width="14.5703125" style="63" customWidth="1"/>
    <col min="6147" max="6148" width="11.42578125" style="63"/>
    <col min="6149" max="6149" width="15.28515625" style="63" customWidth="1"/>
    <col min="6150" max="6150" width="13.7109375" style="63" customWidth="1"/>
    <col min="6151" max="6151" width="13.28515625" style="63" customWidth="1"/>
    <col min="6152" max="6401" width="11.42578125" style="63"/>
    <col min="6402" max="6402" width="14.5703125" style="63" customWidth="1"/>
    <col min="6403" max="6404" width="11.42578125" style="63"/>
    <col min="6405" max="6405" width="15.28515625" style="63" customWidth="1"/>
    <col min="6406" max="6406" width="13.7109375" style="63" customWidth="1"/>
    <col min="6407" max="6407" width="13.28515625" style="63" customWidth="1"/>
    <col min="6408" max="6657" width="11.42578125" style="63"/>
    <col min="6658" max="6658" width="14.5703125" style="63" customWidth="1"/>
    <col min="6659" max="6660" width="11.42578125" style="63"/>
    <col min="6661" max="6661" width="15.28515625" style="63" customWidth="1"/>
    <col min="6662" max="6662" width="13.7109375" style="63" customWidth="1"/>
    <col min="6663" max="6663" width="13.28515625" style="63" customWidth="1"/>
    <col min="6664" max="6913" width="11.42578125" style="63"/>
    <col min="6914" max="6914" width="14.5703125" style="63" customWidth="1"/>
    <col min="6915" max="6916" width="11.42578125" style="63"/>
    <col min="6917" max="6917" width="15.28515625" style="63" customWidth="1"/>
    <col min="6918" max="6918" width="13.7109375" style="63" customWidth="1"/>
    <col min="6919" max="6919" width="13.28515625" style="63" customWidth="1"/>
    <col min="6920" max="7169" width="11.42578125" style="63"/>
    <col min="7170" max="7170" width="14.5703125" style="63" customWidth="1"/>
    <col min="7171" max="7172" width="11.42578125" style="63"/>
    <col min="7173" max="7173" width="15.28515625" style="63" customWidth="1"/>
    <col min="7174" max="7174" width="13.7109375" style="63" customWidth="1"/>
    <col min="7175" max="7175" width="13.28515625" style="63" customWidth="1"/>
    <col min="7176" max="7425" width="11.42578125" style="63"/>
    <col min="7426" max="7426" width="14.5703125" style="63" customWidth="1"/>
    <col min="7427" max="7428" width="11.42578125" style="63"/>
    <col min="7429" max="7429" width="15.28515625" style="63" customWidth="1"/>
    <col min="7430" max="7430" width="13.7109375" style="63" customWidth="1"/>
    <col min="7431" max="7431" width="13.28515625" style="63" customWidth="1"/>
    <col min="7432" max="7681" width="11.42578125" style="63"/>
    <col min="7682" max="7682" width="14.5703125" style="63" customWidth="1"/>
    <col min="7683" max="7684" width="11.42578125" style="63"/>
    <col min="7685" max="7685" width="15.28515625" style="63" customWidth="1"/>
    <col min="7686" max="7686" width="13.7109375" style="63" customWidth="1"/>
    <col min="7687" max="7687" width="13.28515625" style="63" customWidth="1"/>
    <col min="7688" max="7937" width="11.42578125" style="63"/>
    <col min="7938" max="7938" width="14.5703125" style="63" customWidth="1"/>
    <col min="7939" max="7940" width="11.42578125" style="63"/>
    <col min="7941" max="7941" width="15.28515625" style="63" customWidth="1"/>
    <col min="7942" max="7942" width="13.7109375" style="63" customWidth="1"/>
    <col min="7943" max="7943" width="13.28515625" style="63" customWidth="1"/>
    <col min="7944" max="8193" width="11.42578125" style="63"/>
    <col min="8194" max="8194" width="14.5703125" style="63" customWidth="1"/>
    <col min="8195" max="8196" width="11.42578125" style="63"/>
    <col min="8197" max="8197" width="15.28515625" style="63" customWidth="1"/>
    <col min="8198" max="8198" width="13.7109375" style="63" customWidth="1"/>
    <col min="8199" max="8199" width="13.28515625" style="63" customWidth="1"/>
    <col min="8200" max="8449" width="11.42578125" style="63"/>
    <col min="8450" max="8450" width="14.5703125" style="63" customWidth="1"/>
    <col min="8451" max="8452" width="11.42578125" style="63"/>
    <col min="8453" max="8453" width="15.28515625" style="63" customWidth="1"/>
    <col min="8454" max="8454" width="13.7109375" style="63" customWidth="1"/>
    <col min="8455" max="8455" width="13.28515625" style="63" customWidth="1"/>
    <col min="8456" max="8705" width="11.42578125" style="63"/>
    <col min="8706" max="8706" width="14.5703125" style="63" customWidth="1"/>
    <col min="8707" max="8708" width="11.42578125" style="63"/>
    <col min="8709" max="8709" width="15.28515625" style="63" customWidth="1"/>
    <col min="8710" max="8710" width="13.7109375" style="63" customWidth="1"/>
    <col min="8711" max="8711" width="13.28515625" style="63" customWidth="1"/>
    <col min="8712" max="8961" width="11.42578125" style="63"/>
    <col min="8962" max="8962" width="14.5703125" style="63" customWidth="1"/>
    <col min="8963" max="8964" width="11.42578125" style="63"/>
    <col min="8965" max="8965" width="15.28515625" style="63" customWidth="1"/>
    <col min="8966" max="8966" width="13.7109375" style="63" customWidth="1"/>
    <col min="8967" max="8967" width="13.28515625" style="63" customWidth="1"/>
    <col min="8968" max="9217" width="11.42578125" style="63"/>
    <col min="9218" max="9218" width="14.5703125" style="63" customWidth="1"/>
    <col min="9219" max="9220" width="11.42578125" style="63"/>
    <col min="9221" max="9221" width="15.28515625" style="63" customWidth="1"/>
    <col min="9222" max="9222" width="13.7109375" style="63" customWidth="1"/>
    <col min="9223" max="9223" width="13.28515625" style="63" customWidth="1"/>
    <col min="9224" max="9473" width="11.42578125" style="63"/>
    <col min="9474" max="9474" width="14.5703125" style="63" customWidth="1"/>
    <col min="9475" max="9476" width="11.42578125" style="63"/>
    <col min="9477" max="9477" width="15.28515625" style="63" customWidth="1"/>
    <col min="9478" max="9478" width="13.7109375" style="63" customWidth="1"/>
    <col min="9479" max="9479" width="13.28515625" style="63" customWidth="1"/>
    <col min="9480" max="9729" width="11.42578125" style="63"/>
    <col min="9730" max="9730" width="14.5703125" style="63" customWidth="1"/>
    <col min="9731" max="9732" width="11.42578125" style="63"/>
    <col min="9733" max="9733" width="15.28515625" style="63" customWidth="1"/>
    <col min="9734" max="9734" width="13.7109375" style="63" customWidth="1"/>
    <col min="9735" max="9735" width="13.28515625" style="63" customWidth="1"/>
    <col min="9736" max="9985" width="11.42578125" style="63"/>
    <col min="9986" max="9986" width="14.5703125" style="63" customWidth="1"/>
    <col min="9987" max="9988" width="11.42578125" style="63"/>
    <col min="9989" max="9989" width="15.28515625" style="63" customWidth="1"/>
    <col min="9990" max="9990" width="13.7109375" style="63" customWidth="1"/>
    <col min="9991" max="9991" width="13.28515625" style="63" customWidth="1"/>
    <col min="9992" max="10241" width="11.42578125" style="63"/>
    <col min="10242" max="10242" width="14.5703125" style="63" customWidth="1"/>
    <col min="10243" max="10244" width="11.42578125" style="63"/>
    <col min="10245" max="10245" width="15.28515625" style="63" customWidth="1"/>
    <col min="10246" max="10246" width="13.7109375" style="63" customWidth="1"/>
    <col min="10247" max="10247" width="13.28515625" style="63" customWidth="1"/>
    <col min="10248" max="10497" width="11.42578125" style="63"/>
    <col min="10498" max="10498" width="14.5703125" style="63" customWidth="1"/>
    <col min="10499" max="10500" width="11.42578125" style="63"/>
    <col min="10501" max="10501" width="15.28515625" style="63" customWidth="1"/>
    <col min="10502" max="10502" width="13.7109375" style="63" customWidth="1"/>
    <col min="10503" max="10503" width="13.28515625" style="63" customWidth="1"/>
    <col min="10504" max="10753" width="11.42578125" style="63"/>
    <col min="10754" max="10754" width="14.5703125" style="63" customWidth="1"/>
    <col min="10755" max="10756" width="11.42578125" style="63"/>
    <col min="10757" max="10757" width="15.28515625" style="63" customWidth="1"/>
    <col min="10758" max="10758" width="13.7109375" style="63" customWidth="1"/>
    <col min="10759" max="10759" width="13.28515625" style="63" customWidth="1"/>
    <col min="10760" max="11009" width="11.42578125" style="63"/>
    <col min="11010" max="11010" width="14.5703125" style="63" customWidth="1"/>
    <col min="11011" max="11012" width="11.42578125" style="63"/>
    <col min="11013" max="11013" width="15.28515625" style="63" customWidth="1"/>
    <col min="11014" max="11014" width="13.7109375" style="63" customWidth="1"/>
    <col min="11015" max="11015" width="13.28515625" style="63" customWidth="1"/>
    <col min="11016" max="11265" width="11.42578125" style="63"/>
    <col min="11266" max="11266" width="14.5703125" style="63" customWidth="1"/>
    <col min="11267" max="11268" width="11.42578125" style="63"/>
    <col min="11269" max="11269" width="15.28515625" style="63" customWidth="1"/>
    <col min="11270" max="11270" width="13.7109375" style="63" customWidth="1"/>
    <col min="11271" max="11271" width="13.28515625" style="63" customWidth="1"/>
    <col min="11272" max="11521" width="11.42578125" style="63"/>
    <col min="11522" max="11522" width="14.5703125" style="63" customWidth="1"/>
    <col min="11523" max="11524" width="11.42578125" style="63"/>
    <col min="11525" max="11525" width="15.28515625" style="63" customWidth="1"/>
    <col min="11526" max="11526" width="13.7109375" style="63" customWidth="1"/>
    <col min="11527" max="11527" width="13.28515625" style="63" customWidth="1"/>
    <col min="11528" max="11777" width="11.42578125" style="63"/>
    <col min="11778" max="11778" width="14.5703125" style="63" customWidth="1"/>
    <col min="11779" max="11780" width="11.42578125" style="63"/>
    <col min="11781" max="11781" width="15.28515625" style="63" customWidth="1"/>
    <col min="11782" max="11782" width="13.7109375" style="63" customWidth="1"/>
    <col min="11783" max="11783" width="13.28515625" style="63" customWidth="1"/>
    <col min="11784" max="12033" width="11.42578125" style="63"/>
    <col min="12034" max="12034" width="14.5703125" style="63" customWidth="1"/>
    <col min="12035" max="12036" width="11.42578125" style="63"/>
    <col min="12037" max="12037" width="15.28515625" style="63" customWidth="1"/>
    <col min="12038" max="12038" width="13.7109375" style="63" customWidth="1"/>
    <col min="12039" max="12039" width="13.28515625" style="63" customWidth="1"/>
    <col min="12040" max="12289" width="11.42578125" style="63"/>
    <col min="12290" max="12290" width="14.5703125" style="63" customWidth="1"/>
    <col min="12291" max="12292" width="11.42578125" style="63"/>
    <col min="12293" max="12293" width="15.28515625" style="63" customWidth="1"/>
    <col min="12294" max="12294" width="13.7109375" style="63" customWidth="1"/>
    <col min="12295" max="12295" width="13.28515625" style="63" customWidth="1"/>
    <col min="12296" max="12545" width="11.42578125" style="63"/>
    <col min="12546" max="12546" width="14.5703125" style="63" customWidth="1"/>
    <col min="12547" max="12548" width="11.42578125" style="63"/>
    <col min="12549" max="12549" width="15.28515625" style="63" customWidth="1"/>
    <col min="12550" max="12550" width="13.7109375" style="63" customWidth="1"/>
    <col min="12551" max="12551" width="13.28515625" style="63" customWidth="1"/>
    <col min="12552" max="12801" width="11.42578125" style="63"/>
    <col min="12802" max="12802" width="14.5703125" style="63" customWidth="1"/>
    <col min="12803" max="12804" width="11.42578125" style="63"/>
    <col min="12805" max="12805" width="15.28515625" style="63" customWidth="1"/>
    <col min="12806" max="12806" width="13.7109375" style="63" customWidth="1"/>
    <col min="12807" max="12807" width="13.28515625" style="63" customWidth="1"/>
    <col min="12808" max="13057" width="11.42578125" style="63"/>
    <col min="13058" max="13058" width="14.5703125" style="63" customWidth="1"/>
    <col min="13059" max="13060" width="11.42578125" style="63"/>
    <col min="13061" max="13061" width="15.28515625" style="63" customWidth="1"/>
    <col min="13062" max="13062" width="13.7109375" style="63" customWidth="1"/>
    <col min="13063" max="13063" width="13.28515625" style="63" customWidth="1"/>
    <col min="13064" max="13313" width="11.42578125" style="63"/>
    <col min="13314" max="13314" width="14.5703125" style="63" customWidth="1"/>
    <col min="13315" max="13316" width="11.42578125" style="63"/>
    <col min="13317" max="13317" width="15.28515625" style="63" customWidth="1"/>
    <col min="13318" max="13318" width="13.7109375" style="63" customWidth="1"/>
    <col min="13319" max="13319" width="13.28515625" style="63" customWidth="1"/>
    <col min="13320" max="13569" width="11.42578125" style="63"/>
    <col min="13570" max="13570" width="14.5703125" style="63" customWidth="1"/>
    <col min="13571" max="13572" width="11.42578125" style="63"/>
    <col min="13573" max="13573" width="15.28515625" style="63" customWidth="1"/>
    <col min="13574" max="13574" width="13.7109375" style="63" customWidth="1"/>
    <col min="13575" max="13575" width="13.28515625" style="63" customWidth="1"/>
    <col min="13576" max="13825" width="11.42578125" style="63"/>
    <col min="13826" max="13826" width="14.5703125" style="63" customWidth="1"/>
    <col min="13827" max="13828" width="11.42578125" style="63"/>
    <col min="13829" max="13829" width="15.28515625" style="63" customWidth="1"/>
    <col min="13830" max="13830" width="13.7109375" style="63" customWidth="1"/>
    <col min="13831" max="13831" width="13.28515625" style="63" customWidth="1"/>
    <col min="13832" max="14081" width="11.42578125" style="63"/>
    <col min="14082" max="14082" width="14.5703125" style="63" customWidth="1"/>
    <col min="14083" max="14084" width="11.42578125" style="63"/>
    <col min="14085" max="14085" width="15.28515625" style="63" customWidth="1"/>
    <col min="14086" max="14086" width="13.7109375" style="63" customWidth="1"/>
    <col min="14087" max="14087" width="13.28515625" style="63" customWidth="1"/>
    <col min="14088" max="14337" width="11.42578125" style="63"/>
    <col min="14338" max="14338" width="14.5703125" style="63" customWidth="1"/>
    <col min="14339" max="14340" width="11.42578125" style="63"/>
    <col min="14341" max="14341" width="15.28515625" style="63" customWidth="1"/>
    <col min="14342" max="14342" width="13.7109375" style="63" customWidth="1"/>
    <col min="14343" max="14343" width="13.28515625" style="63" customWidth="1"/>
    <col min="14344" max="14593" width="11.42578125" style="63"/>
    <col min="14594" max="14594" width="14.5703125" style="63" customWidth="1"/>
    <col min="14595" max="14596" width="11.42578125" style="63"/>
    <col min="14597" max="14597" width="15.28515625" style="63" customWidth="1"/>
    <col min="14598" max="14598" width="13.7109375" style="63" customWidth="1"/>
    <col min="14599" max="14599" width="13.28515625" style="63" customWidth="1"/>
    <col min="14600" max="14849" width="11.42578125" style="63"/>
    <col min="14850" max="14850" width="14.5703125" style="63" customWidth="1"/>
    <col min="14851" max="14852" width="11.42578125" style="63"/>
    <col min="14853" max="14853" width="15.28515625" style="63" customWidth="1"/>
    <col min="14854" max="14854" width="13.7109375" style="63" customWidth="1"/>
    <col min="14855" max="14855" width="13.28515625" style="63" customWidth="1"/>
    <col min="14856" max="15105" width="11.42578125" style="63"/>
    <col min="15106" max="15106" width="14.5703125" style="63" customWidth="1"/>
    <col min="15107" max="15108" width="11.42578125" style="63"/>
    <col min="15109" max="15109" width="15.28515625" style="63" customWidth="1"/>
    <col min="15110" max="15110" width="13.7109375" style="63" customWidth="1"/>
    <col min="15111" max="15111" width="13.28515625" style="63" customWidth="1"/>
    <col min="15112" max="15361" width="11.42578125" style="63"/>
    <col min="15362" max="15362" width="14.5703125" style="63" customWidth="1"/>
    <col min="15363" max="15364" width="11.42578125" style="63"/>
    <col min="15365" max="15365" width="15.28515625" style="63" customWidth="1"/>
    <col min="15366" max="15366" width="13.7109375" style="63" customWidth="1"/>
    <col min="15367" max="15367" width="13.28515625" style="63" customWidth="1"/>
    <col min="15368" max="15617" width="11.42578125" style="63"/>
    <col min="15618" max="15618" width="14.5703125" style="63" customWidth="1"/>
    <col min="15619" max="15620" width="11.42578125" style="63"/>
    <col min="15621" max="15621" width="15.28515625" style="63" customWidth="1"/>
    <col min="15622" max="15622" width="13.7109375" style="63" customWidth="1"/>
    <col min="15623" max="15623" width="13.28515625" style="63" customWidth="1"/>
    <col min="15624" max="15873" width="11.42578125" style="63"/>
    <col min="15874" max="15874" width="14.5703125" style="63" customWidth="1"/>
    <col min="15875" max="15876" width="11.42578125" style="63"/>
    <col min="15877" max="15877" width="15.28515625" style="63" customWidth="1"/>
    <col min="15878" max="15878" width="13.7109375" style="63" customWidth="1"/>
    <col min="15879" max="15879" width="13.28515625" style="63" customWidth="1"/>
    <col min="15880" max="16129" width="11.42578125" style="63"/>
    <col min="16130" max="16130" width="14.5703125" style="63" customWidth="1"/>
    <col min="16131" max="16132" width="11.42578125" style="63"/>
    <col min="16133" max="16133" width="15.28515625" style="63" customWidth="1"/>
    <col min="16134" max="16134" width="13.7109375" style="63" customWidth="1"/>
    <col min="16135" max="16135" width="13.28515625" style="63" customWidth="1"/>
    <col min="16136" max="16384" width="11.42578125" style="63"/>
  </cols>
  <sheetData>
    <row r="4" spans="2:8">
      <c r="B4" s="62" t="s">
        <v>209</v>
      </c>
      <c r="C4" s="62" t="s">
        <v>210</v>
      </c>
      <c r="D4" s="62" t="s">
        <v>211</v>
      </c>
      <c r="E4" s="62" t="s">
        <v>212</v>
      </c>
      <c r="F4" s="62" t="s">
        <v>213</v>
      </c>
      <c r="G4" s="62" t="s">
        <v>214</v>
      </c>
    </row>
    <row r="5" spans="2:8">
      <c r="B5" s="64" t="s">
        <v>215</v>
      </c>
      <c r="C5" s="65">
        <v>3</v>
      </c>
      <c r="D5" s="65" t="s">
        <v>181</v>
      </c>
      <c r="E5" s="66" t="str">
        <f>IF(D5="F","MUÑECA","AUTO")</f>
        <v>MUÑECA</v>
      </c>
      <c r="F5" s="67" t="str">
        <f>IF(C5&lt;10,"JUGUETE",IF(10&gt;=C5&lt;=25,"ZAPATOS",IF(C5&gt;25,"MUEBLES","ZAPATO")))</f>
        <v>JUGUETE</v>
      </c>
      <c r="G5" s="68" t="b">
        <f>IF(C5&gt;30,IF(D5="F","CASA","AUTO"))</f>
        <v>0</v>
      </c>
    </row>
    <row r="6" spans="2:8">
      <c r="B6" s="64" t="s">
        <v>216</v>
      </c>
      <c r="C6" s="65">
        <v>52</v>
      </c>
      <c r="D6" s="65" t="s">
        <v>181</v>
      </c>
      <c r="E6" s="66" t="str">
        <f>IF(D6="F","MUÑECA","AUTO")</f>
        <v>MUÑECA</v>
      </c>
      <c r="F6" s="67" t="str">
        <f>IF(C6&lt;10,"JUGUETE",IF(10&gt;=C6&lt;=25,"ZAPATOS",IF(C6&gt;25,"MUEBLES","ZAPATO")))</f>
        <v>MUEBLES</v>
      </c>
      <c r="G6" s="68" t="str">
        <f>IF(C6&gt;30,IF(D6="F","CASA","AUTO"))</f>
        <v>CASA</v>
      </c>
    </row>
    <row r="7" spans="2:8">
      <c r="B7" s="64" t="s">
        <v>217</v>
      </c>
      <c r="C7" s="65">
        <v>37</v>
      </c>
      <c r="D7" s="65" t="s">
        <v>179</v>
      </c>
      <c r="E7" s="66" t="str">
        <f>IF(D7="F","MUÑECA","AUTO")</f>
        <v>AUTO</v>
      </c>
      <c r="F7" s="67" t="str">
        <f>IF(C7&lt;10,"JUGUETE",IF(10&gt;=C7&lt;=25,"ZAPATOS",IF(C7&gt;25,"MUEBLES","ZAPATO")))</f>
        <v>MUEBLES</v>
      </c>
      <c r="G7" s="68" t="str">
        <f>IF(C7&gt;30,IF(D7="F","CASA","AUTO"))</f>
        <v>AUTO</v>
      </c>
    </row>
    <row r="8" spans="2:8">
      <c r="B8" s="64" t="s">
        <v>218</v>
      </c>
      <c r="C8" s="65">
        <v>60</v>
      </c>
      <c r="D8" s="65" t="s">
        <v>181</v>
      </c>
      <c r="E8" s="66" t="str">
        <f>IF(D8="F","MUÑECA","AUTO")</f>
        <v>MUÑECA</v>
      </c>
      <c r="F8" s="67" t="str">
        <f>IF(C8&lt;10,"JUGUETE",IF(10&gt;=C8&lt;=25,"ZAPATOS",IF(C8&gt;25,"MUEBLES","ZAPATO")))</f>
        <v>MUEBLES</v>
      </c>
      <c r="G8" s="68" t="str">
        <f>IF(C8&gt;30,IF(D8="F","CASA","AUTO"))</f>
        <v>CASA</v>
      </c>
    </row>
    <row r="9" spans="2:8">
      <c r="B9" s="64" t="s">
        <v>219</v>
      </c>
      <c r="C9" s="65">
        <v>25</v>
      </c>
      <c r="D9" s="65" t="s">
        <v>179</v>
      </c>
      <c r="E9" s="66" t="str">
        <f>IF(D9="F","MUÑECA","AUTO")</f>
        <v>AUTO</v>
      </c>
      <c r="F9" s="67" t="str">
        <f>IF(C9&lt;10,"JUGUETE",IF(10&gt;=C9&lt;=25,"ZAPATOS",IF(C9&gt;25,"MUEBLES","ZAPATO")))</f>
        <v>ZAPATO</v>
      </c>
      <c r="G9" s="68" t="b">
        <f>IF(C9&gt;30,IF(D9="F","CASA","AUTO"))</f>
        <v>0</v>
      </c>
    </row>
    <row r="12" spans="2:8">
      <c r="H12" s="69"/>
    </row>
    <row r="13" spans="2:8">
      <c r="B13" s="70" t="s">
        <v>211</v>
      </c>
      <c r="C13" s="70" t="s">
        <v>212</v>
      </c>
      <c r="E13" s="70" t="s">
        <v>220</v>
      </c>
      <c r="F13" s="70" t="s">
        <v>211</v>
      </c>
      <c r="G13" s="70" t="s">
        <v>214</v>
      </c>
    </row>
    <row r="14" spans="2:8">
      <c r="B14" s="71" t="s">
        <v>179</v>
      </c>
      <c r="C14" s="72" t="s">
        <v>221</v>
      </c>
      <c r="E14" s="145" t="s">
        <v>222</v>
      </c>
      <c r="F14" s="71" t="s">
        <v>181</v>
      </c>
      <c r="G14" s="72" t="s">
        <v>223</v>
      </c>
    </row>
    <row r="15" spans="2:8">
      <c r="B15" s="71" t="s">
        <v>181</v>
      </c>
      <c r="C15" s="72" t="s">
        <v>224</v>
      </c>
      <c r="E15" s="145"/>
      <c r="F15" s="71" t="s">
        <v>179</v>
      </c>
      <c r="G15" s="72" t="s">
        <v>225</v>
      </c>
    </row>
    <row r="16" spans="2:8">
      <c r="E16" s="145" t="s">
        <v>226</v>
      </c>
      <c r="F16" s="71" t="s">
        <v>181</v>
      </c>
      <c r="G16" s="72" t="s">
        <v>227</v>
      </c>
    </row>
    <row r="17" spans="2:7">
      <c r="B17" s="70" t="s">
        <v>220</v>
      </c>
      <c r="C17" s="70" t="s">
        <v>213</v>
      </c>
      <c r="E17" s="145"/>
      <c r="F17" s="71" t="s">
        <v>179</v>
      </c>
      <c r="G17" s="72" t="s">
        <v>221</v>
      </c>
    </row>
    <row r="18" spans="2:7">
      <c r="B18" s="72" t="s">
        <v>228</v>
      </c>
      <c r="C18" s="72" t="s">
        <v>229</v>
      </c>
    </row>
    <row r="19" spans="2:7">
      <c r="B19" s="72" t="s">
        <v>230</v>
      </c>
      <c r="C19" s="72" t="s">
        <v>231</v>
      </c>
    </row>
    <row r="20" spans="2:7">
      <c r="B20" s="72" t="s">
        <v>232</v>
      </c>
      <c r="C20" s="72" t="s">
        <v>233</v>
      </c>
      <c r="F20" s="73"/>
    </row>
  </sheetData>
  <mergeCells count="2">
    <mergeCell ref="E14:E15"/>
    <mergeCell ref="E16:E17"/>
  </mergeCells>
  <pageMargins left="0.75" right="0.75" top="1" bottom="1" header="0" footer="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7"/>
  <sheetViews>
    <sheetView tabSelected="1" topLeftCell="A68" workbookViewId="0">
      <selection activeCell="C88" sqref="C88"/>
    </sheetView>
  </sheetViews>
  <sheetFormatPr baseColWidth="10" defaultRowHeight="15"/>
  <cols>
    <col min="1" max="8" width="15.140625" customWidth="1"/>
  </cols>
  <sheetData>
    <row r="1" spans="1:8">
      <c r="B1" s="38" t="s">
        <v>153</v>
      </c>
    </row>
    <row r="2" spans="1:8">
      <c r="B2" s="38"/>
    </row>
    <row r="3" spans="1:8">
      <c r="B3" s="38" t="s">
        <v>154</v>
      </c>
    </row>
    <row r="5" spans="1:8">
      <c r="A5" s="39" t="s">
        <v>155</v>
      </c>
      <c r="B5" s="39"/>
      <c r="C5" s="39"/>
      <c r="D5" s="39"/>
      <c r="E5" s="39"/>
      <c r="F5" s="39"/>
      <c r="G5" s="39"/>
      <c r="H5" s="39"/>
    </row>
    <row r="7" spans="1:8">
      <c r="B7" s="40" t="s">
        <v>156</v>
      </c>
      <c r="C7" s="40" t="s">
        <v>157</v>
      </c>
      <c r="D7" s="40" t="s">
        <v>158</v>
      </c>
    </row>
    <row r="8" spans="1:8">
      <c r="B8" s="32" t="s">
        <v>159</v>
      </c>
      <c r="C8" s="41" t="s">
        <v>160</v>
      </c>
      <c r="D8" s="42" t="str">
        <f>IF(C8="B","BUENO",IF(C8="R","REGULAR","DEFICIENTE"))</f>
        <v>BUENO</v>
      </c>
    </row>
    <row r="9" spans="1:8">
      <c r="B9" s="32" t="s">
        <v>161</v>
      </c>
      <c r="C9" s="41" t="s">
        <v>162</v>
      </c>
      <c r="D9" s="42" t="str">
        <f t="shared" ref="D9:D12" si="0">IF(C9="B","BUENO",IF(C9="R","REGULAR","DEFICIENTE"))</f>
        <v>DEFICIENTE</v>
      </c>
    </row>
    <row r="10" spans="1:8">
      <c r="B10" s="32" t="s">
        <v>163</v>
      </c>
      <c r="C10" s="41" t="s">
        <v>164</v>
      </c>
      <c r="D10" s="42" t="str">
        <f t="shared" si="0"/>
        <v>REGULAR</v>
      </c>
    </row>
    <row r="11" spans="1:8">
      <c r="B11" s="32" t="s">
        <v>165</v>
      </c>
      <c r="C11" s="41" t="s">
        <v>160</v>
      </c>
      <c r="D11" s="42" t="str">
        <f t="shared" si="0"/>
        <v>BUENO</v>
      </c>
      <c r="E11" s="43"/>
      <c r="F11" s="44"/>
    </row>
    <row r="12" spans="1:8">
      <c r="B12" s="32" t="s">
        <v>166</v>
      </c>
      <c r="C12" s="41" t="s">
        <v>162</v>
      </c>
      <c r="D12" s="42" t="str">
        <f t="shared" si="0"/>
        <v>DEFICIENTE</v>
      </c>
      <c r="E12" s="43"/>
      <c r="F12" s="44"/>
    </row>
    <row r="13" spans="1:8">
      <c r="E13" s="43"/>
      <c r="F13" s="44"/>
    </row>
    <row r="14" spans="1:8">
      <c r="E14" s="43"/>
      <c r="F14" s="44"/>
    </row>
    <row r="15" spans="1:8">
      <c r="A15" s="45" t="s">
        <v>167</v>
      </c>
      <c r="B15" s="45"/>
      <c r="C15" s="45"/>
      <c r="D15" s="45"/>
      <c r="E15" s="46"/>
      <c r="F15" s="47"/>
      <c r="G15" s="45"/>
      <c r="H15" s="45"/>
    </row>
    <row r="17" spans="1:8">
      <c r="B17" s="48" t="s">
        <v>168</v>
      </c>
      <c r="C17" s="48" t="s">
        <v>156</v>
      </c>
    </row>
    <row r="18" spans="1:8">
      <c r="B18" s="41">
        <v>2</v>
      </c>
      <c r="C18" s="49" t="str">
        <f>IF(B18=1,"MATEMATICAS",IF(B18=2,"LENGUAJE",IF(B18=3,"HISTORIA","BIOLOGIA")))</f>
        <v>LENGUAJE</v>
      </c>
    </row>
    <row r="19" spans="1:8">
      <c r="B19" s="41">
        <v>4</v>
      </c>
      <c r="C19" s="49" t="str">
        <f t="shared" ref="C19:C21" si="1">IF(B19=1,"MATEMATICAS",IF(B19=2,"LENGUAJE",IF(B19=3,"HISTORIA","BIOLOGIA")))</f>
        <v>BIOLOGIA</v>
      </c>
    </row>
    <row r="20" spans="1:8">
      <c r="B20" s="41">
        <v>1</v>
      </c>
      <c r="C20" s="49" t="str">
        <f t="shared" si="1"/>
        <v>MATEMATICAS</v>
      </c>
    </row>
    <row r="21" spans="1:8">
      <c r="B21" s="41">
        <v>3</v>
      </c>
      <c r="C21" s="49" t="str">
        <f t="shared" si="1"/>
        <v>HISTORIA</v>
      </c>
    </row>
    <row r="25" spans="1:8">
      <c r="B25" s="38" t="s">
        <v>169</v>
      </c>
      <c r="C25" s="38" t="s">
        <v>170</v>
      </c>
    </row>
    <row r="26" spans="1:8">
      <c r="B26" s="38" t="s">
        <v>171</v>
      </c>
      <c r="C26" s="38" t="s">
        <v>172</v>
      </c>
    </row>
    <row r="28" spans="1:8">
      <c r="A28" s="50" t="s">
        <v>173</v>
      </c>
      <c r="B28" s="51"/>
      <c r="C28" s="51"/>
      <c r="D28" s="51"/>
      <c r="E28" s="51"/>
      <c r="F28" s="51"/>
      <c r="G28" s="51"/>
      <c r="H28" s="51"/>
    </row>
    <row r="29" spans="1:8">
      <c r="A29" s="50" t="s">
        <v>174</v>
      </c>
      <c r="B29" s="51"/>
      <c r="C29" s="51"/>
      <c r="D29" s="51"/>
      <c r="E29" s="51"/>
      <c r="F29" s="51"/>
      <c r="G29" s="51"/>
      <c r="H29" s="51"/>
    </row>
    <row r="31" spans="1:8">
      <c r="B31" s="52" t="s">
        <v>175</v>
      </c>
      <c r="C31" s="53" t="s">
        <v>176</v>
      </c>
      <c r="D31" s="53" t="s">
        <v>177</v>
      </c>
      <c r="E31" s="53" t="s">
        <v>178</v>
      </c>
    </row>
    <row r="32" spans="1:8">
      <c r="B32" s="30" t="s">
        <v>179</v>
      </c>
      <c r="C32" s="30" t="s">
        <v>180</v>
      </c>
      <c r="D32" s="32">
        <v>1000</v>
      </c>
      <c r="E32" s="32">
        <f>IF(AND(B32="M",C32="C"),D32*0.1,0)</f>
        <v>0</v>
      </c>
    </row>
    <row r="33" spans="1:8">
      <c r="B33" s="30" t="s">
        <v>181</v>
      </c>
      <c r="C33" s="30" t="s">
        <v>182</v>
      </c>
      <c r="D33" s="32">
        <v>1200</v>
      </c>
      <c r="E33" s="32">
        <f t="shared" ref="E33:E36" si="2">IF(AND(B33="M",C33="C"),D33*0.1,0)</f>
        <v>0</v>
      </c>
    </row>
    <row r="34" spans="1:8">
      <c r="B34" s="30" t="s">
        <v>179</v>
      </c>
      <c r="C34" s="30" t="s">
        <v>182</v>
      </c>
      <c r="D34" s="32">
        <v>950</v>
      </c>
      <c r="E34" s="32">
        <f t="shared" si="2"/>
        <v>95</v>
      </c>
    </row>
    <row r="35" spans="1:8">
      <c r="B35" s="30" t="s">
        <v>181</v>
      </c>
      <c r="C35" s="30" t="s">
        <v>180</v>
      </c>
      <c r="D35" s="32">
        <v>950</v>
      </c>
      <c r="E35" s="32">
        <f t="shared" si="2"/>
        <v>0</v>
      </c>
      <c r="G35" s="54"/>
      <c r="H35" s="54"/>
    </row>
    <row r="36" spans="1:8">
      <c r="B36" s="30" t="s">
        <v>179</v>
      </c>
      <c r="C36" s="30" t="s">
        <v>182</v>
      </c>
      <c r="D36" s="32">
        <v>1100</v>
      </c>
      <c r="E36" s="32">
        <f t="shared" si="2"/>
        <v>110</v>
      </c>
      <c r="G36" s="54"/>
      <c r="H36" s="54"/>
    </row>
    <row r="40" spans="1:8">
      <c r="A40" s="55" t="s">
        <v>183</v>
      </c>
      <c r="B40" s="56"/>
      <c r="C40" s="56"/>
      <c r="D40" s="56"/>
      <c r="E40" s="56"/>
      <c r="F40" s="56"/>
      <c r="G40" s="56"/>
      <c r="H40" s="56"/>
    </row>
    <row r="41" spans="1:8">
      <c r="A41" s="55" t="s">
        <v>184</v>
      </c>
      <c r="B41" s="56"/>
      <c r="C41" s="56"/>
      <c r="D41" s="56"/>
      <c r="E41" s="56"/>
      <c r="F41" s="56"/>
      <c r="G41" s="56"/>
      <c r="H41" s="56"/>
    </row>
    <row r="43" spans="1:8">
      <c r="B43" s="57" t="s">
        <v>185</v>
      </c>
      <c r="C43" s="58" t="s">
        <v>186</v>
      </c>
      <c r="D43" s="58" t="s">
        <v>187</v>
      </c>
      <c r="E43" s="59" t="s">
        <v>188</v>
      </c>
    </row>
    <row r="44" spans="1:8">
      <c r="B44" s="32" t="s">
        <v>189</v>
      </c>
      <c r="C44" s="32">
        <v>3000</v>
      </c>
      <c r="D44" s="30" t="s">
        <v>190</v>
      </c>
      <c r="E44" s="32" t="str">
        <f>IF(AND(C44&gt;=2500,D44="SI"),"ELEGIBLE","INELEGIBLE")</f>
        <v>ELEGIBLE</v>
      </c>
    </row>
    <row r="45" spans="1:8">
      <c r="B45" s="32" t="s">
        <v>191</v>
      </c>
      <c r="C45" s="32">
        <v>1200</v>
      </c>
      <c r="D45" s="30" t="s">
        <v>192</v>
      </c>
      <c r="E45" s="32" t="str">
        <f t="shared" ref="E45:E49" si="3">IF(AND(C45&gt;=2500,D45="SI"),"ELEGIBLE","INELEGIBLE")</f>
        <v>INELEGIBLE</v>
      </c>
    </row>
    <row r="46" spans="1:8">
      <c r="B46" s="32" t="s">
        <v>193</v>
      </c>
      <c r="C46" s="32">
        <v>6000</v>
      </c>
      <c r="D46" s="30" t="s">
        <v>190</v>
      </c>
      <c r="E46" s="32" t="str">
        <f t="shared" si="3"/>
        <v>ELEGIBLE</v>
      </c>
    </row>
    <row r="47" spans="1:8">
      <c r="B47" s="32" t="s">
        <v>194</v>
      </c>
      <c r="C47" s="32">
        <v>3500</v>
      </c>
      <c r="D47" s="30" t="s">
        <v>190</v>
      </c>
      <c r="E47" s="32" t="str">
        <f t="shared" si="3"/>
        <v>ELEGIBLE</v>
      </c>
    </row>
    <row r="48" spans="1:8">
      <c r="B48" s="32" t="s">
        <v>195</v>
      </c>
      <c r="C48" s="32">
        <v>5500</v>
      </c>
      <c r="D48" s="30" t="s">
        <v>190</v>
      </c>
      <c r="E48" s="32" t="str">
        <f t="shared" si="3"/>
        <v>ELEGIBLE</v>
      </c>
    </row>
    <row r="49" spans="1:8">
      <c r="B49" s="32" t="s">
        <v>196</v>
      </c>
      <c r="C49" s="32">
        <v>650</v>
      </c>
      <c r="D49" s="30" t="s">
        <v>192</v>
      </c>
      <c r="E49" s="32" t="str">
        <f t="shared" si="3"/>
        <v>INELEGIBLE</v>
      </c>
    </row>
    <row r="54" spans="1:8">
      <c r="B54" s="38" t="s">
        <v>197</v>
      </c>
      <c r="C54" s="38" t="s">
        <v>198</v>
      </c>
    </row>
    <row r="55" spans="1:8">
      <c r="B55" s="38" t="s">
        <v>199</v>
      </c>
      <c r="C55" s="38" t="s">
        <v>200</v>
      </c>
    </row>
    <row r="56" spans="1:8">
      <c r="B56" s="38"/>
      <c r="C56" s="38"/>
    </row>
    <row r="57" spans="1:8">
      <c r="B57" s="38"/>
      <c r="C57" s="38"/>
    </row>
    <row r="58" spans="1:8">
      <c r="B58" s="38"/>
      <c r="C58" s="38"/>
    </row>
    <row r="59" spans="1:8">
      <c r="A59" s="60" t="s">
        <v>201</v>
      </c>
      <c r="B59" s="61"/>
      <c r="C59" s="61"/>
      <c r="D59" s="61"/>
      <c r="E59" s="61"/>
      <c r="F59" s="61"/>
      <c r="G59" s="61"/>
      <c r="H59" s="61"/>
    </row>
    <row r="62" spans="1:8">
      <c r="B62" s="60" t="s">
        <v>202</v>
      </c>
      <c r="C62" s="60" t="s">
        <v>203</v>
      </c>
    </row>
    <row r="63" spans="1:8">
      <c r="B63" s="32" t="s">
        <v>204</v>
      </c>
      <c r="C63" s="32" t="str">
        <f>IF(OR(B63="ECUADOR",B63="BOLIVIA"),"CERCA","LEJOS")</f>
        <v>CERCA</v>
      </c>
      <c r="G63" s="54"/>
      <c r="H63" s="54"/>
    </row>
    <row r="64" spans="1:8">
      <c r="B64" s="32" t="s">
        <v>205</v>
      </c>
      <c r="C64" s="32" t="str">
        <f t="shared" ref="C64:C67" si="4">IF(OR(B64="ECUADOR",B64="BOLIVIA"),"CERCA","LEJOS")</f>
        <v>CERCA</v>
      </c>
      <c r="G64" s="54"/>
      <c r="H64" s="54"/>
    </row>
    <row r="65" spans="2:3">
      <c r="B65" s="32" t="s">
        <v>206</v>
      </c>
      <c r="C65" s="32" t="str">
        <f t="shared" si="4"/>
        <v>LEJOS</v>
      </c>
    </row>
    <row r="66" spans="2:3">
      <c r="B66" s="32" t="s">
        <v>207</v>
      </c>
      <c r="C66" s="32" t="str">
        <f t="shared" si="4"/>
        <v>LEJOS</v>
      </c>
    </row>
    <row r="67" spans="2:3">
      <c r="B67" s="32" t="s">
        <v>208</v>
      </c>
      <c r="C67" s="32" t="str">
        <f t="shared" si="4"/>
        <v>LEJOS</v>
      </c>
    </row>
  </sheetData>
  <pageMargins left="0.7" right="0.7" top="0.75" bottom="0.75" header="0.3" footer="0.3"/>
  <pageSetup orientation="portrait" horizontalDpi="4294967292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N12"/>
  <sheetViews>
    <sheetView workbookViewId="0">
      <selection activeCell="H19" sqref="H19"/>
    </sheetView>
  </sheetViews>
  <sheetFormatPr baseColWidth="10" defaultRowHeight="15"/>
  <sheetData>
    <row r="1" spans="1:14">
      <c r="A1">
        <v>1</v>
      </c>
      <c r="B1">
        <v>1</v>
      </c>
      <c r="C1">
        <v>1</v>
      </c>
      <c r="D1">
        <v>2</v>
      </c>
      <c r="E1">
        <v>1</v>
      </c>
      <c r="F1" t="s">
        <v>0</v>
      </c>
      <c r="G1" t="s">
        <v>7</v>
      </c>
      <c r="H1">
        <v>23</v>
      </c>
      <c r="I1">
        <v>2017</v>
      </c>
      <c r="J1">
        <v>27</v>
      </c>
      <c r="K1">
        <v>52</v>
      </c>
      <c r="L1">
        <f>9^2</f>
        <v>81</v>
      </c>
      <c r="M1">
        <f>grupo1+grupo2</f>
        <v>2</v>
      </c>
      <c r="N1">
        <f>AVERAGE(grupo5)</f>
        <v>19</v>
      </c>
    </row>
    <row r="2" spans="1:14">
      <c r="A2">
        <v>1</v>
      </c>
      <c r="B2">
        <v>1</v>
      </c>
      <c r="C2">
        <v>1</v>
      </c>
      <c r="D2">
        <v>2</v>
      </c>
      <c r="E2">
        <v>5</v>
      </c>
      <c r="F2" t="s">
        <v>1</v>
      </c>
      <c r="G2" t="s">
        <v>8</v>
      </c>
      <c r="H2">
        <v>50000</v>
      </c>
      <c r="I2">
        <v>1995</v>
      </c>
      <c r="J2">
        <v>6</v>
      </c>
      <c r="K2">
        <v>3</v>
      </c>
    </row>
    <row r="3" spans="1:14">
      <c r="A3">
        <v>1</v>
      </c>
      <c r="B3">
        <v>1</v>
      </c>
      <c r="C3">
        <v>1</v>
      </c>
      <c r="D3">
        <v>2</v>
      </c>
      <c r="E3">
        <v>9</v>
      </c>
      <c r="F3" t="s">
        <v>2</v>
      </c>
      <c r="G3" t="s">
        <v>9</v>
      </c>
      <c r="H3">
        <f>SUM(H1,H2)</f>
        <v>50023</v>
      </c>
      <c r="I3">
        <f>I1-I2</f>
        <v>22</v>
      </c>
      <c r="J3">
        <f>J1*J2</f>
        <v>162</v>
      </c>
      <c r="K3">
        <f>K1/K2</f>
        <v>17.333333333333332</v>
      </c>
    </row>
    <row r="4" spans="1:14">
      <c r="A4">
        <v>1</v>
      </c>
      <c r="B4">
        <v>1</v>
      </c>
      <c r="C4">
        <v>1</v>
      </c>
      <c r="D4">
        <v>2</v>
      </c>
      <c r="E4">
        <v>13</v>
      </c>
      <c r="F4" t="s">
        <v>3</v>
      </c>
      <c r="G4" t="s">
        <v>10</v>
      </c>
      <c r="H4">
        <f>SUM(H1,H2)</f>
        <v>50023</v>
      </c>
    </row>
    <row r="5" spans="1:14">
      <c r="A5">
        <v>1</v>
      </c>
      <c r="B5">
        <v>1</v>
      </c>
      <c r="C5">
        <v>1</v>
      </c>
      <c r="D5">
        <v>2</v>
      </c>
      <c r="E5">
        <v>17</v>
      </c>
      <c r="F5" t="s">
        <v>4</v>
      </c>
      <c r="G5" t="s">
        <v>11</v>
      </c>
    </row>
    <row r="6" spans="1:14">
      <c r="A6">
        <v>1</v>
      </c>
      <c r="B6">
        <v>1</v>
      </c>
      <c r="C6">
        <v>1</v>
      </c>
      <c r="D6">
        <v>2</v>
      </c>
      <c r="E6">
        <v>21</v>
      </c>
      <c r="F6" t="s">
        <v>5</v>
      </c>
      <c r="G6" t="s">
        <v>12</v>
      </c>
      <c r="H6">
        <f>SUM(H1,H2)</f>
        <v>50023</v>
      </c>
    </row>
    <row r="7" spans="1:14">
      <c r="A7">
        <v>1</v>
      </c>
      <c r="B7">
        <v>1</v>
      </c>
      <c r="C7">
        <v>1</v>
      </c>
      <c r="D7">
        <v>2</v>
      </c>
      <c r="E7">
        <v>25</v>
      </c>
      <c r="F7" t="s">
        <v>6</v>
      </c>
      <c r="G7" t="s">
        <v>13</v>
      </c>
    </row>
    <row r="8" spans="1:14">
      <c r="A8">
        <v>1</v>
      </c>
      <c r="B8">
        <v>1</v>
      </c>
      <c r="C8">
        <v>1</v>
      </c>
      <c r="D8">
        <v>2</v>
      </c>
      <c r="E8">
        <v>29</v>
      </c>
      <c r="G8" t="s">
        <v>14</v>
      </c>
    </row>
    <row r="9" spans="1:14">
      <c r="A9">
        <v>1</v>
      </c>
      <c r="B9">
        <v>1</v>
      </c>
      <c r="C9">
        <v>1</v>
      </c>
      <c r="D9">
        <v>2</v>
      </c>
      <c r="E9">
        <v>33</v>
      </c>
      <c r="G9" t="s">
        <v>15</v>
      </c>
    </row>
    <row r="10" spans="1:14">
      <c r="A10">
        <v>1</v>
      </c>
      <c r="B10">
        <v>1</v>
      </c>
      <c r="C10">
        <v>1</v>
      </c>
      <c r="D10">
        <v>2</v>
      </c>
      <c r="E10">
        <v>37</v>
      </c>
      <c r="G10" t="s">
        <v>16</v>
      </c>
    </row>
    <row r="11" spans="1:14">
      <c r="G11" t="s">
        <v>17</v>
      </c>
    </row>
    <row r="12" spans="1:14">
      <c r="G12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3"/>
  <sheetViews>
    <sheetView view="pageLayout" topLeftCell="A10" zoomScaleNormal="100" workbookViewId="0">
      <selection activeCell="B1" sqref="B1"/>
    </sheetView>
  </sheetViews>
  <sheetFormatPr baseColWidth="10" defaultRowHeight="15"/>
  <cols>
    <col min="2" max="2" width="16.140625" customWidth="1"/>
    <col min="3" max="3" width="25.7109375" customWidth="1"/>
    <col min="4" max="4" width="17.140625" customWidth="1"/>
    <col min="5" max="5" width="14.28515625" customWidth="1"/>
    <col min="6" max="6" width="16.7109375" customWidth="1"/>
    <col min="8" max="8" width="24.85546875" customWidth="1"/>
  </cols>
  <sheetData>
    <row r="1" spans="1:8" ht="146.25" thickBot="1">
      <c r="A1" s="2" t="s">
        <v>19</v>
      </c>
      <c r="B1" s="3" t="s">
        <v>20</v>
      </c>
      <c r="C1" s="4"/>
      <c r="D1" s="15"/>
      <c r="E1" s="148" t="s">
        <v>24</v>
      </c>
      <c r="F1" s="146" t="s">
        <v>25</v>
      </c>
      <c r="G1" s="146" t="s">
        <v>26</v>
      </c>
      <c r="H1" s="147" t="s">
        <v>27</v>
      </c>
    </row>
    <row r="2" spans="1:8" ht="34.5">
      <c r="A2" s="5"/>
      <c r="B2" s="6" t="s">
        <v>21</v>
      </c>
      <c r="C2" s="7" t="s">
        <v>22</v>
      </c>
      <c r="D2" s="8" t="s">
        <v>23</v>
      </c>
      <c r="E2" s="148"/>
      <c r="F2" s="146"/>
      <c r="G2" s="146"/>
      <c r="H2" s="147"/>
    </row>
    <row r="3" spans="1:8">
      <c r="A3" s="9">
        <v>1</v>
      </c>
      <c r="B3" s="11" t="s">
        <v>28</v>
      </c>
      <c r="C3" s="11" t="s">
        <v>29</v>
      </c>
      <c r="D3" s="10">
        <v>23</v>
      </c>
      <c r="E3" s="11">
        <v>10</v>
      </c>
      <c r="F3" s="16">
        <f>D3*E3</f>
        <v>230</v>
      </c>
      <c r="G3" s="17">
        <f>F3/$H$3</f>
        <v>12.921348314606741</v>
      </c>
      <c r="H3" s="16">
        <f>17.8</f>
        <v>17.8</v>
      </c>
    </row>
    <row r="4" spans="1:8">
      <c r="A4" s="9">
        <v>2</v>
      </c>
      <c r="B4" s="11" t="s">
        <v>37</v>
      </c>
      <c r="C4" s="11" t="s">
        <v>38</v>
      </c>
      <c r="D4" s="10">
        <v>10</v>
      </c>
      <c r="E4" s="11">
        <v>10</v>
      </c>
      <c r="F4" s="16">
        <f t="shared" ref="F4:F12" si="0">D4*E4</f>
        <v>100</v>
      </c>
      <c r="G4" s="17">
        <f t="shared" ref="G4:G12" si="1">F4/$H$3</f>
        <v>5.6179775280898872</v>
      </c>
      <c r="H4" s="18"/>
    </row>
    <row r="5" spans="1:8">
      <c r="A5" s="9">
        <v>3</v>
      </c>
      <c r="B5" s="11" t="s">
        <v>30</v>
      </c>
      <c r="C5" s="11" t="s">
        <v>39</v>
      </c>
      <c r="D5" s="10">
        <v>80</v>
      </c>
      <c r="E5" s="11">
        <v>30</v>
      </c>
      <c r="F5" s="16">
        <f t="shared" si="0"/>
        <v>2400</v>
      </c>
      <c r="G5" s="17">
        <f t="shared" si="1"/>
        <v>134.83146067415728</v>
      </c>
      <c r="H5" s="18"/>
    </row>
    <row r="6" spans="1:8">
      <c r="A6" s="9">
        <v>4</v>
      </c>
      <c r="B6" s="11" t="s">
        <v>31</v>
      </c>
      <c r="C6" s="11" t="s">
        <v>40</v>
      </c>
      <c r="D6" s="10">
        <v>100</v>
      </c>
      <c r="E6" s="11">
        <v>15</v>
      </c>
      <c r="F6" s="16">
        <f t="shared" si="0"/>
        <v>1500</v>
      </c>
      <c r="G6" s="17">
        <f t="shared" si="1"/>
        <v>84.269662921348313</v>
      </c>
      <c r="H6" s="18"/>
    </row>
    <row r="7" spans="1:8">
      <c r="A7" s="9">
        <v>5</v>
      </c>
      <c r="B7" s="11" t="s">
        <v>41</v>
      </c>
      <c r="C7" s="11" t="s">
        <v>42</v>
      </c>
      <c r="D7" s="10">
        <v>200</v>
      </c>
      <c r="E7" s="11">
        <v>5</v>
      </c>
      <c r="F7" s="16">
        <f t="shared" si="0"/>
        <v>1000</v>
      </c>
      <c r="G7" s="17">
        <f t="shared" si="1"/>
        <v>56.179775280898873</v>
      </c>
      <c r="H7" s="18"/>
    </row>
    <row r="8" spans="1:8">
      <c r="A8" s="9">
        <v>6</v>
      </c>
      <c r="B8" s="11" t="s">
        <v>32</v>
      </c>
      <c r="C8" s="11" t="s">
        <v>43</v>
      </c>
      <c r="D8" s="10">
        <v>800</v>
      </c>
      <c r="E8" s="11">
        <v>10</v>
      </c>
      <c r="F8" s="16">
        <f t="shared" si="0"/>
        <v>8000</v>
      </c>
      <c r="G8" s="17">
        <f t="shared" si="1"/>
        <v>449.43820224719099</v>
      </c>
      <c r="H8" s="18"/>
    </row>
    <row r="9" spans="1:8">
      <c r="A9" s="9">
        <v>7</v>
      </c>
      <c r="B9" s="11" t="s">
        <v>36</v>
      </c>
      <c r="C9" s="11" t="s">
        <v>44</v>
      </c>
      <c r="D9" s="10">
        <v>12</v>
      </c>
      <c r="E9" s="11">
        <v>30</v>
      </c>
      <c r="F9" s="16">
        <f t="shared" si="0"/>
        <v>360</v>
      </c>
      <c r="G9" s="17">
        <f t="shared" si="1"/>
        <v>20.224719101123593</v>
      </c>
      <c r="H9" s="18"/>
    </row>
    <row r="10" spans="1:8">
      <c r="A10" s="9">
        <v>8</v>
      </c>
      <c r="B10" s="11" t="s">
        <v>33</v>
      </c>
      <c r="C10" s="11" t="s">
        <v>45</v>
      </c>
      <c r="D10" s="10">
        <v>17</v>
      </c>
      <c r="E10" s="11">
        <v>4</v>
      </c>
      <c r="F10" s="16">
        <f t="shared" si="0"/>
        <v>68</v>
      </c>
      <c r="G10" s="17">
        <f t="shared" si="1"/>
        <v>3.8202247191011236</v>
      </c>
      <c r="H10" s="18"/>
    </row>
    <row r="11" spans="1:8">
      <c r="A11" s="9">
        <v>9</v>
      </c>
      <c r="B11" s="11" t="s">
        <v>34</v>
      </c>
      <c r="C11" s="11" t="s">
        <v>46</v>
      </c>
      <c r="D11" s="10">
        <v>40</v>
      </c>
      <c r="E11" s="11">
        <v>12</v>
      </c>
      <c r="F11" s="16">
        <f t="shared" si="0"/>
        <v>480</v>
      </c>
      <c r="G11" s="17">
        <f t="shared" si="1"/>
        <v>26.966292134831459</v>
      </c>
      <c r="H11" s="18"/>
    </row>
    <row r="12" spans="1:8">
      <c r="A12" s="12">
        <v>10</v>
      </c>
      <c r="B12" s="13" t="s">
        <v>35</v>
      </c>
      <c r="C12" s="13" t="s">
        <v>47</v>
      </c>
      <c r="D12" s="14">
        <v>20</v>
      </c>
      <c r="E12" s="11">
        <v>60</v>
      </c>
      <c r="F12" s="16">
        <f t="shared" si="0"/>
        <v>1200</v>
      </c>
      <c r="G12" s="17">
        <f t="shared" si="1"/>
        <v>67.415730337078642</v>
      </c>
      <c r="H12" s="18"/>
    </row>
    <row r="13" spans="1:8">
      <c r="H13" s="1"/>
    </row>
  </sheetData>
  <mergeCells count="4">
    <mergeCell ref="F1:F2"/>
    <mergeCell ref="G1:G2"/>
    <mergeCell ref="H1:H2"/>
    <mergeCell ref="E1:E2"/>
  </mergeCells>
  <pageMargins left="0.7" right="0.7" top="1.76" bottom="1.02" header="0.3" footer="0.3"/>
  <pageSetup paperSize="9" scale="90" orientation="landscape" horizontalDpi="4294967294" verticalDpi="0" r:id="rId1"/>
  <headerFooter>
    <oddHeader>&amp;Lsamantha sandoval gonzalez&amp;C&amp;G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12"/>
  <sheetViews>
    <sheetView workbookViewId="0">
      <selection activeCell="C1" sqref="C1"/>
    </sheetView>
  </sheetViews>
  <sheetFormatPr baseColWidth="10" defaultRowHeight="15"/>
  <sheetData>
    <row r="1" spans="1:2" ht="31.5" thickTop="1" thickBot="1">
      <c r="A1" s="27" t="s">
        <v>48</v>
      </c>
      <c r="B1" s="19" t="s">
        <v>49</v>
      </c>
    </row>
    <row r="2" spans="1:2" ht="30.75" thickTop="1">
      <c r="A2" s="20" t="s">
        <v>50</v>
      </c>
      <c r="B2" s="24" t="s">
        <v>60</v>
      </c>
    </row>
    <row r="3" spans="1:2">
      <c r="A3" s="21" t="s">
        <v>51</v>
      </c>
      <c r="B3" s="25" t="s">
        <v>61</v>
      </c>
    </row>
    <row r="4" spans="1:2">
      <c r="A4" s="21" t="s">
        <v>52</v>
      </c>
      <c r="B4" s="25" t="s">
        <v>62</v>
      </c>
    </row>
    <row r="5" spans="1:2">
      <c r="A5" s="21" t="s">
        <v>53</v>
      </c>
      <c r="B5" s="25" t="s">
        <v>63</v>
      </c>
    </row>
    <row r="6" spans="1:2">
      <c r="A6" s="21" t="s">
        <v>54</v>
      </c>
      <c r="B6" s="25" t="s">
        <v>64</v>
      </c>
    </row>
    <row r="7" spans="1:2">
      <c r="A7" s="21" t="s">
        <v>55</v>
      </c>
      <c r="B7" s="25" t="s">
        <v>65</v>
      </c>
    </row>
    <row r="8" spans="1:2">
      <c r="A8" s="21" t="s">
        <v>56</v>
      </c>
      <c r="B8" s="25" t="s">
        <v>66</v>
      </c>
    </row>
    <row r="9" spans="1:2">
      <c r="A9" s="21" t="s">
        <v>57</v>
      </c>
      <c r="B9" s="25" t="s">
        <v>67</v>
      </c>
    </row>
    <row r="10" spans="1:2">
      <c r="A10" s="21" t="s">
        <v>58</v>
      </c>
      <c r="B10" s="25" t="s">
        <v>68</v>
      </c>
    </row>
    <row r="11" spans="1:2" ht="30.75" thickBot="1">
      <c r="A11" s="22" t="s">
        <v>59</v>
      </c>
      <c r="B11" s="26" t="s">
        <v>69</v>
      </c>
    </row>
    <row r="12" spans="1:2" ht="15.75" thickTop="1">
      <c r="A12" s="23"/>
    </row>
  </sheetData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8"/>
  <sheetViews>
    <sheetView topLeftCell="A40" workbookViewId="0">
      <selection activeCell="H58" sqref="H58"/>
    </sheetView>
  </sheetViews>
  <sheetFormatPr baseColWidth="10" defaultRowHeight="15"/>
  <cols>
    <col min="3" max="5" width="11.85546875" bestFit="1" customWidth="1"/>
  </cols>
  <sheetData>
    <row r="1" spans="1:4">
      <c r="A1" t="s">
        <v>70</v>
      </c>
    </row>
    <row r="3" spans="1:4">
      <c r="A3" t="s">
        <v>71</v>
      </c>
      <c r="B3" t="s">
        <v>72</v>
      </c>
      <c r="C3" t="s">
        <v>73</v>
      </c>
      <c r="D3" t="s">
        <v>77</v>
      </c>
    </row>
    <row r="4" spans="1:4">
      <c r="A4">
        <v>23</v>
      </c>
      <c r="B4">
        <v>27</v>
      </c>
      <c r="C4" t="b">
        <f>A4&gt;B4</f>
        <v>0</v>
      </c>
      <c r="D4" t="b">
        <f>A4&gt;=B4</f>
        <v>0</v>
      </c>
    </row>
    <row r="5" spans="1:4">
      <c r="A5">
        <v>45</v>
      </c>
      <c r="B5">
        <v>47</v>
      </c>
      <c r="C5" t="b">
        <f>A5&gt;B5</f>
        <v>0</v>
      </c>
      <c r="D5" t="b">
        <f t="shared" ref="D5:D6" si="0">A5&gt;=B5</f>
        <v>0</v>
      </c>
    </row>
    <row r="6" spans="1:4">
      <c r="A6">
        <v>3</v>
      </c>
      <c r="B6">
        <v>6</v>
      </c>
      <c r="C6" t="b">
        <f>A6&gt;B6</f>
        <v>0</v>
      </c>
      <c r="D6" t="b">
        <f t="shared" si="0"/>
        <v>0</v>
      </c>
    </row>
    <row r="7" spans="1:4">
      <c r="A7">
        <v>7</v>
      </c>
      <c r="B7">
        <v>4</v>
      </c>
      <c r="C7" t="b">
        <f>A7&gt;B7</f>
        <v>1</v>
      </c>
      <c r="D7" t="b">
        <f>A7&gt;=B7</f>
        <v>1</v>
      </c>
    </row>
    <row r="8" spans="1:4">
      <c r="A8">
        <v>10</v>
      </c>
      <c r="B8">
        <v>10</v>
      </c>
      <c r="C8" t="b">
        <f>A8&gt;B8</f>
        <v>0</v>
      </c>
      <c r="D8" t="b">
        <f>A8&gt;=B8</f>
        <v>1</v>
      </c>
    </row>
    <row r="13" spans="1:4">
      <c r="A13" t="s">
        <v>74</v>
      </c>
    </row>
    <row r="15" spans="1:4">
      <c r="A15" t="s">
        <v>71</v>
      </c>
      <c r="B15" t="s">
        <v>72</v>
      </c>
      <c r="C15" t="s">
        <v>73</v>
      </c>
      <c r="D15" t="s">
        <v>78</v>
      </c>
    </row>
    <row r="16" spans="1:4">
      <c r="A16">
        <v>23</v>
      </c>
      <c r="B16">
        <v>27</v>
      </c>
      <c r="C16" t="b">
        <f>A16&lt;B16</f>
        <v>1</v>
      </c>
      <c r="D16" t="b">
        <f>A16&lt;=B16</f>
        <v>1</v>
      </c>
    </row>
    <row r="17" spans="1:4">
      <c r="A17">
        <v>45</v>
      </c>
      <c r="B17">
        <v>47</v>
      </c>
      <c r="C17" t="b">
        <f>A17&lt;B17</f>
        <v>1</v>
      </c>
      <c r="D17" t="b">
        <f t="shared" ref="D17:D18" si="1">A17&lt;=B17</f>
        <v>1</v>
      </c>
    </row>
    <row r="18" spans="1:4">
      <c r="A18">
        <v>3</v>
      </c>
      <c r="B18">
        <v>6</v>
      </c>
      <c r="C18" t="b">
        <f>A18&lt;B18</f>
        <v>1</v>
      </c>
      <c r="D18" t="b">
        <f t="shared" si="1"/>
        <v>1</v>
      </c>
    </row>
    <row r="19" spans="1:4">
      <c r="A19">
        <v>7</v>
      </c>
      <c r="B19">
        <v>4</v>
      </c>
      <c r="C19" t="b">
        <f>A19&lt;B19</f>
        <v>0</v>
      </c>
      <c r="D19" t="b">
        <f>A19&lt;=C19</f>
        <v>1</v>
      </c>
    </row>
    <row r="20" spans="1:4">
      <c r="A20">
        <v>10</v>
      </c>
      <c r="B20">
        <v>5</v>
      </c>
      <c r="C20" t="b">
        <f>A20&lt;B20</f>
        <v>0</v>
      </c>
      <c r="D20" t="b">
        <f>A20&lt;=B20</f>
        <v>0</v>
      </c>
    </row>
    <row r="23" spans="1:4">
      <c r="A23" t="s">
        <v>75</v>
      </c>
    </row>
    <row r="25" spans="1:4">
      <c r="A25" t="s">
        <v>71</v>
      </c>
      <c r="B25" t="s">
        <v>72</v>
      </c>
      <c r="C25" t="s">
        <v>73</v>
      </c>
    </row>
    <row r="26" spans="1:4">
      <c r="A26">
        <v>23</v>
      </c>
      <c r="B26">
        <v>27</v>
      </c>
      <c r="C26" t="b">
        <f>A26=B26</f>
        <v>0</v>
      </c>
    </row>
    <row r="27" spans="1:4">
      <c r="A27">
        <v>45</v>
      </c>
      <c r="B27">
        <v>47</v>
      </c>
      <c r="C27" t="b">
        <f>A27=B27</f>
        <v>0</v>
      </c>
    </row>
    <row r="28" spans="1:4">
      <c r="A28">
        <v>3</v>
      </c>
      <c r="B28">
        <v>6</v>
      </c>
      <c r="C28" t="b">
        <f>A28=B28</f>
        <v>0</v>
      </c>
    </row>
    <row r="29" spans="1:4">
      <c r="A29">
        <v>7</v>
      </c>
      <c r="B29">
        <v>7</v>
      </c>
      <c r="C29" t="b">
        <f>A29=B29</f>
        <v>1</v>
      </c>
    </row>
    <row r="30" spans="1:4">
      <c r="A30">
        <v>10</v>
      </c>
      <c r="B30">
        <v>10</v>
      </c>
      <c r="C30" t="b">
        <f>A30=B30</f>
        <v>1</v>
      </c>
    </row>
    <row r="33" spans="1:5">
      <c r="A33" t="s">
        <v>76</v>
      </c>
    </row>
    <row r="35" spans="1:5">
      <c r="A35" t="s">
        <v>71</v>
      </c>
      <c r="B35" t="s">
        <v>72</v>
      </c>
      <c r="C35" t="s">
        <v>73</v>
      </c>
    </row>
    <row r="36" spans="1:5">
      <c r="A36">
        <v>23</v>
      </c>
      <c r="B36">
        <v>27</v>
      </c>
      <c r="C36" t="b">
        <f>A36&lt;&gt;B36</f>
        <v>1</v>
      </c>
    </row>
    <row r="37" spans="1:5">
      <c r="A37">
        <v>45</v>
      </c>
      <c r="B37">
        <v>47</v>
      </c>
      <c r="C37" t="b">
        <f>A37&lt;&gt;B37</f>
        <v>1</v>
      </c>
    </row>
    <row r="38" spans="1:5">
      <c r="A38">
        <v>3</v>
      </c>
      <c r="B38">
        <v>6</v>
      </c>
      <c r="C38" t="b">
        <f>A38&lt;&gt;B38</f>
        <v>1</v>
      </c>
    </row>
    <row r="39" spans="1:5">
      <c r="A39">
        <v>7</v>
      </c>
      <c r="B39">
        <v>7</v>
      </c>
      <c r="C39" t="b">
        <f>A39&lt;&gt;B39</f>
        <v>0</v>
      </c>
    </row>
    <row r="40" spans="1:5">
      <c r="A40">
        <v>10</v>
      </c>
      <c r="B40">
        <v>10</v>
      </c>
      <c r="C40" t="b">
        <f>A40&lt;&gt;B40</f>
        <v>0</v>
      </c>
    </row>
    <row r="43" spans="1:5">
      <c r="A43" t="s">
        <v>79</v>
      </c>
    </row>
    <row r="44" spans="1:5">
      <c r="A44" t="s">
        <v>71</v>
      </c>
      <c r="B44" t="s">
        <v>72</v>
      </c>
      <c r="C44" t="s">
        <v>80</v>
      </c>
      <c r="D44" t="s">
        <v>94</v>
      </c>
      <c r="E44" t="s">
        <v>93</v>
      </c>
    </row>
    <row r="45" spans="1:5">
      <c r="A45" t="s">
        <v>81</v>
      </c>
      <c r="B45" t="s">
        <v>82</v>
      </c>
      <c r="C45" t="s">
        <v>83</v>
      </c>
      <c r="D45" t="str">
        <f>A45&amp;" "&amp;B45&amp;" "&amp;C45</f>
        <v>samantha  sandoval gonzalez</v>
      </c>
      <c r="E45" t="str">
        <f>CONCATENATE(A45,B45,C45)</f>
        <v>samantha sandovalgonzalez</v>
      </c>
    </row>
    <row r="46" spans="1:5">
      <c r="A46" t="s">
        <v>84</v>
      </c>
      <c r="B46" t="s">
        <v>85</v>
      </c>
      <c r="C46" t="s">
        <v>86</v>
      </c>
    </row>
    <row r="47" spans="1:5">
      <c r="A47" t="s">
        <v>87</v>
      </c>
      <c r="B47" t="s">
        <v>88</v>
      </c>
      <c r="C47" t="s">
        <v>89</v>
      </c>
    </row>
    <row r="48" spans="1:5">
      <c r="A48" t="s">
        <v>90</v>
      </c>
      <c r="B48" t="s">
        <v>91</v>
      </c>
      <c r="C48" t="s">
        <v>92</v>
      </c>
    </row>
    <row r="51" spans="1:6">
      <c r="A51" t="s">
        <v>95</v>
      </c>
    </row>
    <row r="52" spans="1:6">
      <c r="A52" t="s">
        <v>96</v>
      </c>
    </row>
    <row r="54" spans="1:6">
      <c r="A54" t="s">
        <v>101</v>
      </c>
      <c r="B54" t="s">
        <v>97</v>
      </c>
      <c r="C54" t="s">
        <v>98</v>
      </c>
      <c r="D54" t="s">
        <v>99</v>
      </c>
      <c r="E54" t="s">
        <v>100</v>
      </c>
      <c r="F54" t="s">
        <v>102</v>
      </c>
    </row>
    <row r="55" spans="1:6">
      <c r="A55">
        <v>2806</v>
      </c>
      <c r="B55" t="s">
        <v>104</v>
      </c>
      <c r="C55" t="s">
        <v>103</v>
      </c>
      <c r="D55" t="s">
        <v>105</v>
      </c>
      <c r="E55">
        <v>17</v>
      </c>
      <c r="F55" t="str">
        <f>CONCATENATE(A55,B55,C55,D55,E55)</f>
        <v>2806SASGPUE17</v>
      </c>
    </row>
    <row r="56" spans="1:6">
      <c r="A56">
        <v>2806</v>
      </c>
      <c r="B56" t="s">
        <v>106</v>
      </c>
      <c r="C56" t="s">
        <v>107</v>
      </c>
      <c r="D56" t="s">
        <v>108</v>
      </c>
      <c r="E56">
        <v>16</v>
      </c>
      <c r="F56" t="str">
        <f>CONCATENATE(A56,B56,C56,D56,E56)</f>
        <v>2806OSRUDIS16</v>
      </c>
    </row>
    <row r="57" spans="1:6">
      <c r="A57">
        <v>2806</v>
      </c>
      <c r="B57" t="s">
        <v>109</v>
      </c>
      <c r="C57" t="s">
        <v>110</v>
      </c>
      <c r="D57" t="s">
        <v>111</v>
      </c>
      <c r="E57">
        <v>14</v>
      </c>
      <c r="F57" t="str">
        <f>CONCATENATE(A57,B57,C57,D57,E57)</f>
        <v>2806CYQUVER14</v>
      </c>
    </row>
    <row r="58" spans="1:6">
      <c r="A58">
        <v>2806</v>
      </c>
      <c r="B58" t="s">
        <v>112</v>
      </c>
      <c r="C58" t="s">
        <v>113</v>
      </c>
      <c r="D58" t="s">
        <v>114</v>
      </c>
      <c r="E58">
        <v>15</v>
      </c>
      <c r="F58" t="str">
        <f>CONCATENATE(A58,B58,C58,D58,E58)</f>
        <v>2806MACRZAC15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6</vt:i4>
      </vt:variant>
    </vt:vector>
  </HeadingPairs>
  <TitlesOfParts>
    <vt:vector size="18" baseType="lpstr">
      <vt:lpstr>Hoja1 (4)</vt:lpstr>
      <vt:lpstr>Hoja1 (3)</vt:lpstr>
      <vt:lpstr>Hoja1 (2)</vt:lpstr>
      <vt:lpstr>Regalos</vt:lpstr>
      <vt:lpstr>Hoja1</vt:lpstr>
      <vt:lpstr>practica1</vt:lpstr>
      <vt:lpstr>practica2</vt:lpstr>
      <vt:lpstr>operadores</vt:lpstr>
      <vt:lpstr>ejemplos de operadores</vt:lpstr>
      <vt:lpstr>concatenar hojas</vt:lpstr>
      <vt:lpstr>planilla</vt:lpstr>
      <vt:lpstr>REGISTRO</vt:lpstr>
      <vt:lpstr>grupo1</vt:lpstr>
      <vt:lpstr>grupo2</vt:lpstr>
      <vt:lpstr>grupo3</vt:lpstr>
      <vt:lpstr>grupo4</vt:lpstr>
      <vt:lpstr>grupo5</vt:lpstr>
      <vt:lpstr>practica2!Print_Area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Ceuni38</dc:creator>
  <cp:lastModifiedBy>sam_f</cp:lastModifiedBy>
  <cp:lastPrinted>2017-06-27T16:36:27Z</cp:lastPrinted>
  <dcterms:created xsi:type="dcterms:W3CDTF">2017-06-27T15:12:31Z</dcterms:created>
  <dcterms:modified xsi:type="dcterms:W3CDTF">2017-07-24T22:52:18Z</dcterms:modified>
</cp:coreProperties>
</file>