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tabRatio="702" firstSheet="17" activeTab="31"/>
  </bookViews>
  <sheets>
    <sheet name="PRACTICA 1" sheetId="1" r:id="rId1"/>
    <sheet name="PRACTICA 2" sheetId="2" r:id="rId2"/>
    <sheet name="OPERADORES" sheetId="3" r:id="rId3"/>
    <sheet name="EJEMPLOS DE OPERADORES" sheetId="4" r:id="rId4"/>
    <sheet name="CONCATENAR HOJAS" sheetId="5" r:id="rId5"/>
    <sheet name="PLANILLA" sheetId="6" r:id="rId6"/>
    <sheet name="REGISTRO" sheetId="7" r:id="rId7"/>
    <sheet name="Hoja1" sheetId="8" r:id="rId8"/>
    <sheet name="Hoja1 (2)" sheetId="9" r:id="rId9"/>
    <sheet name="Regalos" sheetId="10" r:id="rId10"/>
    <sheet name="EJ1 - SI ANIDADA" sheetId="11" r:id="rId11"/>
    <sheet name="EJ 2 - SI ANIDADA" sheetId="12" r:id="rId12"/>
    <sheet name="EJ 3 -SI ANIDADA" sheetId="13" r:id="rId13"/>
    <sheet name="EJ 4  SI-Y ANIDADA" sheetId="14" r:id="rId14"/>
    <sheet name="EJ 5  SI-O ANIDADA" sheetId="15" r:id="rId15"/>
    <sheet name="CONSULTAV" sheetId="16" r:id="rId16"/>
    <sheet name="Hoja1 (3)" sheetId="17" r:id="rId17"/>
    <sheet name="Graficos" sheetId="18" r:id="rId18"/>
    <sheet name="Ejercicio1" sheetId="19" r:id="rId19"/>
    <sheet name="Ejercicio2" sheetId="20" r:id="rId20"/>
    <sheet name="Ejercicio3" sheetId="21" r:id="rId21"/>
    <sheet name="Ejercicio4" sheetId="22" r:id="rId22"/>
    <sheet name="Ejercicio5" sheetId="23" r:id="rId23"/>
    <sheet name="1" sheetId="24" r:id="rId24"/>
    <sheet name="2" sheetId="25" r:id="rId25"/>
    <sheet name="3" sheetId="26" r:id="rId26"/>
    <sheet name="4" sheetId="27" r:id="rId27"/>
    <sheet name="5" sheetId="28" r:id="rId28"/>
    <sheet name="6" sheetId="29" r:id="rId29"/>
    <sheet name="7" sheetId="30" r:id="rId30"/>
    <sheet name="Hoja1 (4)" sheetId="31" r:id="rId31"/>
    <sheet name="Hoja2" sheetId="32" r:id="rId32"/>
  </sheets>
  <externalReferences>
    <externalReference r:id="rId33"/>
  </externalReferences>
  <definedNames>
    <definedName name="_xlnm._FilterDatabase" localSheetId="23" hidden="1">'1'!$B$5:$J$97</definedName>
    <definedName name="_xlnm._FilterDatabase" localSheetId="24" hidden="1">'2'!$B$5:$J$97</definedName>
    <definedName name="_xlnm._FilterDatabase" localSheetId="25" hidden="1">'3'!$B$5:$J$97</definedName>
    <definedName name="_xlnm._FilterDatabase" localSheetId="26" hidden="1">'4'!$B$5:$J$97</definedName>
    <definedName name="_xlnm._FilterDatabase" localSheetId="27" hidden="1">'5'!$A$4:$H$25</definedName>
    <definedName name="_xlnm._FilterDatabase" localSheetId="28" hidden="1">'6'!$A$4:$H$25</definedName>
    <definedName name="_xlnm._FilterDatabase" localSheetId="29" hidden="1">'7'!$A$4:$H$25</definedName>
    <definedName name="_xlnm._FilterDatabase" localSheetId="30" hidden="1">'Hoja1 (4)'!$B$5:$J$97</definedName>
    <definedName name="_xlnm.Print_Area" localSheetId="1">'PRACTICA 2'!$A$1:$H$12</definedName>
    <definedName name="GRUPO1">'PRACTICA 1'!$A$1:$A$10</definedName>
    <definedName name="GRUPO2">'PRACTICA 1'!$B$1:$B$10</definedName>
    <definedName name="GRUPO3">'PRACTICA 1'!$C$1:$C$10</definedName>
    <definedName name="GRUPO4">'PRACTICA 1'!$D$1:$D$10</definedName>
    <definedName name="GRUPO5">'PRACTICA 1'!$C$1:$C$10</definedName>
  </definedNames>
  <calcPr calcId="144525"/>
</workbook>
</file>

<file path=xl/calcChain.xml><?xml version="1.0" encoding="utf-8"?>
<calcChain xmlns="http://schemas.openxmlformats.org/spreadsheetml/2006/main">
  <c r="L98" i="32" l="1"/>
  <c r="L94" i="32"/>
  <c r="L92" i="32"/>
  <c r="L90" i="32"/>
  <c r="L83" i="32"/>
  <c r="L81" i="32"/>
  <c r="L80" i="32"/>
  <c r="L79" i="32"/>
  <c r="L74" i="32"/>
  <c r="L73" i="32"/>
  <c r="L70" i="32"/>
  <c r="L69" i="32"/>
  <c r="L58" i="32"/>
  <c r="L56" i="32"/>
  <c r="L43" i="32"/>
  <c r="L38" i="32"/>
  <c r="L36" i="32"/>
  <c r="L33" i="32"/>
  <c r="L24" i="32"/>
  <c r="L22" i="32"/>
  <c r="L20" i="32"/>
  <c r="L17" i="32"/>
  <c r="K97" i="31"/>
  <c r="K80" i="31"/>
  <c r="K79" i="31"/>
  <c r="K62" i="31"/>
  <c r="K61" i="31"/>
  <c r="K60" i="31"/>
  <c r="K49" i="31"/>
  <c r="K37" i="31"/>
  <c r="K27" i="31"/>
  <c r="K20" i="31"/>
  <c r="K14" i="31"/>
  <c r="K12" i="31"/>
  <c r="K7" i="31"/>
  <c r="D10" i="17" l="1"/>
  <c r="E10" i="17" s="1"/>
  <c r="F10" i="17" s="1"/>
  <c r="B10" i="17"/>
  <c r="D9" i="17"/>
  <c r="E9" i="17" s="1"/>
  <c r="F9" i="17" s="1"/>
  <c r="B9" i="17"/>
  <c r="E8" i="17"/>
  <c r="F8" i="17" s="1"/>
  <c r="D8" i="17"/>
  <c r="B8" i="17"/>
  <c r="E7" i="17"/>
  <c r="F7" i="17" s="1"/>
  <c r="D7" i="17"/>
  <c r="B7" i="17"/>
  <c r="E6" i="17"/>
  <c r="F6" i="17" s="1"/>
  <c r="F11" i="17" s="1"/>
  <c r="D6" i="17"/>
  <c r="B6" i="17"/>
  <c r="D32" i="16"/>
  <c r="D31" i="16"/>
  <c r="D30" i="16"/>
  <c r="D29" i="16"/>
  <c r="D28" i="16"/>
  <c r="D27" i="16"/>
  <c r="D26" i="16"/>
  <c r="B20" i="16"/>
  <c r="B19" i="16"/>
  <c r="B18" i="16"/>
  <c r="B17" i="16"/>
  <c r="B13" i="16"/>
  <c r="B12" i="16"/>
  <c r="B11" i="16"/>
  <c r="B10" i="16"/>
  <c r="B9" i="16"/>
  <c r="B8" i="16"/>
  <c r="F12" i="17" l="1"/>
  <c r="F13" i="17" s="1"/>
  <c r="E11" i="17"/>
  <c r="C16" i="15"/>
  <c r="D16" i="15" s="1"/>
  <c r="D15" i="15"/>
  <c r="D14" i="15"/>
  <c r="C14" i="15"/>
  <c r="D13" i="15"/>
  <c r="C13" i="15"/>
  <c r="D12" i="15"/>
  <c r="C12" i="15"/>
  <c r="D11" i="15"/>
  <c r="C10" i="15"/>
  <c r="D10" i="15" s="1"/>
  <c r="D13" i="14"/>
  <c r="D12" i="14"/>
  <c r="D11" i="14"/>
  <c r="D10" i="14"/>
  <c r="D9" i="14"/>
  <c r="D8" i="14"/>
  <c r="D17" i="13"/>
  <c r="D16" i="13"/>
  <c r="D15" i="13"/>
  <c r="D14" i="13"/>
  <c r="D13" i="13"/>
  <c r="D12" i="13"/>
  <c r="D11" i="13"/>
  <c r="D10" i="13"/>
  <c r="D9" i="13"/>
  <c r="D8" i="13"/>
  <c r="E33" i="12"/>
  <c r="E32" i="12"/>
  <c r="E31" i="12"/>
  <c r="E30" i="12"/>
  <c r="E29" i="12"/>
  <c r="E28" i="12"/>
  <c r="F20" i="12"/>
  <c r="F19" i="12"/>
  <c r="F18" i="12"/>
  <c r="F17" i="12"/>
  <c r="F16" i="12"/>
  <c r="F15" i="12"/>
  <c r="F14" i="12"/>
  <c r="F13" i="12"/>
  <c r="F12" i="12"/>
  <c r="F11" i="12"/>
  <c r="E36" i="12" s="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E13" i="17" l="1"/>
  <c r="E12" i="17"/>
  <c r="E35" i="12"/>
  <c r="E34" i="12"/>
  <c r="G9" i="10"/>
  <c r="F9" i="10"/>
  <c r="E9" i="10"/>
  <c r="G8" i="10"/>
  <c r="F8" i="10"/>
  <c r="E8" i="10"/>
  <c r="G7" i="10"/>
  <c r="F7" i="10"/>
  <c r="E7" i="10"/>
  <c r="G6" i="10"/>
  <c r="F6" i="10"/>
  <c r="E6" i="10"/>
  <c r="G5" i="10"/>
  <c r="F5" i="10"/>
  <c r="E5" i="10"/>
  <c r="G23" i="9"/>
  <c r="G22" i="9"/>
  <c r="G21" i="9"/>
  <c r="G24" i="9" s="1"/>
  <c r="I16" i="9"/>
  <c r="G16" i="9"/>
  <c r="F16" i="9"/>
  <c r="I15" i="9"/>
  <c r="G15" i="9"/>
  <c r="F15" i="9"/>
  <c r="I14" i="9"/>
  <c r="G14" i="9"/>
  <c r="F14" i="9"/>
  <c r="I13" i="9"/>
  <c r="G13" i="9"/>
  <c r="F13" i="9"/>
  <c r="I12" i="9"/>
  <c r="G12" i="9"/>
  <c r="F12" i="9"/>
  <c r="I11" i="9"/>
  <c r="G11" i="9"/>
  <c r="F11" i="9"/>
  <c r="I10" i="9"/>
  <c r="C23" i="9" s="1"/>
  <c r="G10" i="9"/>
  <c r="F10" i="9"/>
  <c r="B23" i="9" s="1"/>
  <c r="I9" i="9"/>
  <c r="C22" i="9" s="1"/>
  <c r="G9" i="9"/>
  <c r="F9" i="9"/>
  <c r="B22" i="9" s="1"/>
  <c r="I8" i="9"/>
  <c r="C21" i="9" s="1"/>
  <c r="G8" i="9"/>
  <c r="F8" i="9"/>
  <c r="B21" i="9" s="1"/>
  <c r="H8" i="9" l="1"/>
  <c r="J8" i="9" s="1"/>
  <c r="H9" i="9"/>
  <c r="J9" i="9" s="1"/>
  <c r="H10" i="9"/>
  <c r="J10" i="9" s="1"/>
  <c r="H11" i="9"/>
  <c r="J11" i="9" s="1"/>
  <c r="K11" i="9" s="1"/>
  <c r="H12" i="9"/>
  <c r="J12" i="9" s="1"/>
  <c r="K12" i="9" s="1"/>
  <c r="H13" i="9"/>
  <c r="J13" i="9" s="1"/>
  <c r="K13" i="9" s="1"/>
  <c r="H14" i="9"/>
  <c r="J14" i="9" s="1"/>
  <c r="K14" i="9" s="1"/>
  <c r="H15" i="9"/>
  <c r="J15" i="9" s="1"/>
  <c r="K15" i="9" s="1"/>
  <c r="H16" i="9"/>
  <c r="J16" i="9" s="1"/>
  <c r="K16" i="9" s="1"/>
  <c r="C67" i="8"/>
  <c r="C66" i="8"/>
  <c r="C65" i="8"/>
  <c r="C64" i="8"/>
  <c r="C63" i="8"/>
  <c r="E49" i="8"/>
  <c r="E48" i="8"/>
  <c r="E47" i="8"/>
  <c r="E46" i="8"/>
  <c r="E45" i="8"/>
  <c r="E44" i="8"/>
  <c r="E36" i="8"/>
  <c r="E35" i="8"/>
  <c r="E34" i="8"/>
  <c r="E33" i="8"/>
  <c r="E32" i="8"/>
  <c r="C21" i="8"/>
  <c r="C20" i="8"/>
  <c r="C19" i="8"/>
  <c r="C18" i="8"/>
  <c r="D12" i="8"/>
  <c r="D11" i="8"/>
  <c r="D10" i="8"/>
  <c r="D9" i="8"/>
  <c r="D8" i="8"/>
  <c r="D22" i="9" l="1"/>
  <c r="K9" i="9"/>
  <c r="D23" i="9"/>
  <c r="K10" i="9"/>
  <c r="D21" i="9"/>
  <c r="K8" i="9"/>
  <c r="H20" i="7"/>
  <c r="L20" i="7" s="1"/>
  <c r="M20" i="7" s="1"/>
  <c r="G20" i="7"/>
  <c r="K20" i="7" s="1"/>
  <c r="H19" i="7"/>
  <c r="L19" i="7" s="1"/>
  <c r="M19" i="7" s="1"/>
  <c r="G19" i="7"/>
  <c r="K19" i="7" s="1"/>
  <c r="H18" i="7"/>
  <c r="L18" i="7" s="1"/>
  <c r="M18" i="7" s="1"/>
  <c r="G18" i="7"/>
  <c r="K18" i="7" s="1"/>
  <c r="H17" i="7"/>
  <c r="L17" i="7" s="1"/>
  <c r="M17" i="7" s="1"/>
  <c r="G17" i="7"/>
  <c r="K17" i="7" s="1"/>
  <c r="H16" i="7"/>
  <c r="L16" i="7" s="1"/>
  <c r="M16" i="7" s="1"/>
  <c r="G16" i="7"/>
  <c r="K16" i="7" s="1"/>
  <c r="H15" i="7"/>
  <c r="L15" i="7" s="1"/>
  <c r="M15" i="7" s="1"/>
  <c r="G15" i="7"/>
  <c r="K15" i="7" s="1"/>
  <c r="H14" i="7"/>
  <c r="L14" i="7" s="1"/>
  <c r="M14" i="7" s="1"/>
  <c r="G14" i="7"/>
  <c r="K14" i="7" s="1"/>
  <c r="H13" i="7"/>
  <c r="L13" i="7" s="1"/>
  <c r="M13" i="7" s="1"/>
  <c r="G13" i="7"/>
  <c r="K13" i="7" s="1"/>
  <c r="H12" i="7"/>
  <c r="L12" i="7" s="1"/>
  <c r="M12" i="7" s="1"/>
  <c r="G12" i="7"/>
  <c r="K12" i="7" s="1"/>
  <c r="H11" i="7"/>
  <c r="L11" i="7" s="1"/>
  <c r="G11" i="7"/>
  <c r="K11" i="7" s="1"/>
  <c r="O11" i="7" l="1"/>
  <c r="M11" i="7"/>
  <c r="N11" i="7"/>
  <c r="G5" i="6"/>
  <c r="G6" i="6"/>
  <c r="G7" i="6"/>
  <c r="G4" i="6"/>
  <c r="F5" i="6"/>
  <c r="F6" i="6"/>
  <c r="F7" i="6"/>
  <c r="F4" i="6"/>
  <c r="I6" i="6"/>
  <c r="J6" i="6" s="1"/>
  <c r="I7" i="6"/>
  <c r="H5" i="6"/>
  <c r="H6" i="6"/>
  <c r="H7" i="6"/>
  <c r="H4" i="6"/>
  <c r="I5" i="6"/>
  <c r="I4" i="6"/>
  <c r="J7" i="6" l="1"/>
  <c r="J4" i="6"/>
  <c r="J5" i="6"/>
  <c r="A5" i="6"/>
  <c r="A6" i="6"/>
  <c r="A7" i="6"/>
  <c r="A8" i="6"/>
  <c r="A4" i="6"/>
  <c r="A2" i="5"/>
  <c r="A3" i="5" l="1"/>
  <c r="A4" i="5"/>
  <c r="A5" i="5"/>
  <c r="F56" i="4"/>
  <c r="F57" i="4"/>
  <c r="F58" i="4"/>
  <c r="F55" i="4"/>
  <c r="D46" i="4"/>
  <c r="D47" i="4"/>
  <c r="D48" i="4"/>
  <c r="D45" i="4"/>
  <c r="E46" i="4"/>
  <c r="E47" i="4"/>
  <c r="E48" i="4"/>
  <c r="E45" i="4"/>
  <c r="D17" i="4"/>
  <c r="D18" i="4"/>
  <c r="D19" i="4"/>
  <c r="D20" i="4"/>
  <c r="D16" i="4"/>
  <c r="D8" i="4"/>
  <c r="D7" i="4"/>
  <c r="D5" i="4"/>
  <c r="D6" i="4"/>
  <c r="D4" i="4"/>
  <c r="C37" i="4"/>
  <c r="C38" i="4"/>
  <c r="C39" i="4"/>
  <c r="C40" i="4"/>
  <c r="C36" i="4"/>
  <c r="C17" i="4"/>
  <c r="C18" i="4"/>
  <c r="C19" i="4"/>
  <c r="C20" i="4"/>
  <c r="C16" i="4"/>
  <c r="C27" i="4"/>
  <c r="C28" i="4"/>
  <c r="C29" i="4"/>
  <c r="C30" i="4"/>
  <c r="C26" i="4"/>
  <c r="C5" i="4"/>
  <c r="C6" i="4"/>
  <c r="C7" i="4"/>
  <c r="C8" i="4"/>
  <c r="C4" i="4"/>
  <c r="F3" i="2" l="1"/>
  <c r="G3" i="2" s="1"/>
  <c r="F4" i="2"/>
  <c r="G4" i="2" s="1"/>
  <c r="F5" i="2"/>
  <c r="G5" i="2" s="1"/>
  <c r="F6" i="2"/>
  <c r="G6" i="2" s="1"/>
  <c r="F7" i="2"/>
  <c r="G7" i="2" s="1"/>
  <c r="F8" i="2"/>
  <c r="G8" i="2" s="1"/>
  <c r="F9" i="2"/>
  <c r="G9" i="2" s="1"/>
  <c r="F10" i="2"/>
  <c r="G10" i="2" s="1"/>
  <c r="F11" i="2"/>
  <c r="G11" i="2" s="1"/>
  <c r="F12" i="2"/>
  <c r="G12" i="2" s="1"/>
  <c r="N1" i="1"/>
  <c r="M1" i="1"/>
  <c r="L1" i="1"/>
  <c r="K3" i="1"/>
  <c r="J3" i="1"/>
  <c r="I3" i="1"/>
  <c r="H6" i="1"/>
  <c r="H5" i="1"/>
  <c r="H3" i="1"/>
  <c r="H4" i="1"/>
</calcChain>
</file>

<file path=xl/comments1.xml><?xml version="1.0" encoding="utf-8"?>
<comments xmlns="http://schemas.openxmlformats.org/spreadsheetml/2006/main">
  <authors>
    <author>Ceuni44</author>
  </authors>
  <commentList>
    <comment ref="A54" authorId="0">
      <text>
        <r>
          <rPr>
            <b/>
            <sz val="9"/>
            <color indexed="81"/>
            <rFont val="Tahoma"/>
            <family val="2"/>
          </rPr>
          <t>Ceuni44:</t>
        </r>
        <r>
          <rPr>
            <sz val="9"/>
            <color indexed="81"/>
            <rFont val="Tahoma"/>
            <family val="2"/>
          </rPr>
          <t xml:space="preserve">
SE DEBE DE REGISTRAR EL DIA Y EL MES DE INGRESO CON UN VALOR NUMERICO.</t>
        </r>
      </text>
    </comment>
    <comment ref="B54" authorId="0">
      <text>
        <r>
          <rPr>
            <b/>
            <sz val="9"/>
            <color indexed="81"/>
            <rFont val="Tahoma"/>
            <family val="2"/>
          </rPr>
          <t>Ceuni44:</t>
        </r>
        <r>
          <rPr>
            <sz val="9"/>
            <color indexed="81"/>
            <rFont val="Tahoma"/>
            <family val="2"/>
          </rPr>
          <t xml:space="preserve">
SE DEBE DE REGISTRAR SOLAMENTE LAS DOS PRIMERAS LETRAS DE SU PRIMER NOMBRE.</t>
        </r>
      </text>
    </comment>
    <comment ref="C54" authorId="0">
      <text>
        <r>
          <rPr>
            <b/>
            <sz val="9"/>
            <color indexed="81"/>
            <rFont val="Tahoma"/>
            <family val="2"/>
          </rPr>
          <t>Ceuni44:</t>
        </r>
        <r>
          <rPr>
            <sz val="9"/>
            <color indexed="81"/>
            <rFont val="Tahoma"/>
            <family val="2"/>
          </rPr>
          <t xml:space="preserve">
SE DEBE DE REGISTRAR LA PRIMER LETRA DE CADA APELLIDO.</t>
        </r>
      </text>
    </comment>
    <comment ref="D54" authorId="0">
      <text>
        <r>
          <rPr>
            <b/>
            <sz val="9"/>
            <color indexed="81"/>
            <rFont val="Tahoma"/>
            <family val="2"/>
          </rPr>
          <t>Ceuni44:</t>
        </r>
        <r>
          <rPr>
            <sz val="9"/>
            <color indexed="81"/>
            <rFont val="Tahoma"/>
            <family val="2"/>
          </rPr>
          <t xml:space="preserve">
SE DEBE DE REGISTRAR LAS PRIMERAS TRES LETRAS DE LA CIUDAD DE ORIGEN.</t>
        </r>
      </text>
    </comment>
    <comment ref="E54" authorId="0">
      <text>
        <r>
          <rPr>
            <b/>
            <sz val="9"/>
            <color indexed="81"/>
            <rFont val="Tahoma"/>
            <family val="2"/>
          </rPr>
          <t>Ceuni44:</t>
        </r>
        <r>
          <rPr>
            <sz val="9"/>
            <color indexed="81"/>
            <rFont val="Tahoma"/>
            <family val="2"/>
          </rPr>
          <t xml:space="preserve">
SE DEBE DE REGISTRAR SOLAMENTE LOS ULTIMOS DOS DIGITOS DEL AÑO DE INGRESO.</t>
        </r>
      </text>
    </comment>
  </commentList>
</comments>
</file>

<file path=xl/comments2.xml><?xml version="1.0" encoding="utf-8"?>
<comments xmlns="http://schemas.openxmlformats.org/spreadsheetml/2006/main">
  <authors>
    <author>Ceuni44</author>
  </authors>
  <commentList>
    <comment ref="B2" authorId="0">
      <text>
        <r>
          <rPr>
            <b/>
            <sz val="9"/>
            <color indexed="81"/>
            <rFont val="Tahoma"/>
            <family val="2"/>
          </rPr>
          <t>Ceuni44:</t>
        </r>
        <r>
          <rPr>
            <sz val="9"/>
            <color indexed="81"/>
            <rFont val="Tahoma"/>
            <family val="2"/>
          </rPr>
          <t xml:space="preserve">
TRABAJO QUE DESEMPEÑA.</t>
        </r>
      </text>
    </comment>
    <comment ref="C2" authorId="0">
      <text>
        <r>
          <rPr>
            <b/>
            <sz val="9"/>
            <color indexed="81"/>
            <rFont val="Tahoma"/>
            <family val="2"/>
          </rPr>
          <t>Ceuni44:</t>
        </r>
        <r>
          <rPr>
            <sz val="9"/>
            <color indexed="81"/>
            <rFont val="Tahoma"/>
            <family val="2"/>
          </rPr>
          <t xml:space="preserve">
ESTE SUELDO ES POR UN MES DE TRABAJO.</t>
        </r>
      </text>
    </comment>
    <comment ref="D2" authorId="0">
      <text>
        <r>
          <rPr>
            <b/>
            <sz val="9"/>
            <color indexed="81"/>
            <rFont val="Tahoma"/>
            <family val="2"/>
          </rPr>
          <t>Ceuni44:</t>
        </r>
        <r>
          <rPr>
            <sz val="9"/>
            <color indexed="81"/>
            <rFont val="Tahoma"/>
            <family val="2"/>
          </rPr>
          <t xml:space="preserve">
SE DEBE DE EXPRESAR UN VALOR NUMERICO QUE CORRESPONDA A LOS AÑOS DE SERVICIO PRESTADOS.</t>
        </r>
      </text>
    </comment>
    <comment ref="E2" authorId="0">
      <text>
        <r>
          <rPr>
            <b/>
            <sz val="9"/>
            <color indexed="81"/>
            <rFont val="Tahoma"/>
            <family val="2"/>
          </rPr>
          <t>Ceuni44:</t>
        </r>
        <r>
          <rPr>
            <sz val="9"/>
            <color indexed="81"/>
            <rFont val="Tahoma"/>
            <family val="2"/>
          </rPr>
          <t xml:space="preserve">
SE DEBE DE COLOCAR EL NUMERO DE HORAS EXTRAS REALIZADAS EN UN MES.</t>
        </r>
      </text>
    </comment>
    <comment ref="F2" authorId="0">
      <text>
        <r>
          <rPr>
            <b/>
            <sz val="9"/>
            <color indexed="81"/>
            <rFont val="Tahoma"/>
            <family val="2"/>
          </rPr>
          <t>Ceuni44:</t>
        </r>
        <r>
          <rPr>
            <sz val="9"/>
            <color indexed="81"/>
            <rFont val="Tahoma"/>
            <family val="2"/>
          </rPr>
          <t xml:space="preserve">
EL SUBTOTAL DE INGRESOS SERA IGUAL AL SUELDO BASICO MAS DEL 4% DEL SUELDO BASICO POR CADA HORA EXTRA.</t>
        </r>
      </text>
    </comment>
    <comment ref="G2" authorId="0">
      <text>
        <r>
          <rPr>
            <b/>
            <sz val="9"/>
            <color indexed="81"/>
            <rFont val="Tahoma"/>
            <family val="2"/>
          </rPr>
          <t>Ceuni44:</t>
        </r>
        <r>
          <rPr>
            <sz val="9"/>
            <color indexed="81"/>
            <rFont val="Tahoma"/>
            <family val="2"/>
          </rPr>
          <t xml:space="preserve">
ESTE APORTE SERA IGUAL AL 8% DEL SUELDO BASICO.</t>
        </r>
      </text>
    </comment>
    <comment ref="H2" authorId="0">
      <text>
        <r>
          <rPr>
            <b/>
            <sz val="9"/>
            <color indexed="81"/>
            <rFont val="Tahoma"/>
            <family val="2"/>
          </rPr>
          <t>Ceuni44:</t>
        </r>
        <r>
          <rPr>
            <sz val="9"/>
            <color indexed="81"/>
            <rFont val="Tahoma"/>
            <family val="2"/>
          </rPr>
          <t xml:space="preserve">
EL IMPUESTO SOBRE LA RENTA SERA IGUAL AL 5% DEL SUELDO BASICO.</t>
        </r>
      </text>
    </comment>
    <comment ref="I2" authorId="0">
      <text>
        <r>
          <rPr>
            <b/>
            <sz val="9"/>
            <color indexed="81"/>
            <rFont val="Tahoma"/>
            <family val="2"/>
          </rPr>
          <t>Ceuni44:</t>
        </r>
        <r>
          <rPr>
            <sz val="9"/>
            <color indexed="81"/>
            <rFont val="Tahoma"/>
            <family val="2"/>
          </rPr>
          <t xml:space="preserve">
ESTE SUBTOTAL SER IGUAL A LA SUMA DEL APORTE DEL AHORRO PARA EL RETIRO Y EL ISR.</t>
        </r>
      </text>
    </comment>
    <comment ref="J2" authorId="0">
      <text>
        <r>
          <rPr>
            <b/>
            <sz val="9"/>
            <color indexed="81"/>
            <rFont val="Tahoma"/>
            <family val="2"/>
          </rPr>
          <t>Ceuni44:</t>
        </r>
        <r>
          <rPr>
            <sz val="9"/>
            <color indexed="81"/>
            <rFont val="Tahoma"/>
            <family val="2"/>
          </rPr>
          <t xml:space="preserve">
EATE INGRESO SERA IGUAL A LA DIFERENCIA DEL SUBTOTAL INGRESOS Y EL SUBTOTAL EGRESOS.</t>
        </r>
      </text>
    </comment>
  </commentList>
</comments>
</file>

<file path=xl/comments3.xml><?xml version="1.0" encoding="utf-8"?>
<comments xmlns="http://schemas.openxmlformats.org/spreadsheetml/2006/main">
  <authors>
    <author>UNI</author>
  </authors>
  <commentList>
    <comment ref="G9" authorId="0">
      <text>
        <r>
          <rPr>
            <b/>
            <sz val="8"/>
            <color indexed="81"/>
            <rFont val="Tahoma"/>
            <family val="2"/>
          </rPr>
          <t>PANA:</t>
        </r>
        <r>
          <rPr>
            <sz val="8"/>
            <color indexed="81"/>
            <rFont val="Tahoma"/>
            <family val="2"/>
          </rPr>
          <t xml:space="preserve">
El promedio Criterio será tomando en cuenta las 4 notas de criterios</t>
        </r>
      </text>
    </comment>
    <comment ref="H9" authorId="0">
      <text>
        <r>
          <rPr>
            <b/>
            <sz val="8"/>
            <color indexed="81"/>
            <rFont val="Tahoma"/>
            <family val="2"/>
          </rPr>
          <t>PANA:</t>
        </r>
        <r>
          <rPr>
            <sz val="8"/>
            <color indexed="81"/>
            <rFont val="Tahoma"/>
            <family val="2"/>
          </rPr>
          <t xml:space="preserve">
El Promedio Actitudes será igual tomando en cuenta las 3 mejores notas</t>
        </r>
      </text>
    </comment>
    <comment ref="K9" authorId="0">
      <text>
        <r>
          <rPr>
            <b/>
            <sz val="8"/>
            <color indexed="81"/>
            <rFont val="Tahoma"/>
            <family val="2"/>
          </rPr>
          <t>PANA:</t>
        </r>
        <r>
          <rPr>
            <sz val="8"/>
            <color indexed="81"/>
            <rFont val="Tahoma"/>
            <family val="2"/>
          </rPr>
          <t xml:space="preserve">
El Promedio Final 1 será tomando en cuenta el promedio Criterio, el Examen Parcial y el Final</t>
        </r>
      </text>
    </comment>
    <comment ref="L9" authorId="0">
      <text>
        <r>
          <rPr>
            <b/>
            <sz val="8"/>
            <color indexed="81"/>
            <rFont val="Tahoma"/>
            <family val="2"/>
          </rPr>
          <t>PANA:</t>
        </r>
        <r>
          <rPr>
            <sz val="8"/>
            <color indexed="81"/>
            <rFont val="Tahoma"/>
            <family val="2"/>
          </rPr>
          <t xml:space="preserve">
El promedio Final 2 será tomando en cuenta el promedio actitudes, el examen parcial con peso 2 y el final con peso 3 </t>
        </r>
      </text>
    </comment>
    <comment ref="M9" authorId="0">
      <text>
        <r>
          <rPr>
            <b/>
            <sz val="8"/>
            <color indexed="81"/>
            <rFont val="Tahoma"/>
            <family val="2"/>
          </rPr>
          <t>PANA:</t>
        </r>
        <r>
          <rPr>
            <sz val="8"/>
            <color indexed="81"/>
            <rFont val="Tahoma"/>
            <family val="2"/>
          </rPr>
          <t xml:space="preserve">
En esta columna deberá mostrarse la palabra Aprobado si su nota es mayor o igual a 11, y Desaprobado si es menor a 11, además el texto Aprobado deberá mostrarse en color azul y Desaprobados con letras blancas y fondo rojo</t>
        </r>
      </text>
    </comment>
  </commentList>
</comments>
</file>

<file path=xl/comments4.xml><?xml version="1.0" encoding="utf-8"?>
<comments xmlns="http://schemas.openxmlformats.org/spreadsheetml/2006/main">
  <authors>
    <author>VICTOR ACOSTA RAMIREZ</author>
  </authors>
  <commentList>
    <comment ref="E31" authorId="0">
      <text>
        <r>
          <rPr>
            <b/>
            <sz val="9"/>
            <color indexed="81"/>
            <rFont val="Tahoma"/>
            <family val="2"/>
          </rPr>
          <t xml:space="preserve">Si es de Sexo Masculino </t>
        </r>
        <r>
          <rPr>
            <b/>
            <sz val="9"/>
            <color indexed="10"/>
            <rFont val="Tahoma"/>
            <family val="2"/>
          </rPr>
          <t xml:space="preserve">Y </t>
        </r>
        <r>
          <rPr>
            <b/>
            <sz val="9"/>
            <color indexed="81"/>
            <rFont val="Tahoma"/>
            <family val="2"/>
          </rPr>
          <t>Casado, recibe una Bonificación del 10% sobre su S_Básico; de lo contrario cero</t>
        </r>
      </text>
    </comment>
  </commentList>
</comments>
</file>

<file path=xl/comments5.xml><?xml version="1.0" encoding="utf-8"?>
<comments xmlns="http://schemas.openxmlformats.org/spreadsheetml/2006/main">
  <authors>
    <author>Ivan Aguilar David</author>
  </authors>
  <commentList>
    <comment ref="F7" authorId="0">
      <text>
        <r>
          <rPr>
            <b/>
            <sz val="8"/>
            <color indexed="10"/>
            <rFont val="Tahoma"/>
            <family val="2"/>
          </rPr>
          <t>*</t>
        </r>
        <r>
          <rPr>
            <b/>
            <sz val="8"/>
            <color indexed="81"/>
            <rFont val="Tahoma"/>
            <family val="2"/>
          </rPr>
          <t xml:space="preserve"> Se trabajan 8 horas diarias.
</t>
        </r>
        <r>
          <rPr>
            <b/>
            <sz val="8"/>
            <color indexed="10"/>
            <rFont val="Tahoma"/>
            <family val="2"/>
          </rPr>
          <t>*</t>
        </r>
        <r>
          <rPr>
            <b/>
            <sz val="8"/>
            <color indexed="81"/>
            <rFont val="Tahoma"/>
            <family val="2"/>
          </rPr>
          <t xml:space="preserve"> Pago por hora normal está en la celda D6
</t>
        </r>
        <r>
          <rPr>
            <b/>
            <sz val="8"/>
            <color indexed="10"/>
            <rFont val="Tahoma"/>
            <family val="2"/>
          </rPr>
          <t>*</t>
        </r>
        <r>
          <rPr>
            <b/>
            <sz val="8"/>
            <color indexed="81"/>
            <rFont val="Tahoma"/>
            <family val="2"/>
          </rPr>
          <t xml:space="preserve"> Pago por hora extra esta en la celda E6</t>
        </r>
      </text>
    </comment>
    <comment ref="I7" authorId="0">
      <text>
        <r>
          <rPr>
            <b/>
            <sz val="8"/>
            <color indexed="10"/>
            <rFont val="Tahoma"/>
            <family val="2"/>
          </rPr>
          <t>*</t>
        </r>
        <r>
          <rPr>
            <b/>
            <sz val="8"/>
            <color indexed="81"/>
            <rFont val="Tahoma"/>
            <family val="2"/>
          </rPr>
          <t xml:space="preserve"> Se dará la cantidad que figura en la celda I6  por cada hijo</t>
        </r>
      </text>
    </comment>
  </commentList>
</comments>
</file>

<file path=xl/comments6.xml><?xml version="1.0" encoding="utf-8"?>
<comments xmlns="http://schemas.openxmlformats.org/spreadsheetml/2006/main">
  <authors>
    <author>flora</author>
  </authors>
  <commentList>
    <comment ref="E5" authorId="0">
      <text>
        <r>
          <rPr>
            <b/>
            <sz val="8"/>
            <color indexed="81"/>
            <rFont val="Tahoma"/>
            <family val="2"/>
          </rPr>
          <t xml:space="preserve">
Utilice la función Si con las indicaciones dadas.</t>
        </r>
      </text>
    </comment>
    <comment ref="F5" authorId="0">
      <text>
        <r>
          <rPr>
            <b/>
            <sz val="8"/>
            <color indexed="81"/>
            <rFont val="Tahoma"/>
            <family val="2"/>
          </rPr>
          <t xml:space="preserve">
Utilice la función Si con las indicaciones dadas.</t>
        </r>
      </text>
    </comment>
    <comment ref="G5" authorId="0">
      <text>
        <r>
          <rPr>
            <b/>
            <sz val="8"/>
            <color indexed="81"/>
            <rFont val="Tahoma"/>
            <family val="2"/>
          </rPr>
          <t xml:space="preserve">
Utilice la función Si con las indicaciones dadas.</t>
        </r>
      </text>
    </comment>
  </commentList>
</comments>
</file>

<file path=xl/comments7.xml><?xml version="1.0" encoding="utf-8"?>
<comments xmlns="http://schemas.openxmlformats.org/spreadsheetml/2006/main">
  <authors>
    <author>Virginia</author>
  </authors>
  <commentList>
    <comment ref="D8" authorId="0">
      <text>
        <r>
          <rPr>
            <b/>
            <sz val="8"/>
            <color indexed="81"/>
            <rFont val="Tahoma"/>
            <family val="2"/>
          </rPr>
          <t xml:space="preserve">El precio de venta se obtiene mediante una función SI anidada, mediante la cual se debe calcular (dentro de la función) el procentaje de recargo correspondiente sobre el precio, si la forma de pago es TARJETA;  el porcentaje de descuento correspondiente sobre el precio, si la forma de pago es con TARJETA DE DÉBITO; y devolver el mismo precio de lista, si el pago es al contado </t>
        </r>
        <r>
          <rPr>
            <sz val="8"/>
            <color indexed="81"/>
            <rFont val="Tahoma"/>
            <family val="2"/>
          </rPr>
          <t xml:space="preserve">
</t>
        </r>
      </text>
    </comment>
  </commentList>
</comments>
</file>

<file path=xl/sharedStrings.xml><?xml version="1.0" encoding="utf-8"?>
<sst xmlns="http://schemas.openxmlformats.org/spreadsheetml/2006/main" count="9111" uniqueCount="894">
  <si>
    <t>Lunes</t>
  </si>
  <si>
    <t>Martes</t>
  </si>
  <si>
    <t>Miércoles</t>
  </si>
  <si>
    <t>Jueves</t>
  </si>
  <si>
    <t>Viernes</t>
  </si>
  <si>
    <t>Sábado</t>
  </si>
  <si>
    <t>Domingo</t>
  </si>
  <si>
    <t>Enero</t>
  </si>
  <si>
    <t>Febrero</t>
  </si>
  <si>
    <t>Marzo</t>
  </si>
  <si>
    <t>Abril</t>
  </si>
  <si>
    <t>Mayo</t>
  </si>
  <si>
    <t>Junio</t>
  </si>
  <si>
    <t>Julio</t>
  </si>
  <si>
    <t>Agosto</t>
  </si>
  <si>
    <t>Septiembre</t>
  </si>
  <si>
    <t>Octubre</t>
  </si>
  <si>
    <t>Noviembre</t>
  </si>
  <si>
    <t>Diciembre</t>
  </si>
  <si>
    <t>N°</t>
  </si>
  <si>
    <t>ESPECIFICACIONES DEL PRODUCTO</t>
  </si>
  <si>
    <t>DESCRIPCIÓN</t>
  </si>
  <si>
    <t>PRECIO</t>
  </si>
  <si>
    <t>MARCA</t>
  </si>
  <si>
    <t>CANTIDAD</t>
  </si>
  <si>
    <t>MONTO EN PESOS</t>
  </si>
  <si>
    <t>MONTO EN DOLARES</t>
  </si>
  <si>
    <t>TIPO DE CAMBIO</t>
  </si>
  <si>
    <t>SUDADERA</t>
  </si>
  <si>
    <t>ADIDAS</t>
  </si>
  <si>
    <t>TENIS</t>
  </si>
  <si>
    <t>CONVERSE</t>
  </si>
  <si>
    <t>PANTALONES</t>
  </si>
  <si>
    <t>LEVIS</t>
  </si>
  <si>
    <t>PAPAS</t>
  </si>
  <si>
    <t>RUFLES</t>
  </si>
  <si>
    <t>REFRESCO</t>
  </si>
  <si>
    <t>COCA COLA</t>
  </si>
  <si>
    <t>LIBRETA</t>
  </si>
  <si>
    <t>NORMA</t>
  </si>
  <si>
    <t>MOCHILA</t>
  </si>
  <si>
    <t>VANS</t>
  </si>
  <si>
    <t>LAPTOP</t>
  </si>
  <si>
    <t>HP</t>
  </si>
  <si>
    <t>TELEVISION</t>
  </si>
  <si>
    <t>SONY</t>
  </si>
  <si>
    <t>CELULAR</t>
  </si>
  <si>
    <t>SAMSUMG</t>
  </si>
  <si>
    <t>OPERADOR</t>
  </si>
  <si>
    <t>LO QUE HACE</t>
  </si>
  <si>
    <t>^</t>
  </si>
  <si>
    <t>*</t>
  </si>
  <si>
    <t>/</t>
  </si>
  <si>
    <t>+</t>
  </si>
  <si>
    <t>-</t>
  </si>
  <si>
    <t>&amp;</t>
  </si>
  <si>
    <t>=</t>
  </si>
  <si>
    <t>&gt;</t>
  </si>
  <si>
    <t>&lt;</t>
  </si>
  <si>
    <t>&lt;&gt;</t>
  </si>
  <si>
    <t>ELEVA UNA A UNA POTENCIA</t>
  </si>
  <si>
    <t>MULTIPLICA</t>
  </si>
  <si>
    <t>DIVIDE</t>
  </si>
  <si>
    <t>SUMA</t>
  </si>
  <si>
    <t>RESTA</t>
  </si>
  <si>
    <t>UNION DE DOS CELDAS COMO UNA SOLA</t>
  </si>
  <si>
    <t>MAYOR QUE</t>
  </si>
  <si>
    <t>MENOR QUE</t>
  </si>
  <si>
    <t>DIFERENTE</t>
  </si>
  <si>
    <t>IGUAL</t>
  </si>
  <si>
    <t>OPERADOR MAYOR QUE (&gt;)</t>
  </si>
  <si>
    <t>VALOR1</t>
  </si>
  <si>
    <t>VALOR2</t>
  </si>
  <si>
    <t>RESULTADO</t>
  </si>
  <si>
    <t>OPERADOR IGUAL QUE (=)</t>
  </si>
  <si>
    <t>OPERADOR DIFERENTE DE (&lt;&gt;)</t>
  </si>
  <si>
    <t>RESULTADO DEL OPERADOR MAYOR O IGUAL QUE (&gt; o =)</t>
  </si>
  <si>
    <t>OPERADOR MENOR QUE (&lt;)</t>
  </si>
  <si>
    <t>RESULTADO DEL OPERADOR MENOR O IGUAL QUE (&lt; o =)</t>
  </si>
  <si>
    <t>VALOR 1</t>
  </si>
  <si>
    <t>VALOR 2</t>
  </si>
  <si>
    <t>VALOR3</t>
  </si>
  <si>
    <t>YAINA PAOLA</t>
  </si>
  <si>
    <t>TELLO</t>
  </si>
  <si>
    <t>HERNÁNDEZ</t>
  </si>
  <si>
    <t>NORMA ANDREA</t>
  </si>
  <si>
    <t>ZAYAS</t>
  </si>
  <si>
    <t>VIDAL ARTURO</t>
  </si>
  <si>
    <t>MENDOZA</t>
  </si>
  <si>
    <t>MORALES</t>
  </si>
  <si>
    <t>ALFREDO</t>
  </si>
  <si>
    <t>COYOPOL</t>
  </si>
  <si>
    <t>PESTAÑA</t>
  </si>
  <si>
    <t>RESULTADO (&amp;)</t>
  </si>
  <si>
    <t>RESULTADO CONCATENAR</t>
  </si>
  <si>
    <t>OPERADOR UNION O CONCATENAR (&amp;)</t>
  </si>
  <si>
    <t>EJEMPLO CONCATENAR</t>
  </si>
  <si>
    <t>GENERACION DE UN CODIGO</t>
  </si>
  <si>
    <t>NOMBRE</t>
  </si>
  <si>
    <t>APELLIDO</t>
  </si>
  <si>
    <t>CIUDAD</t>
  </si>
  <si>
    <t>AÑO</t>
  </si>
  <si>
    <t>INGRESO</t>
  </si>
  <si>
    <t>CODIGO</t>
  </si>
  <si>
    <t>TH</t>
  </si>
  <si>
    <t>PUE</t>
  </si>
  <si>
    <t>YA</t>
  </si>
  <si>
    <t>CA</t>
  </si>
  <si>
    <t>MI</t>
  </si>
  <si>
    <t>JO</t>
  </si>
  <si>
    <t>VA</t>
  </si>
  <si>
    <t>TT</t>
  </si>
  <si>
    <t>MEX</t>
  </si>
  <si>
    <t>VEN</t>
  </si>
  <si>
    <t>COL</t>
  </si>
  <si>
    <t>CALCULO DEL SALARIO INTEGRADO</t>
  </si>
  <si>
    <t>CARGO</t>
  </si>
  <si>
    <t>SUELDO BASE</t>
  </si>
  <si>
    <t>ANTIGÜEDAD</t>
  </si>
  <si>
    <t>HORAS EXTRA</t>
  </si>
  <si>
    <t>SUBTOTAL INGRESOS</t>
  </si>
  <si>
    <t>APORTE DE AHORRO PARA EL RETIRO</t>
  </si>
  <si>
    <t>ISR</t>
  </si>
  <si>
    <t>SUBTOTAL EGRESOS</t>
  </si>
  <si>
    <t>INGRESO NETO</t>
  </si>
  <si>
    <t>EMPRESARIO</t>
  </si>
  <si>
    <t>EJECUTIVO</t>
  </si>
  <si>
    <t>RECEPCIONISTA</t>
  </si>
  <si>
    <t>VENDEDOR</t>
  </si>
  <si>
    <t>INSTITUCIÓN EDUCATIVA 9256</t>
  </si>
  <si>
    <t>Nº</t>
  </si>
  <si>
    <t>CRITERIOS</t>
  </si>
  <si>
    <t>PROMEDIO
CRITERIO</t>
  </si>
  <si>
    <t>PROMEDIO
ACTITUDES</t>
  </si>
  <si>
    <t>EXAMENES</t>
  </si>
  <si>
    <t>PROMEDIO
FINAL 1</t>
  </si>
  <si>
    <t>PROMEDIO
FINAL 2</t>
  </si>
  <si>
    <t>Condición Final</t>
  </si>
  <si>
    <t>NOTA MAXIMA</t>
  </si>
  <si>
    <t>NOTA MINIMA</t>
  </si>
  <si>
    <t>NOTA1</t>
  </si>
  <si>
    <t>NOTA2</t>
  </si>
  <si>
    <t>NOTA3</t>
  </si>
  <si>
    <t>NOTA4</t>
  </si>
  <si>
    <t>EXAMEN
PARCIAL</t>
  </si>
  <si>
    <t>EXAMEN
FINAL</t>
  </si>
  <si>
    <t>Felix</t>
  </si>
  <si>
    <t>Giancarlo</t>
  </si>
  <si>
    <t>Rafael</t>
  </si>
  <si>
    <t>Enrique</t>
  </si>
  <si>
    <t>Dirk</t>
  </si>
  <si>
    <t>Mayory</t>
  </si>
  <si>
    <t>Luis</t>
  </si>
  <si>
    <t>Elizabeth</t>
  </si>
  <si>
    <t>Dante</t>
  </si>
  <si>
    <t>FUNCIÓN SI ANIDADO: Tiene más de una condición y para ser VERDADERO basta que una de las condiciones sea VERDADERA</t>
  </si>
  <si>
    <t>Su fórmula es =SI(condición1,VERDADERO,SI(condición2,VERDADERO,SI(condición3,VERDADERO,FALSO)))</t>
  </si>
  <si>
    <t>Determine el TIPO DE ESTUDIANTE: B = BUENO, R = REGULAR, D = DEFICIENTE ( si anidado)</t>
  </si>
  <si>
    <t>Nombre</t>
  </si>
  <si>
    <t>Código</t>
  </si>
  <si>
    <t>Tipo Estudiante</t>
  </si>
  <si>
    <t>LUIS</t>
  </si>
  <si>
    <t>B</t>
  </si>
  <si>
    <t>HUGO</t>
  </si>
  <si>
    <t>D</t>
  </si>
  <si>
    <t>CARMEN</t>
  </si>
  <si>
    <t>NANCY SILVERA</t>
  </si>
  <si>
    <t>SALLY</t>
  </si>
  <si>
    <t xml:space="preserve">Determine el NOMBRE de la Asignatura: 1 = MATEMATICAS, 2 = LENGUAJE, 3 = HISTORIA, 4 = BIOLOGIA </t>
  </si>
  <si>
    <t>Carreras</t>
  </si>
  <si>
    <t>FUNCIÓN SI(Y)</t>
  </si>
  <si>
    <t>Devuelve VERDADERO si todos los argumentos son VERDADEROS Y FALSO si algún argumentop es FALSO</t>
  </si>
  <si>
    <t>Su fórmula es:  =</t>
  </si>
  <si>
    <t>SI(Y(Cond1;Cond2;…);Verdadero;Falso)</t>
  </si>
  <si>
    <t>Determinar la BONIFICACION: si es de sexo MASCULINO y estado civil CASADO, recibe una bonificación del 10%</t>
  </si>
  <si>
    <t>sobre su S_Básico</t>
  </si>
  <si>
    <t>Sexo</t>
  </si>
  <si>
    <t>E_Civil</t>
  </si>
  <si>
    <t>S_Básico</t>
  </si>
  <si>
    <t>Bonificación</t>
  </si>
  <si>
    <t>M</t>
  </si>
  <si>
    <t>S</t>
  </si>
  <si>
    <t>F</t>
  </si>
  <si>
    <t>C</t>
  </si>
  <si>
    <t>Determine la CONDICION de cada cliente: Si su SUELDO es mayor o igual a 2500 nuevos y es PROPIETARIO</t>
  </si>
  <si>
    <t>de una casa, es ELEGIBLE de lo contrario INELEGIBLE</t>
  </si>
  <si>
    <t>CLIENTE</t>
  </si>
  <si>
    <t>TOTAL SUELDO</t>
  </si>
  <si>
    <t>PROPIETARIO</t>
  </si>
  <si>
    <t>CONDICION</t>
  </si>
  <si>
    <t>PEREZ</t>
  </si>
  <si>
    <t>SI</t>
  </si>
  <si>
    <t>DIAZ</t>
  </si>
  <si>
    <t>NO</t>
  </si>
  <si>
    <t>CALLE</t>
  </si>
  <si>
    <t>RAZURI</t>
  </si>
  <si>
    <t>CASTRO</t>
  </si>
  <si>
    <t>FUNCIÓN SI(O)</t>
  </si>
  <si>
    <t>Devuelve VERDADERO si alguno de sus argumentos es VERDADERO y FALSO si todos los argumentos son FALSOS</t>
  </si>
  <si>
    <t>Su fórmula es: =</t>
  </si>
  <si>
    <t>SI(O(Cond1;Cond2;…);VERDADERO;FALSO)</t>
  </si>
  <si>
    <t>Si el País corresponde a BOLIVIA o ECUADOR deberá mostrar CERCA de lo contrario LEJOS</t>
  </si>
  <si>
    <t>Distrito</t>
  </si>
  <si>
    <t>Observaciones</t>
  </si>
  <si>
    <t>Bolivia</t>
  </si>
  <si>
    <t>Ecuador</t>
  </si>
  <si>
    <t>China</t>
  </si>
  <si>
    <t>Rusia</t>
  </si>
  <si>
    <t>Suiza</t>
  </si>
  <si>
    <t>Empresa TONIPEL S.R.L</t>
  </si>
  <si>
    <t>Planilla de Pagos Mes de Marzo del 2011</t>
  </si>
  <si>
    <t>Empleados</t>
  </si>
  <si>
    <t>Nro Hijos</t>
  </si>
  <si>
    <t>Area</t>
  </si>
  <si>
    <t>Días Trabajados</t>
  </si>
  <si>
    <t>Horas Extras</t>
  </si>
  <si>
    <t>Sueldo Básico</t>
  </si>
  <si>
    <t>AFP</t>
  </si>
  <si>
    <t>ESSALUD</t>
  </si>
  <si>
    <t>Bonificacion</t>
  </si>
  <si>
    <t>S. Neto S/.</t>
  </si>
  <si>
    <t>S. Neto $</t>
  </si>
  <si>
    <t>Luis Oré</t>
  </si>
  <si>
    <t>Almacén</t>
  </si>
  <si>
    <t>Juan Torres</t>
  </si>
  <si>
    <t>Logística</t>
  </si>
  <si>
    <t>José Lluén</t>
  </si>
  <si>
    <t>Ventas</t>
  </si>
  <si>
    <t>Mirtha Ho</t>
  </si>
  <si>
    <t>Carlos Quinte</t>
  </si>
  <si>
    <t>Ana Vega</t>
  </si>
  <si>
    <t>Iris Parra</t>
  </si>
  <si>
    <t>Víctor Morel</t>
  </si>
  <si>
    <t>Hugo Ríos</t>
  </si>
  <si>
    <t>Resumen por Area</t>
  </si>
  <si>
    <t>Total de Empleados</t>
  </si>
  <si>
    <t>NOMBRE.</t>
  </si>
  <si>
    <t>EDAD.</t>
  </si>
  <si>
    <t>SEXO</t>
  </si>
  <si>
    <t>REGALO1</t>
  </si>
  <si>
    <t>REGALO2</t>
  </si>
  <si>
    <t>REGALO3</t>
  </si>
  <si>
    <t>Joanie</t>
  </si>
  <si>
    <t>Gloria</t>
  </si>
  <si>
    <t>Romualdo</t>
  </si>
  <si>
    <t>Olinda</t>
  </si>
  <si>
    <t>Oscar</t>
  </si>
  <si>
    <t>EDAD</t>
  </si>
  <si>
    <t>AUTO</t>
  </si>
  <si>
    <t>Menor a 30</t>
  </si>
  <si>
    <t>VESTIDO</t>
  </si>
  <si>
    <t>MUÑECA</t>
  </si>
  <si>
    <t>CAMISA</t>
  </si>
  <si>
    <t>30 o mas años</t>
  </si>
  <si>
    <t>CASA</t>
  </si>
  <si>
    <t>Menor a 10</t>
  </si>
  <si>
    <t>JUGUETE</t>
  </si>
  <si>
    <t>10.......25</t>
  </si>
  <si>
    <t>ZAPATOS</t>
  </si>
  <si>
    <t>Mayor a 25</t>
  </si>
  <si>
    <t>MUEBLES</t>
  </si>
  <si>
    <t>En un colegio el valor de la cuota es de $150.-, si ésta es abonada hasta día 10 inclusive.</t>
  </si>
  <si>
    <t>Si la cuota se abona hasta el día 4 inclusive, se le hace un descuento del 5%.</t>
  </si>
  <si>
    <t>Si se abona luego del día 10, se le aplica un recargo del 5%.</t>
  </si>
  <si>
    <t>Completar los días del mes como serie lineal de incremento 1 y límite 31</t>
  </si>
  <si>
    <t>Calcular el valor de las cuotas en los diferentes días de un mes</t>
  </si>
  <si>
    <t>valor cuota</t>
  </si>
  <si>
    <t>MES DE MAYO</t>
  </si>
  <si>
    <t>FECHA DE PAGO</t>
  </si>
  <si>
    <t>MONTO DE LA CUOTA</t>
  </si>
  <si>
    <t>Un club está organizando los equipos para integrar los diferentes deportes.</t>
  </si>
  <si>
    <t>Va a tomar en cuenta la altura de los jóvenes.</t>
  </si>
  <si>
    <t>Si miden menos de 1,75, se inscriben en FUTBOL</t>
  </si>
  <si>
    <t>Si miden menos de 1,80, se inscriben en VOLEY</t>
  </si>
  <si>
    <t>Si miden más de 1,80, se inscriben en BASQUET</t>
  </si>
  <si>
    <t xml:space="preserve">Completar la tabla de datos utilizando una función Si anidada para colocar el deporte que </t>
  </si>
  <si>
    <t>corresponda en cada caso. Una vez completada la tabla, resolver las consignas que aparecen debajo</t>
  </si>
  <si>
    <t>SOCIO</t>
  </si>
  <si>
    <t>ALTURA (en mts.)</t>
  </si>
  <si>
    <t>Nº de calzado</t>
  </si>
  <si>
    <t>Peso</t>
  </si>
  <si>
    <t>Deporte que practica</t>
  </si>
  <si>
    <t>Pérez, Manuel</t>
  </si>
  <si>
    <t>Cáceres, Eduardo</t>
  </si>
  <si>
    <t>Aliverti, Mariano</t>
  </si>
  <si>
    <t>González, Pedro</t>
  </si>
  <si>
    <t>Rigotti, Juan Cruz</t>
  </si>
  <si>
    <t>Rodríguez, Gerardo</t>
  </si>
  <si>
    <t>Roda, Ariel</t>
  </si>
  <si>
    <t>Guevara, Matías</t>
  </si>
  <si>
    <t>Girondo, Gerardo</t>
  </si>
  <si>
    <t>Soler, Juan Pablo</t>
  </si>
  <si>
    <r>
      <t>a)</t>
    </r>
    <r>
      <rPr>
        <sz val="7"/>
        <rFont val="Times New Roman"/>
        <family val="1"/>
      </rPr>
      <t xml:space="preserve">     </t>
    </r>
    <r>
      <rPr>
        <sz val="12"/>
        <rFont val="Arial"/>
        <family val="2"/>
      </rPr>
      <t>¿Cuántos miden más de 1.80 mts.?</t>
    </r>
  </si>
  <si>
    <r>
      <t>b)</t>
    </r>
    <r>
      <rPr>
        <sz val="7"/>
        <rFont val="Times New Roman"/>
        <family val="1"/>
      </rPr>
      <t xml:space="preserve">     </t>
    </r>
    <r>
      <rPr>
        <sz val="12"/>
        <rFont val="Arial"/>
        <family val="2"/>
      </rPr>
      <t>¿Cuántos calzan 40?</t>
    </r>
  </si>
  <si>
    <r>
      <t>c)</t>
    </r>
    <r>
      <rPr>
        <sz val="7"/>
        <rFont val="Times New Roman"/>
        <family val="1"/>
      </rPr>
      <t xml:space="preserve">      </t>
    </r>
    <r>
      <rPr>
        <sz val="12"/>
        <rFont val="Arial"/>
        <family val="2"/>
      </rPr>
      <t>¿Cuántos calzan más de 42?</t>
    </r>
  </si>
  <si>
    <r>
      <t>d)</t>
    </r>
    <r>
      <rPr>
        <sz val="7"/>
        <rFont val="Times New Roman"/>
        <family val="1"/>
      </rPr>
      <t xml:space="preserve">     </t>
    </r>
    <r>
      <rPr>
        <sz val="12"/>
        <rFont val="Arial"/>
        <family val="2"/>
      </rPr>
      <t>¿Cuántos pesan menos de 70?</t>
    </r>
  </si>
  <si>
    <r>
      <t>e)</t>
    </r>
    <r>
      <rPr>
        <sz val="7"/>
        <rFont val="Times New Roman"/>
        <family val="1"/>
      </rPr>
      <t xml:space="preserve">     </t>
    </r>
    <r>
      <rPr>
        <sz val="12"/>
        <rFont val="Arial"/>
        <family val="2"/>
      </rPr>
      <t>¿Cuál es la altura más alta registrada?</t>
    </r>
  </si>
  <si>
    <r>
      <t>f)</t>
    </r>
    <r>
      <rPr>
        <sz val="7"/>
        <rFont val="Times New Roman"/>
        <family val="1"/>
      </rPr>
      <t xml:space="preserve">        </t>
    </r>
    <r>
      <rPr>
        <sz val="12"/>
        <rFont val="Arial"/>
        <family val="2"/>
      </rPr>
      <t>¿Cuál es el peso más bajo registrado?</t>
    </r>
  </si>
  <si>
    <r>
      <t>g)</t>
    </r>
    <r>
      <rPr>
        <sz val="7"/>
        <rFont val="Times New Roman"/>
        <family val="1"/>
      </rPr>
      <t xml:space="preserve">     </t>
    </r>
    <r>
      <rPr>
        <sz val="12"/>
        <rFont val="Arial"/>
        <family val="2"/>
      </rPr>
      <t>¿Cuántos socios practican voley?</t>
    </r>
  </si>
  <si>
    <r>
      <t>h)</t>
    </r>
    <r>
      <rPr>
        <sz val="7"/>
        <rFont val="Times New Roman"/>
        <family val="1"/>
      </rPr>
      <t xml:space="preserve">      </t>
    </r>
    <r>
      <rPr>
        <sz val="12"/>
        <rFont val="Arial"/>
        <family val="2"/>
      </rPr>
      <t>¿Cuántos socios practican básquet?</t>
    </r>
  </si>
  <si>
    <r>
      <t>i)</t>
    </r>
    <r>
      <rPr>
        <sz val="7"/>
        <rFont val="Times New Roman"/>
        <family val="1"/>
      </rPr>
      <t xml:space="preserve">        </t>
    </r>
    <r>
      <rPr>
        <sz val="12"/>
        <rFont val="Arial"/>
        <family val="2"/>
      </rPr>
      <t>¿Cuántos socios practican rugby?</t>
    </r>
  </si>
  <si>
    <t>Una empresa lleva en una planilla de Excel el registro de sus ventas.</t>
  </si>
  <si>
    <t>Completar la planilla utilizando las funciones y fórmulas necesarias en cada caso.</t>
  </si>
  <si>
    <t>recargo con tarjeta de crédito</t>
  </si>
  <si>
    <t>descuento con tarjeta de débito</t>
  </si>
  <si>
    <t>Artículo</t>
  </si>
  <si>
    <t>Precio de lista</t>
  </si>
  <si>
    <t>Forma de pago</t>
  </si>
  <si>
    <t>Precio de venta</t>
  </si>
  <si>
    <t>A1</t>
  </si>
  <si>
    <t>TARJETA</t>
  </si>
  <si>
    <t>A2</t>
  </si>
  <si>
    <t>DÉBITO</t>
  </si>
  <si>
    <t>A3</t>
  </si>
  <si>
    <t>CONTADO</t>
  </si>
  <si>
    <t>A4</t>
  </si>
  <si>
    <t>A5</t>
  </si>
  <si>
    <t>A6</t>
  </si>
  <si>
    <t>A7</t>
  </si>
  <si>
    <t>A8</t>
  </si>
  <si>
    <t>A9</t>
  </si>
  <si>
    <t>A10</t>
  </si>
  <si>
    <t>Los alumnos de la carrera de Turismo deben tener aprobados los dos parciales obligatorios para rendir final</t>
  </si>
  <si>
    <t>En caso contrario, deben dar un recuperatorio</t>
  </si>
  <si>
    <t>En la columna SITUACIÓN debe aparecer "FINAL" si ambos parciales tienen nota mayor o igual a 4</t>
  </si>
  <si>
    <t>En caso contrario, debe aparecer "RECUPERA"</t>
  </si>
  <si>
    <t>ALUMNOS</t>
  </si>
  <si>
    <t>PO 1</t>
  </si>
  <si>
    <t>PO 2</t>
  </si>
  <si>
    <t>SITUACIÓN</t>
  </si>
  <si>
    <t>BECKFORD</t>
  </si>
  <si>
    <t>CANIGLIA</t>
  </si>
  <si>
    <t>MARIANI</t>
  </si>
  <si>
    <t>SILVANI</t>
  </si>
  <si>
    <t>SILVESTRE</t>
  </si>
  <si>
    <t>SUÁREZ</t>
  </si>
  <si>
    <t>Los empleados de una agencia de turismo estudiantil vendieron viajes durante el mes de marzo.</t>
  </si>
  <si>
    <t>Se analizan dos variables:</t>
  </si>
  <si>
    <t xml:space="preserve">        a) que la cantidad de viajes vendidos sea mayor a 100</t>
  </si>
  <si>
    <t xml:space="preserve">        b) que las señas recibidas sean mayores a $500</t>
  </si>
  <si>
    <t>SI CUMPLEN CON UNA DE LAS DOS CONDICIONES, EL EMPLEADO RECIBE COMO PREMIO UN VIAJE.</t>
  </si>
  <si>
    <t>SI NO CUMPLE NINGUNA DE LAS DOS, NO RECIBE NADA (" ")</t>
  </si>
  <si>
    <t>VENDEDORES</t>
  </si>
  <si>
    <t>VIAJES VENDIDOS</t>
  </si>
  <si>
    <t>SEÑAS</t>
  </si>
  <si>
    <t>SI - O ( puede cumplir una de las dos condiciones)</t>
  </si>
  <si>
    <t>A</t>
  </si>
  <si>
    <t>E</t>
  </si>
  <si>
    <t>G</t>
  </si>
  <si>
    <t>FUNCIONES DE BUSQUEDA Y REFERENCIA:</t>
  </si>
  <si>
    <t>FUNCIÓN CONSULTAV:</t>
  </si>
  <si>
    <t>Es una función de búsquedaque se utiliza para buscar la primera columna de un rango de celdas y</t>
  </si>
  <si>
    <t>a continuación, devolver un valor de culaquier celda de la misma fila del rango.</t>
  </si>
  <si>
    <t>CONSULTAV(valor_buscado,matriz_buscar_en,indicador_columnas;ordenado)</t>
  </si>
  <si>
    <t>Cursos</t>
  </si>
  <si>
    <t>Nombre de Cursos</t>
  </si>
  <si>
    <t>Tabla de Cursos</t>
  </si>
  <si>
    <t>GEOGRAFIA</t>
  </si>
  <si>
    <t>H</t>
  </si>
  <si>
    <t>ARTE</t>
  </si>
  <si>
    <t>HISTORIA</t>
  </si>
  <si>
    <t>ESTADO CIVIL</t>
  </si>
  <si>
    <t>NOMBRE DE ESTADO CIVIL</t>
  </si>
  <si>
    <t>Tabla de Estados Civil</t>
  </si>
  <si>
    <t>Soltero</t>
  </si>
  <si>
    <t>Casado</t>
  </si>
  <si>
    <t>V</t>
  </si>
  <si>
    <t>Viudo</t>
  </si>
  <si>
    <t>Divorciado</t>
  </si>
  <si>
    <t>Tipo de Cambio</t>
  </si>
  <si>
    <t>Tabla de Productos</t>
  </si>
  <si>
    <t>Precio</t>
  </si>
  <si>
    <t>Precio DLLS</t>
  </si>
  <si>
    <t>código</t>
  </si>
  <si>
    <t>Cámara</t>
  </si>
  <si>
    <t>Impresora</t>
  </si>
  <si>
    <t>Parlantes</t>
  </si>
  <si>
    <t xml:space="preserve">C </t>
  </si>
  <si>
    <t>Monitor</t>
  </si>
  <si>
    <t>CHIFA "MAHA - LO"</t>
  </si>
  <si>
    <t>DESCRIPCION</t>
  </si>
  <si>
    <t>VENTA (S/)</t>
  </si>
  <si>
    <t>VENTA ($)</t>
  </si>
  <si>
    <t>J</t>
  </si>
  <si>
    <t>SOPA</t>
  </si>
  <si>
    <t>K</t>
  </si>
  <si>
    <t>CHIFA</t>
  </si>
  <si>
    <t>L</t>
  </si>
  <si>
    <t>ENSALADA</t>
  </si>
  <si>
    <t>GASEOSA</t>
  </si>
  <si>
    <t>N</t>
  </si>
  <si>
    <t>HELADO</t>
  </si>
  <si>
    <t>SUB-TOTAL</t>
  </si>
  <si>
    <t>IGV</t>
  </si>
  <si>
    <t>TOTAL</t>
  </si>
  <si>
    <t>Ventas de Blue jeans</t>
  </si>
  <si>
    <t>Años</t>
  </si>
  <si>
    <t>Meses</t>
  </si>
  <si>
    <t>1. Graficar las ventas de 2008  (Tipo Circular)</t>
  </si>
  <si>
    <t>2. Graficar las ventas de todos los meses para 2008 y 2009 (Tipo Columnas)</t>
  </si>
  <si>
    <t>3. Graficar las Ventas de Agosto a Diciembre en los tres años (Tipo Barras)</t>
  </si>
  <si>
    <t>4. Graficar las Ventas de 2008 - 2010 (Tipo Línea)</t>
  </si>
  <si>
    <t>Tema: Ordenar Datos</t>
  </si>
  <si>
    <t>Ordenar De la Siguiente manera</t>
  </si>
  <si>
    <t>Por Código en forma ascendente</t>
  </si>
  <si>
    <t>Nombre de compañía</t>
  </si>
  <si>
    <t>Producto</t>
  </si>
  <si>
    <t>Nombre del contacto</t>
  </si>
  <si>
    <t>Edad</t>
  </si>
  <si>
    <t>Cargo del contacto</t>
  </si>
  <si>
    <t>Ciudad</t>
  </si>
  <si>
    <t>País</t>
  </si>
  <si>
    <t>ALFKI</t>
  </si>
  <si>
    <t>La maison d'Asie</t>
  </si>
  <si>
    <t>Grabadoras de Cd</t>
  </si>
  <si>
    <t>Annette Roulet</t>
  </si>
  <si>
    <t>Gerente de ventas</t>
  </si>
  <si>
    <t>Toulouse</t>
  </si>
  <si>
    <t>Francia</t>
  </si>
  <si>
    <t>ANATR</t>
  </si>
  <si>
    <t>Bon app'</t>
  </si>
  <si>
    <t>Televisores</t>
  </si>
  <si>
    <t>Laurence Lebihan</t>
  </si>
  <si>
    <t>Propietario</t>
  </si>
  <si>
    <t>Marsella</t>
  </si>
  <si>
    <t>ANTON</t>
  </si>
  <si>
    <t>Around the Horn</t>
  </si>
  <si>
    <t>Lavadoras</t>
  </si>
  <si>
    <t>Thomas Hardy</t>
  </si>
  <si>
    <t>Representante de ventas</t>
  </si>
  <si>
    <t>Londres</t>
  </si>
  <si>
    <t>Reino Unido</t>
  </si>
  <si>
    <t>AROUT</t>
  </si>
  <si>
    <t>Folies gourmandes</t>
  </si>
  <si>
    <t>Martine Rancé</t>
  </si>
  <si>
    <t>Asistente de agente de ventas</t>
  </si>
  <si>
    <t>Lille</t>
  </si>
  <si>
    <t>BERGS</t>
  </si>
  <si>
    <t>Victuailles en stock</t>
  </si>
  <si>
    <t>Mary Saveley</t>
  </si>
  <si>
    <t>Agente de ventas</t>
  </si>
  <si>
    <t>Lion</t>
  </si>
  <si>
    <t>BLAUS</t>
  </si>
  <si>
    <t>Blondel père et fils</t>
  </si>
  <si>
    <t>Equipos de Música</t>
  </si>
  <si>
    <t>Frédérique Citeaux</t>
  </si>
  <si>
    <t>Gerente de marketing</t>
  </si>
  <si>
    <t>Estrasburgo</t>
  </si>
  <si>
    <t>BLONP</t>
  </si>
  <si>
    <t>Spécialités du monde</t>
  </si>
  <si>
    <t>Dominique Perrier</t>
  </si>
  <si>
    <t>París</t>
  </si>
  <si>
    <t>BOLID</t>
  </si>
  <si>
    <t>Paris spécialités</t>
  </si>
  <si>
    <t>Videos</t>
  </si>
  <si>
    <t>Marie Bertrand</t>
  </si>
  <si>
    <t>BONAP</t>
  </si>
  <si>
    <t>Eastern Connection</t>
  </si>
  <si>
    <t>Ann Devon</t>
  </si>
  <si>
    <t>BOTTM</t>
  </si>
  <si>
    <t>France restauration</t>
  </si>
  <si>
    <t>Vhs</t>
  </si>
  <si>
    <t>Carine Schmitt</t>
  </si>
  <si>
    <t>Nantes</t>
  </si>
  <si>
    <t>BSBEV</t>
  </si>
  <si>
    <t>Vins et alcools Chevalier</t>
  </si>
  <si>
    <t>Paul Henriot</t>
  </si>
  <si>
    <t>Gerente de contabilidad</t>
  </si>
  <si>
    <t>Reims</t>
  </si>
  <si>
    <t>CACTU</t>
  </si>
  <si>
    <t>La corne d'abondance</t>
  </si>
  <si>
    <t>Refrigeradoras</t>
  </si>
  <si>
    <t>Daniel Tonini</t>
  </si>
  <si>
    <t>Versalles</t>
  </si>
  <si>
    <t>CENTC</t>
  </si>
  <si>
    <t>Du monde entier</t>
  </si>
  <si>
    <t>Janine Labrune</t>
  </si>
  <si>
    <t>CHOPS</t>
  </si>
  <si>
    <t>Seven Seas Imports</t>
  </si>
  <si>
    <t>Hari Kumar</t>
  </si>
  <si>
    <t>COMMI</t>
  </si>
  <si>
    <t>Die Wandernde Kuh</t>
  </si>
  <si>
    <t>Cocinas de Gas</t>
  </si>
  <si>
    <t>Rita Müller</t>
  </si>
  <si>
    <t>Stuttgart</t>
  </si>
  <si>
    <t>Alemania</t>
  </si>
  <si>
    <t>CONSH</t>
  </si>
  <si>
    <t>Folk och fä HB</t>
  </si>
  <si>
    <t>Secadoras de Cabello</t>
  </si>
  <si>
    <t>Maria Larsson</t>
  </si>
  <si>
    <t>Bräcke</t>
  </si>
  <si>
    <t>Suecia</t>
  </si>
  <si>
    <t>DRACD</t>
  </si>
  <si>
    <t>Rancho grande</t>
  </si>
  <si>
    <t>Sergio Gutiérrez</t>
  </si>
  <si>
    <t>Buenos Aires</t>
  </si>
  <si>
    <t>Argentina</t>
  </si>
  <si>
    <t>DUMON</t>
  </si>
  <si>
    <t>Tortuga Restaurante</t>
  </si>
  <si>
    <t>Licuadoras</t>
  </si>
  <si>
    <t>Miguel Angel Paolino</t>
  </si>
  <si>
    <t>México D.F.</t>
  </si>
  <si>
    <t>México</t>
  </si>
  <si>
    <t>EASTC</t>
  </si>
  <si>
    <t>Ana Trujillo Emparedados y helados</t>
  </si>
  <si>
    <t>Ana Trujillo</t>
  </si>
  <si>
    <t>ERNSH</t>
  </si>
  <si>
    <t>Berglunds snabbköp</t>
  </si>
  <si>
    <t>Christina Berglund</t>
  </si>
  <si>
    <t>Administrador de pedidos</t>
  </si>
  <si>
    <t>Luleå</t>
  </si>
  <si>
    <t>FAMIA</t>
  </si>
  <si>
    <t>Consolidated Holdings</t>
  </si>
  <si>
    <t>Elizabeth Brown</t>
  </si>
  <si>
    <t>FISSA</t>
  </si>
  <si>
    <t>Frankenversand</t>
  </si>
  <si>
    <t>Peter Franken</t>
  </si>
  <si>
    <t>München</t>
  </si>
  <si>
    <t>FOLIG</t>
  </si>
  <si>
    <t>Suprêmes délices</t>
  </si>
  <si>
    <t>Pascale Cartrain</t>
  </si>
  <si>
    <t>Charleroi</t>
  </si>
  <si>
    <t>Bélgica</t>
  </si>
  <si>
    <t>FOLKO</t>
  </si>
  <si>
    <t>Bólido Comidas preparadas</t>
  </si>
  <si>
    <t>Cocinas Eléctricas</t>
  </si>
  <si>
    <t>Martín Sommer</t>
  </si>
  <si>
    <t>Madrid</t>
  </si>
  <si>
    <t>España</t>
  </si>
  <si>
    <t>FRANK</t>
  </si>
  <si>
    <t>FISSA Fabrica Inter. Salchichas S.A.</t>
  </si>
  <si>
    <t>Diego Roel</t>
  </si>
  <si>
    <t>FRANR</t>
  </si>
  <si>
    <t>Godos Cocina Típica</t>
  </si>
  <si>
    <t>José Pedro Freyre</t>
  </si>
  <si>
    <t>Sevilla</t>
  </si>
  <si>
    <t>FRANS</t>
  </si>
  <si>
    <t>Pericles Comidas clásicas</t>
  </si>
  <si>
    <t>Guillermo Fernández</t>
  </si>
  <si>
    <t>FURIB</t>
  </si>
  <si>
    <t>Cactus Comidas para llevar</t>
  </si>
  <si>
    <t>Patricio Simpson</t>
  </si>
  <si>
    <t>GALED</t>
  </si>
  <si>
    <t>Santé Gourmet</t>
  </si>
  <si>
    <t>Jonas Bergulfsen</t>
  </si>
  <si>
    <t>Stavern</t>
  </si>
  <si>
    <t>Noruega</t>
  </si>
  <si>
    <t>GODOS</t>
  </si>
  <si>
    <t>Princesa Isabel Vinhos</t>
  </si>
  <si>
    <t>Isabel de Castro</t>
  </si>
  <si>
    <t>Lisboa</t>
  </si>
  <si>
    <t>Portugal</t>
  </si>
  <si>
    <t>GOURL</t>
  </si>
  <si>
    <t>B's Beverages</t>
  </si>
  <si>
    <t>Victoria Ashworth</t>
  </si>
  <si>
    <t>GREAL</t>
  </si>
  <si>
    <t>Blauer See Delikatessen</t>
  </si>
  <si>
    <t>Hanna Moos</t>
  </si>
  <si>
    <t>Mannheim</t>
  </si>
  <si>
    <t>GROSR</t>
  </si>
  <si>
    <t>Piccolo und mehr</t>
  </si>
  <si>
    <t>Georg Pipps</t>
  </si>
  <si>
    <t>Salzburgo</t>
  </si>
  <si>
    <t>Austria</t>
  </si>
  <si>
    <t>HANAR</t>
  </si>
  <si>
    <t>Romero y tomillo</t>
  </si>
  <si>
    <t>Alejandra Camino</t>
  </si>
  <si>
    <t>HILAA</t>
  </si>
  <si>
    <t>Richter Supermarkt</t>
  </si>
  <si>
    <t>Michael Holz</t>
  </si>
  <si>
    <t>Génova</t>
  </si>
  <si>
    <t>HUNGC</t>
  </si>
  <si>
    <t>Chop-suey Chinese</t>
  </si>
  <si>
    <t>Yang Wang</t>
  </si>
  <si>
    <t>Berna</t>
  </si>
  <si>
    <t>HUNGO</t>
  </si>
  <si>
    <t>Morgenstern Gesundkost</t>
  </si>
  <si>
    <t>Alexander Feuer</t>
  </si>
  <si>
    <t>Asistente de marketing</t>
  </si>
  <si>
    <t>Leipzig</t>
  </si>
  <si>
    <t>ISLAT</t>
  </si>
  <si>
    <t>Océano Atlántico Ltda.</t>
  </si>
  <si>
    <t>Yvonne Moncada</t>
  </si>
  <si>
    <t>KOENE</t>
  </si>
  <si>
    <t>Furia Bacalhau e Frutos do Mar</t>
  </si>
  <si>
    <t xml:space="preserve">Lino Rodriguez </t>
  </si>
  <si>
    <t>LACOR</t>
  </si>
  <si>
    <t>Wilman Kala</t>
  </si>
  <si>
    <t>Matti Karttunen</t>
  </si>
  <si>
    <t>Prop./Asistente marketing</t>
  </si>
  <si>
    <t>Helsinki</t>
  </si>
  <si>
    <t>Finlandia</t>
  </si>
  <si>
    <t>LAMAI</t>
  </si>
  <si>
    <t>Ernst Handel</t>
  </si>
  <si>
    <t>Roland Mendel</t>
  </si>
  <si>
    <t>Graz</t>
  </si>
  <si>
    <t>LAUGB</t>
  </si>
  <si>
    <t>WulsyS.A</t>
  </si>
  <si>
    <t>Esau Del Carpio</t>
  </si>
  <si>
    <t>Gerente Electricidad</t>
  </si>
  <si>
    <t>usa</t>
  </si>
  <si>
    <t>lima</t>
  </si>
  <si>
    <t>LAZYK</t>
  </si>
  <si>
    <t>Toms Spezialitäten</t>
  </si>
  <si>
    <t>Karin Josephs</t>
  </si>
  <si>
    <t>Münster</t>
  </si>
  <si>
    <t>LEHMS</t>
  </si>
  <si>
    <t>Lehmanns Marktstand</t>
  </si>
  <si>
    <t>Renate Messner</t>
  </si>
  <si>
    <t>Francfurt</t>
  </si>
  <si>
    <t>LETSS</t>
  </si>
  <si>
    <t>Antonio Moreno Taquería</t>
  </si>
  <si>
    <t>Antonio Moreno</t>
  </si>
  <si>
    <t>LILAS</t>
  </si>
  <si>
    <t>Königlich Essen</t>
  </si>
  <si>
    <t>Philip Cramer</t>
  </si>
  <si>
    <t>Asistente de ventas</t>
  </si>
  <si>
    <t>Brandenburgo</t>
  </si>
  <si>
    <t>LINOD</t>
  </si>
  <si>
    <t>Ottilies Käseladen</t>
  </si>
  <si>
    <t>Henriette Pfalzheim</t>
  </si>
  <si>
    <t>Köln</t>
  </si>
  <si>
    <t>LONEP</t>
  </si>
  <si>
    <t>Alfreds Futterkiste</t>
  </si>
  <si>
    <t>Maria Anders</t>
  </si>
  <si>
    <t>Berlín</t>
  </si>
  <si>
    <t>MAGAA</t>
  </si>
  <si>
    <t>Galería del gastrónomo</t>
  </si>
  <si>
    <t xml:space="preserve">Ollas </t>
  </si>
  <si>
    <t>Eduardo Saavedra</t>
  </si>
  <si>
    <t>Barcelona</t>
  </si>
  <si>
    <t>MAISD</t>
  </si>
  <si>
    <t>Maison Dewey</t>
  </si>
  <si>
    <t>Catherine Dewey</t>
  </si>
  <si>
    <t>Bruselas</t>
  </si>
  <si>
    <t>MEREP</t>
  </si>
  <si>
    <t>Centro comercial Moctezuma</t>
  </si>
  <si>
    <t>Francisco Chang</t>
  </si>
  <si>
    <t>MORGK</t>
  </si>
  <si>
    <t>Vaffeljernet</t>
  </si>
  <si>
    <t xml:space="preserve">Repoductores </t>
  </si>
  <si>
    <t>Palle Ibsen</t>
  </si>
  <si>
    <t>Århus</t>
  </si>
  <si>
    <t>Dinamarca</t>
  </si>
  <si>
    <t>NORTS</t>
  </si>
  <si>
    <t>North/South</t>
  </si>
  <si>
    <t>Simon Crowther</t>
  </si>
  <si>
    <t>OCEAN</t>
  </si>
  <si>
    <t>Reggiani Caseifici</t>
  </si>
  <si>
    <t>Maurizio Moroni</t>
  </si>
  <si>
    <t>Reggio Emilia</t>
  </si>
  <si>
    <t>Italia</t>
  </si>
  <si>
    <t>OLDWO</t>
  </si>
  <si>
    <t>QUICK-Stop</t>
  </si>
  <si>
    <t>Horst Kloss</t>
  </si>
  <si>
    <t>Cunewalde</t>
  </si>
  <si>
    <t>OTTIK</t>
  </si>
  <si>
    <t>Wartian Herkku</t>
  </si>
  <si>
    <t>Pirkko Koskitalo</t>
  </si>
  <si>
    <t>Oulu</t>
  </si>
  <si>
    <t>PARIS</t>
  </si>
  <si>
    <t>Wolski  Zajazd</t>
  </si>
  <si>
    <t>Zbyszek Piestrzeniewicz</t>
  </si>
  <si>
    <t>Warszawa</t>
  </si>
  <si>
    <t>Polonia</t>
  </si>
  <si>
    <t>PERIC</t>
  </si>
  <si>
    <t>Magazzini Alimentari Riuniti</t>
  </si>
  <si>
    <t>Giovanni Rovelli</t>
  </si>
  <si>
    <t>Bérgamo</t>
  </si>
  <si>
    <t>PICCO</t>
  </si>
  <si>
    <t>Franchi S.p.A.</t>
  </si>
  <si>
    <t>Paolo Accorti</t>
  </si>
  <si>
    <t>Torino</t>
  </si>
  <si>
    <t>PRINI</t>
  </si>
  <si>
    <t>Simons bistro</t>
  </si>
  <si>
    <t>Filmadoras</t>
  </si>
  <si>
    <t>Jytte Petersen</t>
  </si>
  <si>
    <t>København</t>
  </si>
  <si>
    <t>QUEDE</t>
  </si>
  <si>
    <t>Drachenblut Delikatessen</t>
  </si>
  <si>
    <t>Sven Ottlieb</t>
  </si>
  <si>
    <t>Aachen</t>
  </si>
  <si>
    <t>QUEEN</t>
  </si>
  <si>
    <t>Old World Delicatessen</t>
  </si>
  <si>
    <t>Rene Phillips</t>
  </si>
  <si>
    <t>Anchorage</t>
  </si>
  <si>
    <t>Estados Unidos</t>
  </si>
  <si>
    <t>QUICK</t>
  </si>
  <si>
    <t>Laughing Bacchus Wine Cellars</t>
  </si>
  <si>
    <t>Yoshi Tannamuri</t>
  </si>
  <si>
    <t>Vancouver</t>
  </si>
  <si>
    <t>Canadá</t>
  </si>
  <si>
    <t>RANCH</t>
  </si>
  <si>
    <t>Bottom-Dollar Markets</t>
  </si>
  <si>
    <t>Elizabeth Lincoln</t>
  </si>
  <si>
    <t>Tsawassen</t>
  </si>
  <si>
    <t>RATTC</t>
  </si>
  <si>
    <t>Let's Stop N Shop</t>
  </si>
  <si>
    <t>Jaime Yorres</t>
  </si>
  <si>
    <t>San Francisco</t>
  </si>
  <si>
    <t>REGGC</t>
  </si>
  <si>
    <t>Hungry Owl All-Night Grocers</t>
  </si>
  <si>
    <t>Patricia McKenna</t>
  </si>
  <si>
    <t>Cork</t>
  </si>
  <si>
    <t>Irlanda</t>
  </si>
  <si>
    <t>RICAR</t>
  </si>
  <si>
    <t>GROSELLA-Restaurante</t>
  </si>
  <si>
    <t>Manuel Pereira</t>
  </si>
  <si>
    <t>Caracas</t>
  </si>
  <si>
    <t>Venezuela</t>
  </si>
  <si>
    <t>RICSU</t>
  </si>
  <si>
    <t>Save-a-lot Markets</t>
  </si>
  <si>
    <t>Jose Pavarotti</t>
  </si>
  <si>
    <t>Boise</t>
  </si>
  <si>
    <t>ROMEY</t>
  </si>
  <si>
    <t>Island Trading</t>
  </si>
  <si>
    <t>Helen Bennett</t>
  </si>
  <si>
    <t>Cowes</t>
  </si>
  <si>
    <t>SANTG</t>
  </si>
  <si>
    <t>LILA-Supermercado</t>
  </si>
  <si>
    <t>Carlos González</t>
  </si>
  <si>
    <t>Barquisimeto</t>
  </si>
  <si>
    <t>SAVEA</t>
  </si>
  <si>
    <t>The Cracker Box</t>
  </si>
  <si>
    <t>Liu Wong</t>
  </si>
  <si>
    <t>Butte</t>
  </si>
  <si>
    <t>SEVES</t>
  </si>
  <si>
    <t>Rattlesnake Canyon Grocery</t>
  </si>
  <si>
    <t>Paula Wilson</t>
  </si>
  <si>
    <t>Representante agente ventas</t>
  </si>
  <si>
    <t>Albuquerque</t>
  </si>
  <si>
    <t>SIMOB</t>
  </si>
  <si>
    <t>LINO-Delicateses</t>
  </si>
  <si>
    <t>Felipe Izquierdo</t>
  </si>
  <si>
    <t>I. de Margarita</t>
  </si>
  <si>
    <t>SPECD</t>
  </si>
  <si>
    <t>Great Lakes Food Market</t>
  </si>
  <si>
    <t>Howard Snyder</t>
  </si>
  <si>
    <t>Eugenia</t>
  </si>
  <si>
    <t>SPLIR</t>
  </si>
  <si>
    <t>Lonesome Pine Restaurant</t>
  </si>
  <si>
    <t>Fran Wilson</t>
  </si>
  <si>
    <t>Portland</t>
  </si>
  <si>
    <t>SUPRD</t>
  </si>
  <si>
    <t>The Big Cheese</t>
  </si>
  <si>
    <t>Liz Nixon</t>
  </si>
  <si>
    <t>THEBI</t>
  </si>
  <si>
    <t>Hungry Coyote Import Store</t>
  </si>
  <si>
    <t>Yoshi Latimer</t>
  </si>
  <si>
    <t>Elgin</t>
  </si>
  <si>
    <t>THECR</t>
  </si>
  <si>
    <t>Mère Paillarde</t>
  </si>
  <si>
    <t>Jean Fresnière</t>
  </si>
  <si>
    <t>Montreal</t>
  </si>
  <si>
    <t>TOMSP</t>
  </si>
  <si>
    <t>Ricardo Adocicados</t>
  </si>
  <si>
    <t>Janete Limeira</t>
  </si>
  <si>
    <t>Rio de Janeiro</t>
  </si>
  <si>
    <t>Brasil</t>
  </si>
  <si>
    <t>TORTU</t>
  </si>
  <si>
    <t>Que Delícia</t>
  </si>
  <si>
    <t>Bernardo Batista</t>
  </si>
  <si>
    <t>TRADH</t>
  </si>
  <si>
    <t>Hanari Carnes</t>
  </si>
  <si>
    <t>Mario Pontes</t>
  </si>
  <si>
    <t>TRAIH</t>
  </si>
  <si>
    <t>Queen Cozinha</t>
  </si>
  <si>
    <t>Lúcia Carvalho</t>
  </si>
  <si>
    <t>Sao Paulo</t>
  </si>
  <si>
    <t>VAFFE</t>
  </si>
  <si>
    <t>Gourmet Lanchonetes</t>
  </si>
  <si>
    <t>André Fonseca</t>
  </si>
  <si>
    <t>Campinas</t>
  </si>
  <si>
    <t>VICTE</t>
  </si>
  <si>
    <t>Comércio Mineiro</t>
  </si>
  <si>
    <t>Pedro Afonso</t>
  </si>
  <si>
    <t>São Paulo</t>
  </si>
  <si>
    <t>VINET</t>
  </si>
  <si>
    <t>Tradição Hipermercados</t>
  </si>
  <si>
    <t>Anabela Domingues</t>
  </si>
  <si>
    <t>WANDK</t>
  </si>
  <si>
    <t>Wellington Importadora</t>
  </si>
  <si>
    <t>Paula Parente</t>
  </si>
  <si>
    <t>Resende</t>
  </si>
  <si>
    <t>WARTH</t>
  </si>
  <si>
    <t>Familia Arquibaldo</t>
  </si>
  <si>
    <t>Aria Cruz</t>
  </si>
  <si>
    <t>WELLI</t>
  </si>
  <si>
    <t>HILARIÓN-Abastos</t>
  </si>
  <si>
    <t>Carlos Hernández</t>
  </si>
  <si>
    <t>San Cristóbal</t>
  </si>
  <si>
    <t>WHITC</t>
  </si>
  <si>
    <t>Lazy K Kountry Store</t>
  </si>
  <si>
    <t>John Steel</t>
  </si>
  <si>
    <t>Walla Walla</t>
  </si>
  <si>
    <t>WILMK</t>
  </si>
  <si>
    <t>White Clover Markets</t>
  </si>
  <si>
    <t>Karl Jablonski</t>
  </si>
  <si>
    <t>Seattle</t>
  </si>
  <si>
    <t>WOLZA</t>
  </si>
  <si>
    <t>Trail's Head Gourmet Provisioners</t>
  </si>
  <si>
    <t>Helvetius Nagy</t>
  </si>
  <si>
    <t>Kirkland</t>
  </si>
  <si>
    <t>WULSA</t>
  </si>
  <si>
    <t>Split Rail Beer &amp; Ale</t>
  </si>
  <si>
    <t>Art Braunschweiger</t>
  </si>
  <si>
    <t>Lander</t>
  </si>
  <si>
    <r>
      <t xml:space="preserve">Por Sexo en Forma </t>
    </r>
    <r>
      <rPr>
        <b/>
        <sz val="14"/>
        <color indexed="12"/>
        <rFont val="Arial"/>
        <family val="2"/>
      </rPr>
      <t xml:space="preserve">Ascendente , por Ciudad en forma </t>
    </r>
    <r>
      <rPr>
        <b/>
        <sz val="14"/>
        <color indexed="10"/>
        <rFont val="Arial"/>
        <family val="2"/>
      </rPr>
      <t>Descendente</t>
    </r>
    <r>
      <rPr>
        <b/>
        <sz val="14"/>
        <color indexed="12"/>
        <rFont val="Arial"/>
        <family val="2"/>
      </rPr>
      <t xml:space="preserve"> y Por Edad en forma </t>
    </r>
    <r>
      <rPr>
        <b/>
        <sz val="14"/>
        <color indexed="10"/>
        <rFont val="Arial"/>
        <family val="2"/>
      </rPr>
      <t>Ascendente</t>
    </r>
  </si>
  <si>
    <t>Se desea ver a las compañias agrupadas por productos y tambien ordenadas alfabeticamente por su Nombre</t>
  </si>
  <si>
    <r>
      <t xml:space="preserve">Se desea ver ordenada a las compañias por País y por Cargo del contacto los dos en orden </t>
    </r>
    <r>
      <rPr>
        <b/>
        <sz val="14"/>
        <color indexed="48"/>
        <rFont val="Arial"/>
        <family val="2"/>
      </rPr>
      <t>descendente</t>
    </r>
  </si>
  <si>
    <r>
      <t xml:space="preserve">Se desea ver ordenado por los Cargos del contacto y por edades en forma </t>
    </r>
    <r>
      <rPr>
        <b/>
        <sz val="14"/>
        <color indexed="48"/>
        <rFont val="Arial"/>
        <family val="2"/>
      </rPr>
      <t>Ascendente</t>
    </r>
  </si>
  <si>
    <t>Usando Filtros Automáticos</t>
  </si>
  <si>
    <t>Obtener lo Siguiente:</t>
  </si>
  <si>
    <t>Todas la Cías ubicadas en Berlín ó Buenos Aires</t>
  </si>
  <si>
    <t xml:space="preserve">Todas la Cías que distribuyen Refrigeradoras y que su Contacto </t>
  </si>
  <si>
    <t>es un Representante de Ventas de la ciudad de Sao Paulo</t>
  </si>
  <si>
    <t>Todas la Cías que su nombre comienza con f</t>
  </si>
  <si>
    <r>
      <t>o termina con la letra S</t>
    </r>
    <r>
      <rPr>
        <sz val="18"/>
        <color indexed="48"/>
        <rFont val="MS Sans Serif"/>
        <family val="2"/>
      </rPr>
      <t xml:space="preserve"> y que sean propietarios</t>
    </r>
  </si>
  <si>
    <t>Todas la Cias que venden equipos de música</t>
  </si>
  <si>
    <t>y que sus vendedores tengan edades entre 23 y 30 años</t>
  </si>
  <si>
    <t>Mostrar a los socios que dieron una cuota mayor a S/. 5000</t>
  </si>
  <si>
    <t>Lista de Socios</t>
  </si>
  <si>
    <t>A. Paterno</t>
  </si>
  <si>
    <t>A. Materno</t>
  </si>
  <si>
    <t>Nombres</t>
  </si>
  <si>
    <t>Cuota</t>
  </si>
  <si>
    <t>Fecha Ingreso</t>
  </si>
  <si>
    <t>Ortiz</t>
  </si>
  <si>
    <t>Velásquez</t>
  </si>
  <si>
    <t>Jackeline</t>
  </si>
  <si>
    <t>Miraflores</t>
  </si>
  <si>
    <t>Altamirano</t>
  </si>
  <si>
    <t>Bastidas</t>
  </si>
  <si>
    <t>Surco</t>
  </si>
  <si>
    <t>Hernandez</t>
  </si>
  <si>
    <t>Mancilla</t>
  </si>
  <si>
    <t>Miriam</t>
  </si>
  <si>
    <t>Barranco</t>
  </si>
  <si>
    <t>Contreras</t>
  </si>
  <si>
    <t>Salazar</t>
  </si>
  <si>
    <t>Maria</t>
  </si>
  <si>
    <t>Malpartida</t>
  </si>
  <si>
    <t>Gonzales</t>
  </si>
  <si>
    <t>Marisol</t>
  </si>
  <si>
    <t>Ramirez</t>
  </si>
  <si>
    <t>Cercado</t>
  </si>
  <si>
    <t>Pilar</t>
  </si>
  <si>
    <t>Avellaneda</t>
  </si>
  <si>
    <t>Marulanda</t>
  </si>
  <si>
    <t>Guisella</t>
  </si>
  <si>
    <t>Garcia</t>
  </si>
  <si>
    <t>Perez</t>
  </si>
  <si>
    <t>Lourdes</t>
  </si>
  <si>
    <t>Paredes</t>
  </si>
  <si>
    <t>Martinez</t>
  </si>
  <si>
    <t>Erika</t>
  </si>
  <si>
    <t>San Borja</t>
  </si>
  <si>
    <t>Lozada</t>
  </si>
  <si>
    <t>Carrillo</t>
  </si>
  <si>
    <t>Jhonatan</t>
  </si>
  <si>
    <t>Fuentes</t>
  </si>
  <si>
    <t>Frank David</t>
  </si>
  <si>
    <t>Ramos</t>
  </si>
  <si>
    <t>Portal</t>
  </si>
  <si>
    <t>Juan Antonio</t>
  </si>
  <si>
    <t>Mandujano</t>
  </si>
  <si>
    <t>Vega</t>
  </si>
  <si>
    <t>Carlos</t>
  </si>
  <si>
    <t>Esteban</t>
  </si>
  <si>
    <t>Beltran</t>
  </si>
  <si>
    <t>Onofre</t>
  </si>
  <si>
    <t>Alberto</t>
  </si>
  <si>
    <t>Farfan</t>
  </si>
  <si>
    <t>Castro</t>
  </si>
  <si>
    <t>Ivan</t>
  </si>
  <si>
    <t>Julio Cesar</t>
  </si>
  <si>
    <t>Zavala</t>
  </si>
  <si>
    <t>Fernandez</t>
  </si>
  <si>
    <t>Christian</t>
  </si>
  <si>
    <t>Zegarra</t>
  </si>
  <si>
    <t>Saenz</t>
  </si>
  <si>
    <t>Jose</t>
  </si>
  <si>
    <t>Casas</t>
  </si>
  <si>
    <t>Cordova</t>
  </si>
  <si>
    <t>Daniel</t>
  </si>
  <si>
    <t>Lazo</t>
  </si>
  <si>
    <t>Chávez</t>
  </si>
  <si>
    <t>Anthony</t>
  </si>
  <si>
    <t>Mostrar a los socios que ingresaron entre los años 2004 y 2005</t>
  </si>
  <si>
    <t>Mostrar a los 5 mejores socios.</t>
  </si>
  <si>
    <t>Usando Subtotales encontrar lo siguiente:</t>
  </si>
  <si>
    <t>Encontrar la edad promedio de cada cargo</t>
  </si>
  <si>
    <t>Encontrar el total de Créditos por cada País</t>
  </si>
  <si>
    <t>Crédito</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</si>
</sst>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_-&quot;$&quot;* #,##0.00_-;\-&quot;$&quot;* #,##0.00_-;_-&quot;$&quot;* &quot;-&quot;??_-;_-@_-"/>
    <numFmt numFmtId="165" formatCode="[$$-80A]#,##0.00"/>
    <numFmt numFmtId="166" formatCode="[$$-409]#,##0.00"/>
    <numFmt numFmtId="167" formatCode="_-[$$-80A]* #,##0.00_-;\-[$$-80A]* #,##0.00_-;_-[$$-80A]* &quot;-&quot;??_-;_-@_-"/>
    <numFmt numFmtId="168" formatCode="_ * #,##0.00_ ;_ * \-#,##0.00_ ;_ * &quot;-&quot;??_ ;_ @_ "/>
    <numFmt numFmtId="169" formatCode="_(* #,##0_);_(* \(#,##0\);_(* &quot;-&quot;??_);_(@_)"/>
    <numFmt numFmtId="170" formatCode="_(&quot;$&quot;* #,##0.00_);_(&quot;$&quot;* \(#,##0.00\);_(&quot;$&quot;* &quot;-&quot;??_);_(@_)"/>
    <numFmt numFmtId="171" formatCode="_ [$S/-280A]* #,##0.00_ ;_ [$S/-280A]* \-#,##0.00_ ;_ [$S/-280A]* &quot;-&quot;??_ ;_ @_ "/>
    <numFmt numFmtId="172" formatCode="&quot;$&quot;\ #,##0;[Red]&quot;$&quot;\ \-#,##0"/>
    <numFmt numFmtId="173" formatCode="&quot;$&quot;\ #,##0.00"/>
    <numFmt numFmtId="174" formatCode="_ &quot;S/.&quot;\ * #,##0.00_ ;_ &quot;S/.&quot;\ * \-#,##0.00_ ;_ &quot;S/.&quot;\ * &quot;-&quot;??_ ;_ @_ "/>
    <numFmt numFmtId="175" formatCode="&quot;S/.&quot;\ #,##0"/>
    <numFmt numFmtId="176" formatCode="_ &quot;$&quot;* #,##0.00_ ;_ &quot;$&quot;* \-#,##0.00_ ;_ &quot;$&quot;* &quot;-&quot;??_ ;_ @_ "/>
    <numFmt numFmtId="177" formatCode="#,##0.00\ &quot;€&quot;"/>
  </numFmts>
  <fonts count="67">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0"/>
      <name val="Calibri"/>
      <family val="2"/>
      <scheme val="minor"/>
    </font>
    <font>
      <b/>
      <sz val="16"/>
      <color theme="6" tint="-0.499984740745262"/>
      <name val="Calibri"/>
      <family val="2"/>
      <scheme val="minor"/>
    </font>
    <font>
      <b/>
      <sz val="8"/>
      <color indexed="81"/>
      <name val="Tahoma"/>
      <family val="2"/>
    </font>
    <font>
      <sz val="8"/>
      <color indexed="81"/>
      <name val="Tahoma"/>
      <family val="2"/>
    </font>
    <font>
      <b/>
      <sz val="11"/>
      <color rgb="FF002060"/>
      <name val="Calibri"/>
      <family val="2"/>
      <scheme val="minor"/>
    </font>
    <font>
      <b/>
      <sz val="10"/>
      <name val="Arial"/>
      <family val="2"/>
    </font>
    <font>
      <b/>
      <sz val="9"/>
      <color indexed="8"/>
      <name val="Arial"/>
      <family val="2"/>
    </font>
    <font>
      <b/>
      <sz val="10"/>
      <color indexed="9"/>
      <name val="Arial"/>
      <family val="2"/>
    </font>
    <font>
      <b/>
      <sz val="9"/>
      <color indexed="10"/>
      <name val="Tahoma"/>
      <family val="2"/>
    </font>
    <font>
      <b/>
      <sz val="18"/>
      <color theme="5" tint="-0.499984740745262"/>
      <name val="AR BERKLEY"/>
    </font>
    <font>
      <b/>
      <sz val="11"/>
      <name val="Arial"/>
      <family val="2"/>
    </font>
    <font>
      <b/>
      <sz val="10"/>
      <color rgb="FF002060"/>
      <name val="Arial"/>
      <family val="2"/>
    </font>
    <font>
      <sz val="10"/>
      <name val="Arial"/>
      <family val="2"/>
    </font>
    <font>
      <sz val="10"/>
      <color indexed="10"/>
      <name val="Arial"/>
      <family val="2"/>
    </font>
    <font>
      <b/>
      <sz val="12"/>
      <color indexed="10"/>
      <name val="Arial"/>
      <family val="2"/>
    </font>
    <font>
      <b/>
      <sz val="12"/>
      <color indexed="9"/>
      <name val="Arial"/>
      <family val="2"/>
    </font>
    <font>
      <b/>
      <sz val="8"/>
      <color indexed="10"/>
      <name val="Tahoma"/>
      <family val="2"/>
    </font>
    <font>
      <sz val="10"/>
      <name val="Arial"/>
      <family val="2"/>
    </font>
    <font>
      <b/>
      <i/>
      <sz val="10"/>
      <color indexed="13"/>
      <name val="Century Gothic"/>
      <family val="2"/>
    </font>
    <font>
      <sz val="10"/>
      <color indexed="13"/>
      <name val="Arial"/>
      <family val="2"/>
    </font>
    <font>
      <b/>
      <sz val="10"/>
      <color indexed="17"/>
      <name val="Abadi MT Condensed"/>
      <family val="2"/>
    </font>
    <font>
      <sz val="10"/>
      <color indexed="17"/>
      <name val="Arial"/>
      <family val="2"/>
    </font>
    <font>
      <sz val="12"/>
      <name val="Arial"/>
      <family val="2"/>
    </font>
    <font>
      <sz val="12"/>
      <name val="Arial"/>
      <family val="2"/>
    </font>
    <font>
      <sz val="7"/>
      <name val="Times New Roman"/>
      <family val="1"/>
    </font>
    <font>
      <b/>
      <sz val="14"/>
      <color theme="3" tint="-0.499984740745262"/>
      <name val="Arial"/>
      <family val="2"/>
    </font>
    <font>
      <sz val="10"/>
      <color theme="3" tint="-0.499984740745262"/>
      <name val="Arial"/>
      <family val="2"/>
    </font>
    <font>
      <b/>
      <sz val="14"/>
      <name val="Arial"/>
      <family val="2"/>
    </font>
    <font>
      <sz val="10"/>
      <name val="Times New Roman"/>
      <family val="1"/>
    </font>
    <font>
      <b/>
      <sz val="16"/>
      <color theme="0"/>
      <name val="Times New Roman"/>
      <family val="1"/>
    </font>
    <font>
      <sz val="10"/>
      <color theme="0"/>
      <name val="Times New Roman"/>
      <family val="1"/>
    </font>
    <font>
      <sz val="11"/>
      <color theme="0"/>
      <name val="Times New Roman"/>
      <family val="1"/>
    </font>
    <font>
      <b/>
      <sz val="12"/>
      <color indexed="9"/>
      <name val="Times New Roman"/>
      <family val="1"/>
    </font>
    <font>
      <sz val="10"/>
      <color indexed="9"/>
      <name val="Times New Roman"/>
      <family val="1"/>
    </font>
    <font>
      <sz val="12"/>
      <name val="Times New Roman"/>
      <family val="1"/>
    </font>
    <font>
      <b/>
      <sz val="12"/>
      <name val="Times New Roman"/>
      <family val="1"/>
    </font>
    <font>
      <b/>
      <sz val="10"/>
      <name val="Times New Roman"/>
      <family val="1"/>
    </font>
    <font>
      <sz val="10"/>
      <name val="Arial"/>
    </font>
    <font>
      <b/>
      <sz val="16"/>
      <color theme="4" tint="-0.499984740745262"/>
      <name val="Calibri"/>
      <family val="2"/>
      <scheme val="minor"/>
    </font>
    <font>
      <b/>
      <sz val="11"/>
      <color rgb="FFC00000"/>
      <name val="Arial"/>
      <family val="2"/>
    </font>
    <font>
      <b/>
      <sz val="12"/>
      <color rgb="FFC00000"/>
      <name val="Arial"/>
      <family val="2"/>
    </font>
    <font>
      <sz val="10"/>
      <color indexed="8"/>
      <name val="MS Sans Serif"/>
      <family val="2"/>
    </font>
    <font>
      <b/>
      <u/>
      <sz val="18"/>
      <color theme="2" tint="-0.749992370372631"/>
      <name val="Arial"/>
      <family val="2"/>
    </font>
    <font>
      <sz val="10"/>
      <color indexed="9"/>
      <name val="MS Sans Serif"/>
      <family val="2"/>
    </font>
    <font>
      <b/>
      <sz val="14"/>
      <color indexed="18"/>
      <name val="Arial"/>
      <family val="2"/>
    </font>
    <font>
      <b/>
      <sz val="14"/>
      <color indexed="10"/>
      <name val="Arial"/>
      <family val="2"/>
    </font>
    <font>
      <sz val="10"/>
      <color indexed="8"/>
      <name val="Arial"/>
      <family val="2"/>
    </font>
    <font>
      <b/>
      <sz val="14"/>
      <color indexed="12"/>
      <name val="Arial"/>
      <family val="2"/>
    </font>
    <font>
      <b/>
      <sz val="14"/>
      <color indexed="48"/>
      <name val="Arial"/>
      <family val="2"/>
    </font>
    <font>
      <sz val="18"/>
      <color theme="3" tint="-0.249977111117893"/>
      <name val="Arial Black"/>
      <family val="2"/>
    </font>
    <font>
      <b/>
      <sz val="16"/>
      <color theme="3" tint="-0.249977111117893"/>
      <name val="Maiandra GD"/>
      <family val="2"/>
    </font>
    <font>
      <b/>
      <sz val="18"/>
      <color rgb="FFFF0000"/>
      <name val="MS Sans Serif"/>
      <family val="2"/>
    </font>
    <font>
      <sz val="10"/>
      <color theme="0"/>
      <name val="Arial"/>
      <family val="2"/>
    </font>
    <font>
      <sz val="18"/>
      <color indexed="48"/>
      <name val="MS Sans Serif"/>
      <family val="2"/>
    </font>
    <font>
      <b/>
      <i/>
      <sz val="12"/>
      <color rgb="FFFF0000"/>
      <name val="Arial"/>
      <family val="2"/>
    </font>
    <font>
      <b/>
      <i/>
      <sz val="20"/>
      <color theme="3"/>
      <name val="Arial"/>
      <family val="2"/>
    </font>
    <font>
      <b/>
      <i/>
      <sz val="14"/>
      <name val="Arial"/>
      <family val="2"/>
    </font>
    <font>
      <b/>
      <sz val="10"/>
      <color theme="0"/>
      <name val="Arial"/>
      <family val="2"/>
    </font>
    <font>
      <b/>
      <sz val="10"/>
      <color indexed="8"/>
      <name val="MS Sans Serif"/>
      <family val="2"/>
    </font>
    <font>
      <b/>
      <sz val="18"/>
      <color indexed="12"/>
      <name val="Arial Narrow"/>
      <family val="2"/>
    </font>
    <font>
      <b/>
      <sz val="14"/>
      <color rgb="FFFF0000"/>
      <name val="Arial"/>
      <family val="2"/>
    </font>
    <font>
      <sz val="24"/>
      <color theme="2" tint="-0.749992370372631"/>
      <name val="MS Sans Serif"/>
      <family val="2"/>
    </font>
    <font>
      <b/>
      <sz val="10"/>
      <color indexed="8"/>
      <name val="Arial"/>
      <family val="2"/>
    </font>
  </fonts>
  <fills count="38">
    <fill>
      <patternFill patternType="none"/>
    </fill>
    <fill>
      <patternFill patternType="gray125"/>
    </fill>
    <fill>
      <patternFill patternType="solid">
        <fgColor theme="8" tint="0.59999389629810485"/>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59999389629810485"/>
        <bgColor indexed="24"/>
      </patternFill>
    </fill>
    <fill>
      <patternFill patternType="solid">
        <fgColor theme="5" tint="0.59999389629810485"/>
        <bgColor indexed="64"/>
      </patternFill>
    </fill>
    <fill>
      <patternFill patternType="solid">
        <fgColor theme="7" tint="0.59999389629810485"/>
        <bgColor indexed="64"/>
      </patternFill>
    </fill>
    <fill>
      <patternFill patternType="solid">
        <fgColor indexed="42"/>
        <bgColor indexed="64"/>
      </patternFill>
    </fill>
    <fill>
      <patternFill patternType="solid">
        <fgColor indexed="6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indexed="50"/>
        <bgColor indexed="64"/>
      </patternFill>
    </fill>
    <fill>
      <patternFill patternType="solid">
        <fgColor indexed="52"/>
        <bgColor indexed="64"/>
      </patternFill>
    </fill>
    <fill>
      <patternFill patternType="solid">
        <fgColor indexed="40"/>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indexed="1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indexed="9"/>
        <bgColor indexed="64"/>
      </patternFill>
    </fill>
    <fill>
      <patternFill patternType="solid">
        <fgColor theme="7" tint="-0.49998474074526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13"/>
        <bgColor indexed="8"/>
      </patternFill>
    </fill>
  </fills>
  <borders count="71">
    <border>
      <left/>
      <right/>
      <top/>
      <bottom/>
      <diagonal/>
    </border>
    <border>
      <left style="slantDashDot">
        <color theme="9" tint="-0.499984740745262"/>
      </left>
      <right style="dashDot">
        <color theme="9" tint="0.39994506668294322"/>
      </right>
      <top style="slantDashDot">
        <color theme="9" tint="-0.499984740745262"/>
      </top>
      <bottom style="dashDot">
        <color theme="9" tint="0.39994506668294322"/>
      </bottom>
      <diagonal/>
    </border>
    <border>
      <left style="dashDot">
        <color theme="9" tint="0.39994506668294322"/>
      </left>
      <right style="dashDot">
        <color theme="9" tint="0.39994506668294322"/>
      </right>
      <top style="slantDashDot">
        <color theme="9" tint="-0.499984740745262"/>
      </top>
      <bottom style="dashDot">
        <color theme="9" tint="0.39994506668294322"/>
      </bottom>
      <diagonal/>
    </border>
    <border>
      <left style="dashDot">
        <color theme="9" tint="0.39994506668294322"/>
      </left>
      <right style="slantDashDot">
        <color theme="9" tint="-0.499984740745262"/>
      </right>
      <top style="slantDashDot">
        <color theme="9" tint="-0.499984740745262"/>
      </top>
      <bottom style="dashDot">
        <color theme="9" tint="0.39994506668294322"/>
      </bottom>
      <diagonal/>
    </border>
    <border>
      <left style="slantDashDot">
        <color theme="9" tint="-0.499984740745262"/>
      </left>
      <right style="dashDot">
        <color theme="9" tint="0.39994506668294322"/>
      </right>
      <top style="dashDot">
        <color theme="9" tint="0.39994506668294322"/>
      </top>
      <bottom/>
      <diagonal/>
    </border>
    <border>
      <left style="dashDot">
        <color theme="9" tint="0.39994506668294322"/>
      </left>
      <right style="dashDot">
        <color theme="9" tint="0.39994506668294322"/>
      </right>
      <top style="dashDot">
        <color theme="9" tint="0.39994506668294322"/>
      </top>
      <bottom/>
      <diagonal/>
    </border>
    <border>
      <left style="dashDot">
        <color theme="9" tint="0.39994506668294322"/>
      </left>
      <right style="slantDashDot">
        <color theme="9" tint="-0.499984740745262"/>
      </right>
      <top style="dashDot">
        <color theme="9" tint="0.39994506668294322"/>
      </top>
      <bottom/>
      <diagonal/>
    </border>
    <border>
      <left style="medium">
        <color theme="4" tint="-0.24994659260841701"/>
      </left>
      <right style="dashed">
        <color theme="4" tint="0.39994506668294322"/>
      </right>
      <top style="medium">
        <color theme="4" tint="-0.24994659260841701"/>
      </top>
      <bottom style="dashed">
        <color theme="4" tint="0.39994506668294322"/>
      </bottom>
      <diagonal/>
    </border>
    <border>
      <left style="dashed">
        <color theme="4" tint="0.39994506668294322"/>
      </left>
      <right style="dashed">
        <color theme="4" tint="0.39994506668294322"/>
      </right>
      <top style="medium">
        <color theme="4" tint="-0.24994659260841701"/>
      </top>
      <bottom style="dashed">
        <color theme="4" tint="0.39994506668294322"/>
      </bottom>
      <diagonal/>
    </border>
    <border>
      <left style="dashed">
        <color theme="4" tint="0.39994506668294322"/>
      </left>
      <right style="medium">
        <color theme="4" tint="-0.24994659260841701"/>
      </right>
      <top style="medium">
        <color theme="4" tint="-0.24994659260841701"/>
      </top>
      <bottom style="dashed">
        <color theme="4" tint="0.39994506668294322"/>
      </bottom>
      <diagonal/>
    </border>
    <border>
      <left style="medium">
        <color theme="4" tint="-0.24994659260841701"/>
      </left>
      <right style="dashed">
        <color theme="4" tint="0.39994506668294322"/>
      </right>
      <top style="dashed">
        <color theme="4" tint="0.39994506668294322"/>
      </top>
      <bottom style="dashed">
        <color theme="4" tint="0.39994506668294322"/>
      </bottom>
      <diagonal/>
    </border>
    <border>
      <left style="dashed">
        <color theme="4" tint="0.39994506668294322"/>
      </left>
      <right style="dashed">
        <color theme="4" tint="0.39994506668294322"/>
      </right>
      <top style="dashed">
        <color theme="4" tint="0.39994506668294322"/>
      </top>
      <bottom style="dashed">
        <color theme="4" tint="0.39994506668294322"/>
      </bottom>
      <diagonal/>
    </border>
    <border>
      <left style="dashed">
        <color theme="4" tint="0.39994506668294322"/>
      </left>
      <right style="medium">
        <color theme="4" tint="-0.24994659260841701"/>
      </right>
      <top style="dashed">
        <color theme="4" tint="0.39994506668294322"/>
      </top>
      <bottom style="dashed">
        <color theme="4" tint="0.39994506668294322"/>
      </bottom>
      <diagonal/>
    </border>
    <border>
      <left style="medium">
        <color theme="4" tint="-0.24994659260841701"/>
      </left>
      <right style="dashed">
        <color theme="4" tint="0.39994506668294322"/>
      </right>
      <top style="dashed">
        <color theme="4" tint="0.39994506668294322"/>
      </top>
      <bottom style="medium">
        <color theme="4" tint="-0.24994659260841701"/>
      </bottom>
      <diagonal/>
    </border>
    <border>
      <left style="dashed">
        <color theme="4" tint="0.39994506668294322"/>
      </left>
      <right style="dashed">
        <color theme="4" tint="0.39994506668294322"/>
      </right>
      <top style="dashed">
        <color theme="4" tint="0.39994506668294322"/>
      </top>
      <bottom style="medium">
        <color theme="4" tint="-0.24994659260841701"/>
      </bottom>
      <diagonal/>
    </border>
    <border>
      <left style="dashed">
        <color theme="4" tint="0.39994506668294322"/>
      </left>
      <right style="medium">
        <color theme="4" tint="-0.24994659260841701"/>
      </right>
      <top style="dashed">
        <color theme="4" tint="0.39994506668294322"/>
      </top>
      <bottom style="medium">
        <color theme="4" tint="-0.24994659260841701"/>
      </bottom>
      <diagonal/>
    </border>
    <border>
      <left style="double">
        <color rgb="FF0066FF"/>
      </left>
      <right style="dashDot">
        <color theme="1" tint="4.9989318521683403E-2"/>
      </right>
      <top style="double">
        <color rgb="FF0066FF"/>
      </top>
      <bottom style="dashDot">
        <color theme="1" tint="4.9989318521683403E-2"/>
      </bottom>
      <diagonal/>
    </border>
    <border>
      <left style="dashDot">
        <color theme="1" tint="4.9989318521683403E-2"/>
      </left>
      <right style="double">
        <color rgb="FF0066FF"/>
      </right>
      <top style="double">
        <color rgb="FF0066FF"/>
      </top>
      <bottom style="dashDot">
        <color theme="1" tint="4.9989318521683403E-2"/>
      </bottom>
      <diagonal/>
    </border>
    <border>
      <left style="double">
        <color rgb="FF0066FF"/>
      </left>
      <right style="dashDot">
        <color theme="1" tint="4.9989318521683403E-2"/>
      </right>
      <top style="dashDot">
        <color theme="1" tint="4.9989318521683403E-2"/>
      </top>
      <bottom style="dashDot">
        <color theme="1" tint="4.9989318521683403E-2"/>
      </bottom>
      <diagonal/>
    </border>
    <border>
      <left style="dashDot">
        <color theme="1" tint="4.9989318521683403E-2"/>
      </left>
      <right style="double">
        <color rgb="FF0066FF"/>
      </right>
      <top style="dashDot">
        <color theme="1" tint="4.9989318521683403E-2"/>
      </top>
      <bottom style="dashDot">
        <color theme="1" tint="4.9989318521683403E-2"/>
      </bottom>
      <diagonal/>
    </border>
    <border>
      <left style="double">
        <color rgb="FF0066FF"/>
      </left>
      <right style="dashDot">
        <color theme="1" tint="4.9989318521683403E-2"/>
      </right>
      <top style="dashDot">
        <color theme="1" tint="4.9989318521683403E-2"/>
      </top>
      <bottom style="double">
        <color rgb="FF0066FF"/>
      </bottom>
      <diagonal/>
    </border>
    <border>
      <left style="dashDot">
        <color theme="1" tint="4.9989318521683403E-2"/>
      </left>
      <right style="double">
        <color rgb="FF0066FF"/>
      </right>
      <top style="dashDot">
        <color theme="1" tint="4.9989318521683403E-2"/>
      </top>
      <bottom style="double">
        <color rgb="FF0066FF"/>
      </bottom>
      <diagonal/>
    </border>
    <border>
      <left style="mediumDashed">
        <color theme="9" tint="-0.499984740745262"/>
      </left>
      <right style="dashDot">
        <color theme="1" tint="0.34998626667073579"/>
      </right>
      <top style="mediumDashed">
        <color theme="9" tint="-0.499984740745262"/>
      </top>
      <bottom style="dashDot">
        <color theme="1" tint="0.34998626667073579"/>
      </bottom>
      <diagonal/>
    </border>
    <border>
      <left style="dashDot">
        <color theme="1" tint="0.34998626667073579"/>
      </left>
      <right style="dashDot">
        <color theme="1" tint="0.34998626667073579"/>
      </right>
      <top style="mediumDashed">
        <color theme="9" tint="-0.499984740745262"/>
      </top>
      <bottom style="dashDot">
        <color theme="1" tint="0.34998626667073579"/>
      </bottom>
      <diagonal/>
    </border>
    <border>
      <left style="dashDot">
        <color theme="1" tint="0.34998626667073579"/>
      </left>
      <right style="mediumDashed">
        <color theme="9" tint="-0.499984740745262"/>
      </right>
      <top style="mediumDashed">
        <color theme="9" tint="-0.499984740745262"/>
      </top>
      <bottom style="dashDot">
        <color theme="1" tint="0.34998626667073579"/>
      </bottom>
      <diagonal/>
    </border>
    <border>
      <left style="mediumDashed">
        <color theme="9" tint="-0.499984740745262"/>
      </left>
      <right style="dashDot">
        <color theme="1" tint="0.34998626667073579"/>
      </right>
      <top style="dashDot">
        <color theme="1" tint="0.34998626667073579"/>
      </top>
      <bottom style="dashDot">
        <color theme="1" tint="0.34998626667073579"/>
      </bottom>
      <diagonal/>
    </border>
    <border>
      <left style="dashDot">
        <color theme="1" tint="0.34998626667073579"/>
      </left>
      <right style="dashDot">
        <color theme="1" tint="0.34998626667073579"/>
      </right>
      <top style="dashDot">
        <color theme="1" tint="0.34998626667073579"/>
      </top>
      <bottom style="dashDot">
        <color theme="1" tint="0.34998626667073579"/>
      </bottom>
      <diagonal/>
    </border>
    <border>
      <left style="dashDot">
        <color theme="1" tint="0.34998626667073579"/>
      </left>
      <right style="mediumDashed">
        <color theme="9" tint="-0.499984740745262"/>
      </right>
      <top style="dashDot">
        <color theme="1" tint="0.34998626667073579"/>
      </top>
      <bottom style="dashDot">
        <color theme="1" tint="0.34998626667073579"/>
      </bottom>
      <diagonal/>
    </border>
    <border>
      <left style="mediumDashed">
        <color theme="9" tint="-0.499984740745262"/>
      </left>
      <right style="dashDot">
        <color theme="1" tint="0.34998626667073579"/>
      </right>
      <top style="dashDot">
        <color theme="1" tint="0.34998626667073579"/>
      </top>
      <bottom style="mediumDashed">
        <color theme="9" tint="-0.499984740745262"/>
      </bottom>
      <diagonal/>
    </border>
    <border>
      <left style="dashDot">
        <color theme="1" tint="0.34998626667073579"/>
      </left>
      <right style="dashDot">
        <color theme="1" tint="0.34998626667073579"/>
      </right>
      <top style="dashDot">
        <color theme="1" tint="0.34998626667073579"/>
      </top>
      <bottom style="mediumDashed">
        <color theme="9" tint="-0.499984740745262"/>
      </bottom>
      <diagonal/>
    </border>
    <border>
      <left style="dashDot">
        <color theme="1" tint="0.34998626667073579"/>
      </left>
      <right style="mediumDashed">
        <color theme="9" tint="-0.499984740745262"/>
      </right>
      <top style="dashDot">
        <color theme="1" tint="0.34998626667073579"/>
      </top>
      <bottom style="mediumDashed">
        <color theme="9"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8"/>
      </right>
      <top style="medium">
        <color indexed="64"/>
      </top>
      <bottom style="thick">
        <color indexed="8"/>
      </bottom>
      <diagonal/>
    </border>
    <border>
      <left/>
      <right style="thin">
        <color indexed="8"/>
      </right>
      <top style="medium">
        <color indexed="64"/>
      </top>
      <bottom style="thick">
        <color indexed="8"/>
      </bottom>
      <diagonal/>
    </border>
    <border>
      <left/>
      <right style="medium">
        <color indexed="64"/>
      </right>
      <top style="medium">
        <color indexed="64"/>
      </top>
      <bottom style="thick">
        <color indexed="8"/>
      </bottom>
      <diagonal/>
    </border>
    <border>
      <left style="medium">
        <color indexed="64"/>
      </left>
      <right style="thin">
        <color indexed="8"/>
      </right>
      <top/>
      <bottom style="thin">
        <color indexed="8"/>
      </bottom>
      <diagonal/>
    </border>
    <border>
      <left/>
      <right style="thin">
        <color indexed="8"/>
      </right>
      <top/>
      <bottom style="thin">
        <color indexed="8"/>
      </bottom>
      <diagonal/>
    </border>
    <border>
      <left/>
      <right style="medium">
        <color indexed="64"/>
      </right>
      <top/>
      <bottom style="thin">
        <color indexed="8"/>
      </bottom>
      <diagonal/>
    </border>
    <border>
      <left style="medium">
        <color indexed="64"/>
      </left>
      <right style="thin">
        <color indexed="8"/>
      </right>
      <top/>
      <bottom style="medium">
        <color indexed="64"/>
      </bottom>
      <diagonal/>
    </border>
    <border>
      <left/>
      <right style="thin">
        <color indexed="8"/>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
      <left/>
      <right/>
      <top style="medium">
        <color indexed="64"/>
      </top>
      <bottom style="thin">
        <color indexed="64"/>
      </bottom>
      <diagonal/>
    </border>
  </borders>
  <cellStyleXfs count="9">
    <xf numFmtId="0" fontId="0" fillId="0" borderId="0"/>
    <xf numFmtId="164" fontId="3" fillId="0" borderId="0" applyFont="0" applyFill="0" applyBorder="0" applyAlignment="0" applyProtection="0"/>
    <xf numFmtId="168" fontId="3" fillId="0" borderId="0" applyFont="0" applyFill="0" applyBorder="0" applyAlignment="0" applyProtection="0"/>
    <xf numFmtId="0" fontId="21" fillId="0" borderId="0"/>
    <xf numFmtId="174" fontId="3" fillId="0" borderId="0" applyFont="0" applyFill="0" applyBorder="0" applyAlignment="0" applyProtection="0"/>
    <xf numFmtId="0" fontId="41" fillId="0" borderId="0"/>
    <xf numFmtId="0" fontId="45" fillId="0" borderId="0"/>
    <xf numFmtId="0" fontId="16" fillId="0" borderId="0"/>
    <xf numFmtId="176" fontId="16" fillId="0" borderId="0" applyFont="0" applyFill="0" applyBorder="0" applyAlignment="0" applyProtection="0"/>
  </cellStyleXfs>
  <cellXfs count="268">
    <xf numFmtId="0" fontId="0" fillId="0" borderId="0" xfId="0"/>
    <xf numFmtId="0" fontId="0" fillId="0" borderId="0" xfId="0" applyAlignment="1">
      <alignment wrapText="1"/>
    </xf>
    <xf numFmtId="0" fontId="0" fillId="0" borderId="2"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5" xfId="0" applyBorder="1" applyAlignment="1">
      <alignment vertical="center" textRotation="90"/>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xf numFmtId="0" fontId="0" fillId="0" borderId="8" xfId="0" applyBorder="1"/>
    <xf numFmtId="165" fontId="0" fillId="0" borderId="8" xfId="0" applyNumberFormat="1" applyBorder="1"/>
    <xf numFmtId="166" fontId="0" fillId="0" borderId="8" xfId="0" applyNumberFormat="1" applyBorder="1" applyAlignment="1">
      <alignment horizontal="center" vertical="center"/>
    </xf>
    <xf numFmtId="0" fontId="0" fillId="0" borderId="10" xfId="0" applyBorder="1"/>
    <xf numFmtId="0" fontId="0" fillId="0" borderId="11" xfId="0" applyBorder="1"/>
    <xf numFmtId="165" fontId="0" fillId="0" borderId="11" xfId="0" applyNumberFormat="1" applyBorder="1"/>
    <xf numFmtId="166" fontId="0" fillId="0" borderId="11" xfId="0" applyNumberFormat="1" applyBorder="1" applyAlignment="1">
      <alignment horizontal="center" vertical="center"/>
    </xf>
    <xf numFmtId="0" fontId="0" fillId="0" borderId="13" xfId="0" applyBorder="1"/>
    <xf numFmtId="0" fontId="0" fillId="0" borderId="14" xfId="0" applyBorder="1"/>
    <xf numFmtId="165" fontId="0" fillId="0" borderId="14" xfId="0" applyNumberFormat="1" applyBorder="1"/>
    <xf numFmtId="166" fontId="0" fillId="0" borderId="14" xfId="0" applyNumberFormat="1" applyBorder="1" applyAlignment="1">
      <alignment horizontal="center" vertical="center"/>
    </xf>
    <xf numFmtId="0" fontId="0" fillId="0" borderId="0" xfId="0" applyAlignment="1">
      <alignment vertical="center" wrapText="1"/>
    </xf>
    <xf numFmtId="0" fontId="0" fillId="2" borderId="18" xfId="0" applyFill="1" applyBorder="1" applyAlignment="1">
      <alignment horizontal="center"/>
    </xf>
    <xf numFmtId="0" fontId="0" fillId="2" borderId="18" xfId="0" applyFill="1" applyBorder="1" applyAlignment="1">
      <alignment horizontal="center" vertical="center" wrapText="1"/>
    </xf>
    <xf numFmtId="0" fontId="0" fillId="2" borderId="20" xfId="0" applyFill="1" applyBorder="1" applyAlignment="1">
      <alignment horizont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2" borderId="19" xfId="0" applyFill="1" applyBorder="1" applyAlignment="1">
      <alignment horizontal="center" vertical="center" wrapText="1"/>
    </xf>
    <xf numFmtId="0" fontId="0" fillId="2" borderId="19" xfId="0" applyFill="1" applyBorder="1" applyAlignment="1">
      <alignment horizontal="center" vertical="center"/>
    </xf>
    <xf numFmtId="0" fontId="0" fillId="2" borderId="19" xfId="0" applyFill="1" applyBorder="1" applyAlignment="1">
      <alignment horizontal="center"/>
    </xf>
    <xf numFmtId="0" fontId="0" fillId="2" borderId="19" xfId="0" applyFill="1" applyBorder="1" applyAlignment="1">
      <alignment vertical="center" wrapText="1"/>
    </xf>
    <xf numFmtId="0" fontId="0" fillId="2" borderId="19" xfId="0" applyFill="1" applyBorder="1"/>
    <xf numFmtId="0" fontId="0" fillId="2" borderId="21" xfId="0" applyFill="1" applyBorder="1"/>
    <xf numFmtId="16" fontId="0" fillId="0" borderId="0" xfId="0" applyNumberFormat="1"/>
    <xf numFmtId="0" fontId="0" fillId="0" borderId="0" xfId="0" applyAlignment="1">
      <alignment vertical="center"/>
    </xf>
    <xf numFmtId="0" fontId="0" fillId="4" borderId="22" xfId="0" applyFill="1" applyBorder="1" applyAlignment="1"/>
    <xf numFmtId="0" fontId="0" fillId="4" borderId="23" xfId="0" applyFill="1" applyBorder="1" applyAlignment="1"/>
    <xf numFmtId="0" fontId="0" fillId="4" borderId="23" xfId="0" applyFill="1" applyBorder="1"/>
    <xf numFmtId="0" fontId="0" fillId="4" borderId="24" xfId="0" applyFill="1" applyBorder="1"/>
    <xf numFmtId="0" fontId="0" fillId="5" borderId="25" xfId="0" applyFill="1" applyBorder="1" applyAlignment="1">
      <alignment vertical="center"/>
    </xf>
    <xf numFmtId="0" fontId="0" fillId="5" borderId="26" xfId="0" applyFill="1" applyBorder="1" applyAlignment="1">
      <alignment horizontal="center" vertical="center"/>
    </xf>
    <xf numFmtId="0" fontId="0" fillId="5" borderId="26" xfId="0" applyFill="1" applyBorder="1" applyAlignment="1">
      <alignment horizontal="center"/>
    </xf>
    <xf numFmtId="164" fontId="0" fillId="5" borderId="26" xfId="1" applyFont="1" applyFill="1" applyBorder="1" applyAlignment="1">
      <alignment horizontal="center"/>
    </xf>
    <xf numFmtId="167" fontId="0" fillId="5" borderId="26" xfId="0" applyNumberFormat="1" applyFill="1" applyBorder="1" applyAlignment="1">
      <alignment horizontal="center" vertical="center"/>
    </xf>
    <xf numFmtId="167" fontId="0" fillId="5" borderId="26" xfId="0" applyNumberFormat="1" applyFill="1" applyBorder="1"/>
    <xf numFmtId="0" fontId="0" fillId="5" borderId="28" xfId="0" applyFill="1" applyBorder="1" applyAlignment="1">
      <alignment vertical="center"/>
    </xf>
    <xf numFmtId="0" fontId="0" fillId="5" borderId="29" xfId="0" applyFill="1" applyBorder="1" applyAlignment="1">
      <alignment horizontal="center" vertical="center"/>
    </xf>
    <xf numFmtId="0" fontId="0" fillId="5" borderId="29" xfId="0" applyFill="1" applyBorder="1" applyAlignment="1">
      <alignment horizontal="center"/>
    </xf>
    <xf numFmtId="164" fontId="0" fillId="5" borderId="30" xfId="0" applyNumberFormat="1" applyFill="1" applyBorder="1" applyAlignment="1">
      <alignment horizontal="center"/>
    </xf>
    <xf numFmtId="0" fontId="4" fillId="8" borderId="33" xfId="0" applyFont="1" applyFill="1" applyBorder="1" applyAlignment="1">
      <alignment horizontal="center" textRotation="90"/>
    </xf>
    <xf numFmtId="0" fontId="4" fillId="8" borderId="33" xfId="0" applyFont="1" applyFill="1" applyBorder="1" applyAlignment="1">
      <alignment textRotation="90" wrapText="1"/>
    </xf>
    <xf numFmtId="0" fontId="0" fillId="0" borderId="32" xfId="0" applyBorder="1" applyAlignment="1">
      <alignment horizontal="center"/>
    </xf>
    <xf numFmtId="0" fontId="0" fillId="0" borderId="32" xfId="0" applyBorder="1" applyAlignment="1">
      <alignment horizontal="left"/>
    </xf>
    <xf numFmtId="0" fontId="0" fillId="0" borderId="32" xfId="0" applyBorder="1"/>
    <xf numFmtId="168" fontId="0" fillId="0" borderId="32" xfId="2" applyFont="1" applyBorder="1"/>
    <xf numFmtId="2" fontId="0" fillId="0" borderId="32" xfId="0" applyNumberFormat="1" applyBorder="1"/>
    <xf numFmtId="168" fontId="0" fillId="0" borderId="32" xfId="0" applyNumberFormat="1" applyBorder="1"/>
    <xf numFmtId="0" fontId="0" fillId="0" borderId="0" xfId="0" applyBorder="1"/>
    <xf numFmtId="0" fontId="8" fillId="0" borderId="0" xfId="0" applyFont="1"/>
    <xf numFmtId="0" fontId="9" fillId="9" borderId="0" xfId="0" applyFont="1" applyFill="1"/>
    <xf numFmtId="0" fontId="9" fillId="9" borderId="32" xfId="0" applyFont="1" applyFill="1" applyBorder="1" applyAlignment="1">
      <alignment horizontal="center"/>
    </xf>
    <xf numFmtId="0" fontId="0" fillId="0" borderId="32" xfId="0" applyFill="1" applyBorder="1" applyAlignment="1">
      <alignment horizontal="center"/>
    </xf>
    <xf numFmtId="0" fontId="0" fillId="0" borderId="32" xfId="0" applyFill="1" applyBorder="1" applyAlignment="1"/>
    <xf numFmtId="169" fontId="0" fillId="0" borderId="0" xfId="2" applyNumberFormat="1" applyFont="1" applyFill="1" applyBorder="1" applyAlignment="1"/>
    <xf numFmtId="170" fontId="0" fillId="0" borderId="0" xfId="0" applyNumberFormat="1" applyFill="1" applyBorder="1" applyAlignment="1"/>
    <xf numFmtId="0" fontId="9" fillId="10" borderId="0" xfId="0" applyFont="1" applyFill="1"/>
    <xf numFmtId="169" fontId="9" fillId="10" borderId="0" xfId="2" applyNumberFormat="1" applyFont="1" applyFill="1" applyBorder="1" applyAlignment="1"/>
    <xf numFmtId="170" fontId="9" fillId="10" borderId="0" xfId="0" applyNumberFormat="1" applyFont="1" applyFill="1" applyBorder="1" applyAlignment="1"/>
    <xf numFmtId="0" fontId="10" fillId="11" borderId="32" xfId="0" applyFont="1" applyFill="1" applyBorder="1" applyAlignment="1">
      <alignment horizontal="center"/>
    </xf>
    <xf numFmtId="0" fontId="0" fillId="0" borderId="32" xfId="0" applyFill="1" applyBorder="1" applyAlignment="1">
      <alignment horizontal="left"/>
    </xf>
    <xf numFmtId="0" fontId="9" fillId="12" borderId="0" xfId="0" applyFont="1" applyFill="1"/>
    <xf numFmtId="0" fontId="0" fillId="12" borderId="0" xfId="0" applyFill="1"/>
    <xf numFmtId="0" fontId="9" fillId="12" borderId="34" xfId="0" applyFont="1" applyFill="1" applyBorder="1" applyAlignment="1">
      <alignment horizontal="center"/>
    </xf>
    <xf numFmtId="0" fontId="9" fillId="12" borderId="32" xfId="0" applyFont="1" applyFill="1" applyBorder="1" applyAlignment="1">
      <alignment horizontal="center"/>
    </xf>
    <xf numFmtId="0" fontId="0" fillId="0" borderId="0" xfId="0" applyFill="1" applyBorder="1"/>
    <xf numFmtId="0" fontId="9" fillId="13" borderId="0" xfId="0" applyFont="1" applyFill="1"/>
    <xf numFmtId="0" fontId="0" fillId="13" borderId="0" xfId="0" applyFill="1"/>
    <xf numFmtId="0" fontId="9" fillId="14" borderId="34" xfId="0" applyFont="1" applyFill="1" applyBorder="1" applyAlignment="1">
      <alignment horizontal="center"/>
    </xf>
    <xf numFmtId="0" fontId="9" fillId="14" borderId="32" xfId="0" applyFont="1" applyFill="1" applyBorder="1" applyAlignment="1">
      <alignment horizontal="center"/>
    </xf>
    <xf numFmtId="0" fontId="9" fillId="14" borderId="35" xfId="0" applyFont="1" applyFill="1" applyBorder="1" applyAlignment="1">
      <alignment horizontal="center"/>
    </xf>
    <xf numFmtId="0" fontId="11" fillId="15" borderId="0" xfId="0" applyFont="1" applyFill="1" applyBorder="1"/>
    <xf numFmtId="0" fontId="11" fillId="15" borderId="0" xfId="0" applyFont="1" applyFill="1"/>
    <xf numFmtId="0" fontId="14" fillId="0" borderId="0" xfId="0" applyFont="1"/>
    <xf numFmtId="171" fontId="15" fillId="16" borderId="32" xfId="0" applyNumberFormat="1" applyFont="1" applyFill="1" applyBorder="1" applyAlignment="1">
      <alignment horizontal="center"/>
    </xf>
    <xf numFmtId="171" fontId="0" fillId="0" borderId="0" xfId="0" applyNumberFormat="1"/>
    <xf numFmtId="9" fontId="15" fillId="16" borderId="32" xfId="0" applyNumberFormat="1" applyFont="1" applyFill="1" applyBorder="1" applyAlignment="1"/>
    <xf numFmtId="0" fontId="15" fillId="16" borderId="32" xfId="0" applyFont="1" applyFill="1" applyBorder="1" applyAlignment="1">
      <alignment horizontal="center"/>
    </xf>
    <xf numFmtId="0" fontId="16" fillId="0" borderId="32" xfId="0" applyFont="1" applyBorder="1"/>
    <xf numFmtId="0" fontId="16" fillId="0" borderId="32" xfId="0" applyFont="1" applyBorder="1" applyAlignment="1">
      <alignment horizontal="center"/>
    </xf>
    <xf numFmtId="171" fontId="0" fillId="0" borderId="32" xfId="0" applyNumberFormat="1" applyBorder="1"/>
    <xf numFmtId="0" fontId="17" fillId="0" borderId="0" xfId="0" applyFont="1" applyFill="1" applyBorder="1"/>
    <xf numFmtId="171" fontId="17" fillId="0" borderId="0" xfId="0" applyNumberFormat="1" applyFont="1" applyFill="1" applyBorder="1"/>
    <xf numFmtId="0" fontId="18" fillId="0" borderId="0" xfId="0" applyFont="1" applyFill="1"/>
    <xf numFmtId="0" fontId="19" fillId="0" borderId="0" xfId="0" applyFont="1" applyFill="1"/>
    <xf numFmtId="0" fontId="0" fillId="0" borderId="0" xfId="0" applyFill="1"/>
    <xf numFmtId="0" fontId="11" fillId="17" borderId="32" xfId="0" applyFont="1" applyFill="1" applyBorder="1" applyAlignment="1">
      <alignment horizontal="center"/>
    </xf>
    <xf numFmtId="0" fontId="19" fillId="18" borderId="0" xfId="0" applyFont="1" applyFill="1"/>
    <xf numFmtId="0" fontId="9" fillId="0" borderId="32" xfId="0" applyFont="1" applyBorder="1" applyAlignment="1">
      <alignment horizontal="center"/>
    </xf>
    <xf numFmtId="0" fontId="9" fillId="0" borderId="32" xfId="0" applyFont="1" applyBorder="1"/>
    <xf numFmtId="0" fontId="22" fillId="19" borderId="32" xfId="3" applyFont="1" applyFill="1" applyBorder="1" applyAlignment="1">
      <alignment horizontal="center"/>
    </xf>
    <xf numFmtId="0" fontId="21" fillId="0" borderId="0" xfId="3"/>
    <xf numFmtId="0" fontId="21" fillId="14" borderId="32" xfId="3" applyFill="1" applyBorder="1"/>
    <xf numFmtId="0" fontId="21" fillId="14" borderId="32" xfId="3" applyFill="1" applyBorder="1" applyAlignment="1">
      <alignment horizontal="center"/>
    </xf>
    <xf numFmtId="0" fontId="21" fillId="20" borderId="32" xfId="3" applyFill="1" applyBorder="1"/>
    <xf numFmtId="0" fontId="21" fillId="21" borderId="32" xfId="3" applyFill="1" applyBorder="1"/>
    <xf numFmtId="0" fontId="21" fillId="22" borderId="32" xfId="3" applyFill="1" applyBorder="1"/>
    <xf numFmtId="0" fontId="23" fillId="0" borderId="0" xfId="3" applyFont="1"/>
    <xf numFmtId="0" fontId="24" fillId="23" borderId="32" xfId="3" applyFont="1" applyFill="1" applyBorder="1" applyAlignment="1">
      <alignment horizontal="center"/>
    </xf>
    <xf numFmtId="0" fontId="25" fillId="24" borderId="32" xfId="3" applyFont="1" applyFill="1" applyBorder="1" applyAlignment="1">
      <alignment horizontal="center"/>
    </xf>
    <xf numFmtId="0" fontId="25" fillId="24" borderId="32" xfId="3" applyFont="1" applyFill="1" applyBorder="1"/>
    <xf numFmtId="0" fontId="9" fillId="0" borderId="32" xfId="3" applyFont="1" applyBorder="1"/>
    <xf numFmtId="172" fontId="9" fillId="25" borderId="32" xfId="3" applyNumberFormat="1" applyFont="1" applyFill="1" applyBorder="1"/>
    <xf numFmtId="0" fontId="9" fillId="26" borderId="32" xfId="3" applyFont="1" applyFill="1" applyBorder="1" applyAlignment="1">
      <alignment horizontal="center" wrapText="1"/>
    </xf>
    <xf numFmtId="0" fontId="21" fillId="0" borderId="0" xfId="3" applyNumberFormat="1"/>
    <xf numFmtId="0" fontId="21" fillId="0" borderId="32" xfId="3" applyBorder="1"/>
    <xf numFmtId="0" fontId="27" fillId="0" borderId="0" xfId="3" applyFont="1"/>
    <xf numFmtId="0" fontId="9" fillId="0" borderId="36" xfId="3" applyFont="1" applyBorder="1" applyAlignment="1">
      <alignment horizontal="center" vertical="top" wrapText="1"/>
    </xf>
    <xf numFmtId="0" fontId="9" fillId="0" borderId="37" xfId="3" applyFont="1" applyBorder="1" applyAlignment="1">
      <alignment horizontal="right" vertical="top" wrapText="1"/>
    </xf>
    <xf numFmtId="0" fontId="9" fillId="0" borderId="38" xfId="3" applyFont="1" applyBorder="1" applyAlignment="1">
      <alignment horizontal="center" vertical="top" wrapText="1"/>
    </xf>
    <xf numFmtId="0" fontId="16" fillId="0" borderId="39" xfId="3" applyFont="1" applyBorder="1" applyAlignment="1">
      <alignment vertical="top" wrapText="1"/>
    </xf>
    <xf numFmtId="0" fontId="16" fillId="0" borderId="40" xfId="3" applyFont="1" applyBorder="1" applyAlignment="1">
      <alignment horizontal="right" vertical="top" wrapText="1"/>
    </xf>
    <xf numFmtId="0" fontId="16" fillId="0" borderId="41" xfId="3" applyFont="1" applyBorder="1" applyAlignment="1">
      <alignment horizontal="center" vertical="top" wrapText="1"/>
    </xf>
    <xf numFmtId="0" fontId="16" fillId="0" borderId="42" xfId="3" applyFont="1" applyBorder="1" applyAlignment="1">
      <alignment vertical="top" wrapText="1"/>
    </xf>
    <xf numFmtId="0" fontId="16" fillId="0" borderId="43" xfId="3" applyFont="1" applyBorder="1" applyAlignment="1">
      <alignment horizontal="right" vertical="top" wrapText="1"/>
    </xf>
    <xf numFmtId="0" fontId="16" fillId="0" borderId="0" xfId="3" applyFont="1" applyBorder="1" applyAlignment="1">
      <alignment vertical="top" wrapText="1"/>
    </xf>
    <xf numFmtId="0" fontId="16" fillId="0" borderId="0" xfId="3" applyFont="1" applyBorder="1" applyAlignment="1">
      <alignment horizontal="right" vertical="top" wrapText="1"/>
    </xf>
    <xf numFmtId="0" fontId="16" fillId="0" borderId="0" xfId="3" applyFont="1" applyBorder="1" applyAlignment="1">
      <alignment horizontal="center" vertical="top" wrapText="1"/>
    </xf>
    <xf numFmtId="0" fontId="27" fillId="0" borderId="0" xfId="3" applyFont="1" applyAlignment="1">
      <alignment horizontal="left" indent="4"/>
    </xf>
    <xf numFmtId="0" fontId="21" fillId="27" borderId="32" xfId="3" applyFill="1" applyBorder="1"/>
    <xf numFmtId="0" fontId="21" fillId="0" borderId="0" xfId="3" applyBorder="1"/>
    <xf numFmtId="0" fontId="9" fillId="0" borderId="32" xfId="3" applyFont="1" applyBorder="1" applyAlignment="1">
      <alignment horizontal="center" vertical="center" wrapText="1"/>
    </xf>
    <xf numFmtId="9" fontId="9" fillId="23" borderId="32" xfId="3" applyNumberFormat="1" applyFont="1" applyFill="1" applyBorder="1" applyAlignment="1">
      <alignment horizontal="right" vertical="center" wrapText="1"/>
    </xf>
    <xf numFmtId="0" fontId="9" fillId="0" borderId="0" xfId="3" applyFont="1" applyBorder="1" applyAlignment="1">
      <alignment horizontal="center" vertical="center" wrapText="1"/>
    </xf>
    <xf numFmtId="9" fontId="9" fillId="23" borderId="32" xfId="3" applyNumberFormat="1" applyFont="1" applyFill="1" applyBorder="1"/>
    <xf numFmtId="0" fontId="21" fillId="0" borderId="0" xfId="3" applyBorder="1" applyAlignment="1">
      <alignment horizontal="center"/>
    </xf>
    <xf numFmtId="0" fontId="9" fillId="23" borderId="32" xfId="3" applyFont="1" applyFill="1" applyBorder="1" applyAlignment="1">
      <alignment horizontal="center" vertical="center" wrapText="1"/>
    </xf>
    <xf numFmtId="0" fontId="9" fillId="0" borderId="32" xfId="3" applyFont="1" applyFill="1" applyBorder="1" applyAlignment="1">
      <alignment horizontal="center" vertical="center" wrapText="1"/>
    </xf>
    <xf numFmtId="172" fontId="21" fillId="0" borderId="32" xfId="3" applyNumberFormat="1" applyBorder="1"/>
    <xf numFmtId="0" fontId="21" fillId="0" borderId="32" xfId="3" applyBorder="1" applyAlignment="1">
      <alignment horizontal="center"/>
    </xf>
    <xf numFmtId="0" fontId="21" fillId="0" borderId="32" xfId="3" applyFill="1" applyBorder="1"/>
    <xf numFmtId="0" fontId="16" fillId="0" borderId="0" xfId="3" applyFont="1"/>
    <xf numFmtId="0" fontId="9" fillId="26" borderId="32" xfId="3" applyFont="1" applyFill="1" applyBorder="1" applyAlignment="1">
      <alignment horizontal="center"/>
    </xf>
    <xf numFmtId="0" fontId="9" fillId="19" borderId="32" xfId="3" applyFont="1" applyFill="1" applyBorder="1" applyAlignment="1">
      <alignment horizontal="center" vertical="center" wrapText="1"/>
    </xf>
    <xf numFmtId="173" fontId="21" fillId="0" borderId="32" xfId="3" applyNumberFormat="1" applyBorder="1"/>
    <xf numFmtId="0" fontId="29" fillId="28" borderId="0" xfId="0" applyFont="1" applyFill="1" applyBorder="1"/>
    <xf numFmtId="0" fontId="30" fillId="28" borderId="0" xfId="0" applyFont="1" applyFill="1" applyBorder="1"/>
    <xf numFmtId="0" fontId="29" fillId="0" borderId="0" xfId="0" applyFont="1" applyFill="1" applyBorder="1"/>
    <xf numFmtId="0" fontId="30" fillId="0" borderId="0" xfId="0" applyFont="1" applyFill="1" applyBorder="1"/>
    <xf numFmtId="0" fontId="16" fillId="0" borderId="0" xfId="0" quotePrefix="1" applyFont="1" applyFill="1" applyBorder="1"/>
    <xf numFmtId="0" fontId="30" fillId="0" borderId="0" xfId="0" applyFont="1" applyAlignment="1">
      <alignment horizontal="right"/>
    </xf>
    <xf numFmtId="0" fontId="29" fillId="0" borderId="0" xfId="0" applyFont="1"/>
    <xf numFmtId="0" fontId="14" fillId="29" borderId="32" xfId="0" applyFont="1" applyFill="1" applyBorder="1"/>
    <xf numFmtId="0" fontId="14" fillId="30" borderId="32" xfId="0" applyFont="1" applyFill="1" applyBorder="1"/>
    <xf numFmtId="0" fontId="9" fillId="0" borderId="46" xfId="0" applyFont="1" applyBorder="1" applyAlignment="1">
      <alignment horizontal="center"/>
    </xf>
    <xf numFmtId="0" fontId="0" fillId="0" borderId="47" xfId="0" applyBorder="1"/>
    <xf numFmtId="0" fontId="9" fillId="0" borderId="48" xfId="0" applyFont="1" applyFill="1" applyBorder="1" applyAlignment="1">
      <alignment horizontal="center"/>
    </xf>
    <xf numFmtId="0" fontId="0" fillId="0" borderId="49" xfId="0" applyFill="1" applyBorder="1"/>
    <xf numFmtId="0" fontId="9" fillId="31" borderId="32" xfId="0" applyFont="1" applyFill="1" applyBorder="1"/>
    <xf numFmtId="0" fontId="14" fillId="31" borderId="32" xfId="0" applyFont="1" applyFill="1" applyBorder="1"/>
    <xf numFmtId="165" fontId="0" fillId="0" borderId="32" xfId="0" applyNumberFormat="1" applyBorder="1"/>
    <xf numFmtId="174" fontId="0" fillId="0" borderId="32" xfId="4" applyFont="1" applyBorder="1"/>
    <xf numFmtId="0" fontId="32" fillId="32" borderId="0" xfId="0" applyFont="1" applyFill="1"/>
    <xf numFmtId="0" fontId="33" fillId="33" borderId="0" xfId="0" applyFont="1" applyFill="1"/>
    <xf numFmtId="0" fontId="34" fillId="33" borderId="0" xfId="0" applyFont="1" applyFill="1"/>
    <xf numFmtId="0" fontId="35" fillId="33" borderId="0" xfId="0" applyFont="1" applyFill="1"/>
    <xf numFmtId="0" fontId="36" fillId="33" borderId="53" xfId="0" applyFont="1" applyFill="1" applyBorder="1" applyAlignment="1">
      <alignment horizontal="center"/>
    </xf>
    <xf numFmtId="0" fontId="36" fillId="33" borderId="54" xfId="0" applyFont="1" applyFill="1" applyBorder="1" applyAlignment="1">
      <alignment horizontal="center"/>
    </xf>
    <xf numFmtId="0" fontId="36" fillId="33" borderId="55" xfId="0" applyFont="1" applyFill="1" applyBorder="1" applyAlignment="1">
      <alignment horizontal="center"/>
    </xf>
    <xf numFmtId="0" fontId="37" fillId="34" borderId="32" xfId="0" applyFont="1" applyFill="1" applyBorder="1" applyAlignment="1">
      <alignment horizontal="center"/>
    </xf>
    <xf numFmtId="0" fontId="38" fillId="35" borderId="56" xfId="0" applyFont="1" applyFill="1" applyBorder="1" applyAlignment="1">
      <alignment horizontal="center"/>
    </xf>
    <xf numFmtId="0" fontId="38" fillId="35" borderId="57" xfId="0" applyFont="1" applyFill="1" applyBorder="1" applyAlignment="1">
      <alignment horizontal="center"/>
    </xf>
    <xf numFmtId="0" fontId="38" fillId="35" borderId="57" xfId="0" applyFont="1" applyFill="1" applyBorder="1"/>
    <xf numFmtId="165" fontId="38" fillId="35" borderId="57" xfId="2" applyNumberFormat="1" applyFont="1" applyFill="1" applyBorder="1"/>
    <xf numFmtId="165" fontId="38" fillId="35" borderId="58" xfId="0" applyNumberFormat="1" applyFont="1" applyFill="1" applyBorder="1"/>
    <xf numFmtId="0" fontId="32" fillId="16" borderId="32" xfId="0" applyFont="1" applyFill="1" applyBorder="1" applyAlignment="1">
      <alignment horizontal="center"/>
    </xf>
    <xf numFmtId="0" fontId="32" fillId="16" borderId="32" xfId="0" applyFont="1" applyFill="1" applyBorder="1"/>
    <xf numFmtId="168" fontId="32" fillId="16" borderId="32" xfId="2" applyFont="1" applyFill="1" applyBorder="1"/>
    <xf numFmtId="0" fontId="38" fillId="35" borderId="46" xfId="0" applyFont="1" applyFill="1" applyBorder="1" applyAlignment="1">
      <alignment horizontal="center"/>
    </xf>
    <xf numFmtId="0" fontId="38" fillId="35" borderId="32" xfId="0" applyFont="1" applyFill="1" applyBorder="1"/>
    <xf numFmtId="0" fontId="38" fillId="35" borderId="48" xfId="0" applyFont="1" applyFill="1" applyBorder="1" applyAlignment="1">
      <alignment horizontal="center"/>
    </xf>
    <xf numFmtId="0" fontId="38" fillId="35" borderId="59" xfId="0" applyFont="1" applyFill="1" applyBorder="1"/>
    <xf numFmtId="0" fontId="32" fillId="32" borderId="0" xfId="0" applyFont="1" applyFill="1" applyBorder="1"/>
    <xf numFmtId="0" fontId="39" fillId="32" borderId="0" xfId="0" applyFont="1" applyFill="1" applyBorder="1"/>
    <xf numFmtId="165" fontId="40" fillId="35" borderId="60" xfId="2" applyNumberFormat="1" applyFont="1" applyFill="1" applyBorder="1"/>
    <xf numFmtId="165" fontId="32" fillId="35" borderId="61" xfId="0" applyNumberFormat="1" applyFont="1" applyFill="1" applyBorder="1"/>
    <xf numFmtId="165" fontId="40" fillId="35" borderId="62" xfId="2" applyNumberFormat="1" applyFont="1" applyFill="1" applyBorder="1"/>
    <xf numFmtId="165" fontId="32" fillId="35" borderId="63" xfId="0" applyNumberFormat="1" applyFont="1" applyFill="1" applyBorder="1"/>
    <xf numFmtId="165" fontId="40" fillId="35" borderId="64" xfId="2" applyNumberFormat="1" applyFont="1" applyFill="1" applyBorder="1"/>
    <xf numFmtId="165" fontId="32" fillId="35" borderId="65" xfId="0" applyNumberFormat="1" applyFont="1" applyFill="1" applyBorder="1"/>
    <xf numFmtId="0" fontId="0" fillId="0" borderId="1"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textRotation="90" wrapText="1"/>
    </xf>
    <xf numFmtId="0" fontId="0" fillId="0" borderId="5" xfId="0" applyBorder="1" applyAlignment="1">
      <alignment horizontal="center" vertical="center" textRotation="90" wrapText="1"/>
    </xf>
    <xf numFmtId="165" fontId="0" fillId="0" borderId="9"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15"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5" borderId="26" xfId="0" applyFont="1" applyFill="1" applyBorder="1" applyAlignment="1">
      <alignment horizontal="center" vertical="center"/>
    </xf>
    <xf numFmtId="0" fontId="0" fillId="5" borderId="27" xfId="0" applyFont="1" applyFill="1" applyBorder="1" applyAlignment="1">
      <alignment horizontal="center" vertical="center"/>
    </xf>
    <xf numFmtId="0" fontId="0" fillId="5" borderId="25" xfId="0" applyFont="1" applyFill="1" applyBorder="1" applyAlignment="1">
      <alignment horizontal="center" vertical="center"/>
    </xf>
    <xf numFmtId="0" fontId="4" fillId="7" borderId="32" xfId="0" applyFont="1" applyFill="1" applyBorder="1" applyAlignment="1">
      <alignment horizontal="center" vertical="center" wrapText="1"/>
    </xf>
    <xf numFmtId="0" fontId="5" fillId="6" borderId="31" xfId="0" applyFont="1" applyFill="1" applyBorder="1" applyAlignment="1">
      <alignment horizontal="center"/>
    </xf>
    <xf numFmtId="0" fontId="4" fillId="7" borderId="32" xfId="0" applyFont="1" applyFill="1" applyBorder="1" applyAlignment="1">
      <alignment horizontal="center" vertical="center"/>
    </xf>
    <xf numFmtId="0" fontId="4" fillId="7" borderId="33" xfId="0" applyFont="1" applyFill="1" applyBorder="1" applyAlignment="1">
      <alignment horizontal="center" vertical="center"/>
    </xf>
    <xf numFmtId="0" fontId="4" fillId="7" borderId="32" xfId="0" applyFont="1" applyFill="1" applyBorder="1" applyAlignment="1">
      <alignment horizontal="center"/>
    </xf>
    <xf numFmtId="0" fontId="13" fillId="16" borderId="0" xfId="0" applyFont="1" applyFill="1" applyAlignment="1">
      <alignment horizontal="center"/>
    </xf>
    <xf numFmtId="0" fontId="25" fillId="24" borderId="32" xfId="3" applyFont="1" applyFill="1" applyBorder="1" applyAlignment="1">
      <alignment vertical="center"/>
    </xf>
    <xf numFmtId="0" fontId="9" fillId="0" borderId="32" xfId="3" applyFont="1" applyBorder="1" applyAlignment="1">
      <alignment horizontal="center"/>
    </xf>
    <xf numFmtId="0" fontId="9" fillId="29" borderId="34" xfId="0" applyFont="1" applyFill="1" applyBorder="1" applyAlignment="1">
      <alignment horizontal="center"/>
    </xf>
    <xf numFmtId="0" fontId="9" fillId="29" borderId="35" xfId="0" applyFont="1" applyFill="1" applyBorder="1" applyAlignment="1">
      <alignment horizontal="center"/>
    </xf>
    <xf numFmtId="0" fontId="9" fillId="30" borderId="44" xfId="0" applyFont="1" applyFill="1" applyBorder="1" applyAlignment="1">
      <alignment horizontal="center"/>
    </xf>
    <xf numFmtId="0" fontId="9" fillId="30" borderId="45" xfId="0" applyFont="1" applyFill="1" applyBorder="1" applyAlignment="1">
      <alignment horizontal="center"/>
    </xf>
    <xf numFmtId="0" fontId="31" fillId="0" borderId="50" xfId="0" applyFont="1" applyBorder="1" applyAlignment="1">
      <alignment horizontal="center"/>
    </xf>
    <xf numFmtId="0" fontId="31" fillId="0" borderId="51" xfId="0" applyFont="1" applyBorder="1" applyAlignment="1">
      <alignment horizontal="center"/>
    </xf>
    <xf numFmtId="0" fontId="31" fillId="0" borderId="52" xfId="0" applyFont="1" applyBorder="1" applyAlignment="1">
      <alignment horizontal="center"/>
    </xf>
    <xf numFmtId="0" fontId="42" fillId="16" borderId="0" xfId="5" applyFont="1" applyFill="1" applyAlignment="1">
      <alignment horizontal="center"/>
    </xf>
    <xf numFmtId="0" fontId="41" fillId="0" borderId="0" xfId="5"/>
    <xf numFmtId="0" fontId="43" fillId="35" borderId="34" xfId="5" applyFont="1" applyFill="1" applyBorder="1" applyAlignment="1">
      <alignment horizontal="center"/>
    </xf>
    <xf numFmtId="0" fontId="43" fillId="35" borderId="66" xfId="5" applyFont="1" applyFill="1" applyBorder="1" applyAlignment="1">
      <alignment horizontal="center"/>
    </xf>
    <xf numFmtId="0" fontId="43" fillId="35" borderId="35" xfId="5" applyFont="1" applyFill="1" applyBorder="1" applyAlignment="1">
      <alignment horizontal="center"/>
    </xf>
    <xf numFmtId="0" fontId="44" fillId="35" borderId="32" xfId="5" applyFont="1" applyFill="1" applyBorder="1"/>
    <xf numFmtId="0" fontId="44" fillId="35" borderId="32" xfId="5" quotePrefix="1" applyFont="1" applyFill="1" applyBorder="1"/>
    <xf numFmtId="0" fontId="16" fillId="35" borderId="0" xfId="5" applyFont="1" applyFill="1"/>
    <xf numFmtId="0" fontId="41" fillId="35" borderId="0" xfId="5" applyFill="1"/>
    <xf numFmtId="0" fontId="16" fillId="28" borderId="32" xfId="5" applyFont="1" applyFill="1" applyBorder="1"/>
    <xf numFmtId="0" fontId="41" fillId="28" borderId="32" xfId="5" applyFill="1" applyBorder="1"/>
    <xf numFmtId="0" fontId="45" fillId="0" borderId="0" xfId="6"/>
    <xf numFmtId="0" fontId="46" fillId="0" borderId="0" xfId="6" applyFont="1" applyFill="1"/>
    <xf numFmtId="0" fontId="47" fillId="0" borderId="0" xfId="6" applyFont="1"/>
    <xf numFmtId="0" fontId="48" fillId="0" borderId="0" xfId="6" applyFont="1"/>
    <xf numFmtId="0" fontId="49" fillId="0" borderId="0" xfId="6" applyFont="1"/>
    <xf numFmtId="0" fontId="50" fillId="16" borderId="67" xfId="6" applyFont="1" applyFill="1" applyBorder="1" applyAlignment="1">
      <alignment horizontal="center" vertical="center" wrapText="1"/>
    </xf>
    <xf numFmtId="0" fontId="50" fillId="0" borderId="68" xfId="6" applyFont="1" applyFill="1" applyBorder="1" applyAlignment="1">
      <alignment horizontal="left" wrapText="1"/>
    </xf>
    <xf numFmtId="0" fontId="50" fillId="28" borderId="67" xfId="6" applyFont="1" applyFill="1" applyBorder="1" applyAlignment="1">
      <alignment horizontal="center" vertical="center" wrapText="1"/>
    </xf>
    <xf numFmtId="0" fontId="52" fillId="0" borderId="0" xfId="6" applyFont="1"/>
    <xf numFmtId="0" fontId="50" fillId="36" borderId="67" xfId="6" applyFont="1" applyFill="1" applyBorder="1" applyAlignment="1">
      <alignment horizontal="center" vertical="center" wrapText="1"/>
    </xf>
    <xf numFmtId="0" fontId="50" fillId="0" borderId="68" xfId="6" applyFont="1" applyFill="1" applyBorder="1" applyAlignment="1">
      <alignment wrapText="1"/>
    </xf>
    <xf numFmtId="0" fontId="50" fillId="35" borderId="67" xfId="6" applyFont="1" applyFill="1" applyBorder="1" applyAlignment="1">
      <alignment horizontal="center" vertical="center" wrapText="1"/>
    </xf>
    <xf numFmtId="0" fontId="50" fillId="29" borderId="67" xfId="6" applyFont="1" applyFill="1" applyBorder="1" applyAlignment="1">
      <alignment horizontal="center" vertical="center" wrapText="1"/>
    </xf>
    <xf numFmtId="0" fontId="53" fillId="0" borderId="0" xfId="6" applyFont="1"/>
    <xf numFmtId="0" fontId="54" fillId="0" borderId="0" xfId="6" applyFont="1"/>
    <xf numFmtId="0" fontId="55" fillId="0" borderId="0" xfId="6" applyFont="1"/>
    <xf numFmtId="0" fontId="56" fillId="33" borderId="69" xfId="6" applyFont="1" applyFill="1" applyBorder="1" applyAlignment="1">
      <alignment horizontal="center" vertical="center" wrapText="1"/>
    </xf>
    <xf numFmtId="0" fontId="50" fillId="0" borderId="32" xfId="6" applyFont="1" applyFill="1" applyBorder="1" applyAlignment="1">
      <alignment horizontal="left" wrapText="1"/>
    </xf>
    <xf numFmtId="0" fontId="50" fillId="37" borderId="68" xfId="6" applyFont="1" applyFill="1" applyBorder="1" applyAlignment="1">
      <alignment horizontal="left" wrapText="1"/>
    </xf>
    <xf numFmtId="0" fontId="58" fillId="0" borderId="0" xfId="6" applyFont="1"/>
    <xf numFmtId="0" fontId="59" fillId="0" borderId="0" xfId="6" applyFont="1" applyFill="1" applyAlignment="1">
      <alignment horizontal="centerContinuous"/>
    </xf>
    <xf numFmtId="0" fontId="60" fillId="0" borderId="0" xfId="6" applyFont="1" applyAlignment="1">
      <alignment horizontal="centerContinuous"/>
    </xf>
    <xf numFmtId="0" fontId="45" fillId="0" borderId="0" xfId="6" applyAlignment="1">
      <alignment horizontal="centerContinuous"/>
    </xf>
    <xf numFmtId="0" fontId="61" fillId="18" borderId="70" xfId="6" applyFont="1" applyFill="1" applyBorder="1" applyAlignment="1">
      <alignment horizontal="center"/>
    </xf>
    <xf numFmtId="0" fontId="62" fillId="0" borderId="32" xfId="6" applyFont="1" applyFill="1" applyBorder="1" applyAlignment="1"/>
    <xf numFmtId="0" fontId="45" fillId="0" borderId="0" xfId="6" applyBorder="1"/>
    <xf numFmtId="0" fontId="45" fillId="0" borderId="0" xfId="6" applyBorder="1" applyAlignment="1">
      <alignment horizontal="center"/>
    </xf>
    <xf numFmtId="175" fontId="45" fillId="0" borderId="0" xfId="6" applyNumberFormat="1" applyBorder="1" applyAlignment="1">
      <alignment horizontal="center"/>
    </xf>
    <xf numFmtId="14" fontId="45" fillId="0" borderId="0" xfId="6" applyNumberFormat="1" applyBorder="1" applyAlignment="1">
      <alignment horizontal="center"/>
    </xf>
    <xf numFmtId="14" fontId="61" fillId="18" borderId="70" xfId="6" applyNumberFormat="1" applyFont="1" applyFill="1" applyBorder="1" applyAlignment="1">
      <alignment horizontal="center"/>
    </xf>
    <xf numFmtId="14" fontId="62" fillId="0" borderId="32" xfId="6" applyNumberFormat="1" applyFont="1" applyFill="1" applyBorder="1" applyAlignment="1"/>
    <xf numFmtId="0" fontId="63" fillId="0" borderId="0" xfId="7" applyFont="1"/>
    <xf numFmtId="0" fontId="16" fillId="0" borderId="0" xfId="7"/>
    <xf numFmtId="0" fontId="64" fillId="0" borderId="0" xfId="7" applyFont="1"/>
    <xf numFmtId="0" fontId="50" fillId="16" borderId="67" xfId="7" applyFont="1" applyFill="1" applyBorder="1" applyAlignment="1">
      <alignment horizontal="center" vertical="center" wrapText="1"/>
    </xf>
    <xf numFmtId="0" fontId="50" fillId="0" borderId="68" xfId="7" applyFont="1" applyFill="1" applyBorder="1" applyAlignment="1">
      <alignment horizontal="left" wrapText="1"/>
    </xf>
    <xf numFmtId="0" fontId="50" fillId="0" borderId="68" xfId="7" applyFont="1" applyFill="1" applyBorder="1" applyAlignment="1">
      <alignment horizontal="center" wrapText="1"/>
    </xf>
    <xf numFmtId="0" fontId="65" fillId="0" borderId="0" xfId="7" applyFont="1"/>
    <xf numFmtId="0" fontId="66" fillId="28" borderId="69" xfId="7" applyFont="1" applyFill="1" applyBorder="1" applyAlignment="1">
      <alignment horizontal="center" vertical="center" wrapText="1"/>
    </xf>
    <xf numFmtId="0" fontId="50" fillId="0" borderId="32" xfId="7" applyFont="1" applyFill="1" applyBorder="1" applyAlignment="1">
      <alignment horizontal="left" wrapText="1"/>
    </xf>
    <xf numFmtId="165" fontId="0" fillId="0" borderId="32" xfId="8" applyNumberFormat="1" applyFont="1" applyBorder="1"/>
    <xf numFmtId="177" fontId="16" fillId="0" borderId="0" xfId="7" applyNumberFormat="1"/>
  </cellXfs>
  <cellStyles count="9">
    <cellStyle name="Millares 2" xfId="2"/>
    <cellStyle name="Moneda" xfId="1" builtinId="4"/>
    <cellStyle name="Moneda 2" xfId="4"/>
    <cellStyle name="Moneda 3" xfId="8"/>
    <cellStyle name="Normal" xfId="0" builtinId="0"/>
    <cellStyle name="Normal 2" xfId="3"/>
    <cellStyle name="Normal 3" xfId="5"/>
    <cellStyle name="Normal 4" xfId="6"/>
    <cellStyle name="Normal 5" xfId="7"/>
  </cellStyles>
  <dxfs count="2">
    <dxf>
      <font>
        <b/>
        <i val="0"/>
        <color theme="0"/>
      </font>
      <fill>
        <patternFill>
          <bgColor rgb="FFFF0000"/>
        </patternFill>
      </fill>
    </dxf>
    <dxf>
      <font>
        <b/>
        <i val="0"/>
        <color theme="0"/>
      </font>
      <fill>
        <patternFill>
          <bgColor rgb="FF00B0F0"/>
        </patternFill>
      </fill>
    </dxf>
  </dxfs>
  <tableStyles count="0" defaultTableStyle="TableStyleMedium2" defaultPivotStyle="PivotStyleLight16"/>
  <colors>
    <mruColors>
      <color rgb="FF00FFCC"/>
      <color rgb="FF0066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Ventas</a:t>
            </a:r>
            <a:r>
              <a:rPr lang="es-MX" baseline="0"/>
              <a:t> 2008</a:t>
            </a:r>
          </a:p>
        </c:rich>
      </c:tx>
      <c:layout/>
      <c:overlay val="0"/>
    </c:title>
    <c:autoTitleDeleted val="0"/>
    <c:plotArea>
      <c:layout/>
      <c:pieChart>
        <c:varyColors val="1"/>
        <c:ser>
          <c:idx val="0"/>
          <c:order val="0"/>
          <c:dLbls>
            <c:showLegendKey val="0"/>
            <c:showVal val="0"/>
            <c:showCatName val="0"/>
            <c:showSerName val="0"/>
            <c:showPercent val="1"/>
            <c:showBubbleSize val="0"/>
            <c:showLeaderLines val="1"/>
          </c:dLbls>
          <c:cat>
            <c:strRef>
              <c:f>Graficos!$A$6:$A$17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Graficos!$B$6:$B$17</c:f>
              <c:numCache>
                <c:formatCode>General</c:formatCode>
                <c:ptCount val="12"/>
                <c:pt idx="0">
                  <c:v>300</c:v>
                </c:pt>
                <c:pt idx="1">
                  <c:v>200</c:v>
                </c:pt>
                <c:pt idx="2">
                  <c:v>280</c:v>
                </c:pt>
                <c:pt idx="3">
                  <c:v>240</c:v>
                </c:pt>
                <c:pt idx="4">
                  <c:v>230</c:v>
                </c:pt>
                <c:pt idx="5">
                  <c:v>220</c:v>
                </c:pt>
                <c:pt idx="6">
                  <c:v>210</c:v>
                </c:pt>
                <c:pt idx="7">
                  <c:v>200</c:v>
                </c:pt>
                <c:pt idx="8">
                  <c:v>190</c:v>
                </c:pt>
                <c:pt idx="9">
                  <c:v>180</c:v>
                </c:pt>
                <c:pt idx="10">
                  <c:v>170</c:v>
                </c:pt>
                <c:pt idx="11">
                  <c:v>160</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Ventas</a:t>
            </a:r>
            <a:r>
              <a:rPr lang="es-MX" baseline="0"/>
              <a:t> 2008-2009</a:t>
            </a:r>
            <a:endParaRPr lang="es-MX"/>
          </a:p>
        </c:rich>
      </c:tx>
      <c:layout/>
      <c:overlay val="0"/>
    </c:title>
    <c:autoTitleDeleted val="0"/>
    <c:view3D>
      <c:rotX val="15"/>
      <c:rotY val="20"/>
      <c:rAngAx val="1"/>
    </c:view3D>
    <c:floor>
      <c:thickness val="0"/>
    </c:floor>
    <c:sideWall>
      <c:thickness val="0"/>
    </c:sideWall>
    <c:backWall>
      <c:thickness val="0"/>
    </c:backWall>
    <c:plotArea>
      <c:layout/>
      <c:bar3DChart>
        <c:barDir val="bar"/>
        <c:grouping val="stacked"/>
        <c:varyColors val="0"/>
        <c:ser>
          <c:idx val="0"/>
          <c:order val="0"/>
          <c:tx>
            <c:v>2008</c:v>
          </c:tx>
          <c:invertIfNegative val="0"/>
          <c:cat>
            <c:strRef>
              <c:f>Graficos!$A$6:$A$17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Graficos!$B$6:$B$17</c:f>
              <c:numCache>
                <c:formatCode>General</c:formatCode>
                <c:ptCount val="12"/>
                <c:pt idx="0">
                  <c:v>300</c:v>
                </c:pt>
                <c:pt idx="1">
                  <c:v>200</c:v>
                </c:pt>
                <c:pt idx="2">
                  <c:v>280</c:v>
                </c:pt>
                <c:pt idx="3">
                  <c:v>240</c:v>
                </c:pt>
                <c:pt idx="4">
                  <c:v>230</c:v>
                </c:pt>
                <c:pt idx="5">
                  <c:v>220</c:v>
                </c:pt>
                <c:pt idx="6">
                  <c:v>210</c:v>
                </c:pt>
                <c:pt idx="7">
                  <c:v>200</c:v>
                </c:pt>
                <c:pt idx="8">
                  <c:v>190</c:v>
                </c:pt>
                <c:pt idx="9">
                  <c:v>180</c:v>
                </c:pt>
                <c:pt idx="10">
                  <c:v>170</c:v>
                </c:pt>
                <c:pt idx="11">
                  <c:v>160</c:v>
                </c:pt>
              </c:numCache>
            </c:numRef>
          </c:val>
        </c:ser>
        <c:ser>
          <c:idx val="1"/>
          <c:order val="1"/>
          <c:tx>
            <c:v>2009</c:v>
          </c:tx>
          <c:invertIfNegative val="0"/>
          <c:cat>
            <c:strRef>
              <c:f>Graficos!$A$6:$A$17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Graficos!$C$6:$C$17</c:f>
              <c:numCache>
                <c:formatCode>General</c:formatCode>
                <c:ptCount val="12"/>
                <c:pt idx="0">
                  <c:v>200</c:v>
                </c:pt>
                <c:pt idx="1">
                  <c:v>400</c:v>
                </c:pt>
                <c:pt idx="2">
                  <c:v>300</c:v>
                </c:pt>
                <c:pt idx="3">
                  <c:v>400</c:v>
                </c:pt>
                <c:pt idx="4">
                  <c:v>450</c:v>
                </c:pt>
                <c:pt idx="5">
                  <c:v>500</c:v>
                </c:pt>
                <c:pt idx="6">
                  <c:v>550</c:v>
                </c:pt>
                <c:pt idx="7">
                  <c:v>600</c:v>
                </c:pt>
                <c:pt idx="8">
                  <c:v>650</c:v>
                </c:pt>
                <c:pt idx="9">
                  <c:v>700</c:v>
                </c:pt>
                <c:pt idx="10">
                  <c:v>750</c:v>
                </c:pt>
                <c:pt idx="11">
                  <c:v>800</c:v>
                </c:pt>
              </c:numCache>
            </c:numRef>
          </c:val>
        </c:ser>
        <c:dLbls>
          <c:showLegendKey val="0"/>
          <c:showVal val="1"/>
          <c:showCatName val="0"/>
          <c:showSerName val="0"/>
          <c:showPercent val="0"/>
          <c:showBubbleSize val="0"/>
        </c:dLbls>
        <c:gapWidth val="95"/>
        <c:gapDepth val="95"/>
        <c:shape val="box"/>
        <c:axId val="232475648"/>
        <c:axId val="157643520"/>
        <c:axId val="0"/>
      </c:bar3DChart>
      <c:catAx>
        <c:axId val="232475648"/>
        <c:scaling>
          <c:orientation val="minMax"/>
        </c:scaling>
        <c:delete val="0"/>
        <c:axPos val="l"/>
        <c:majorTickMark val="none"/>
        <c:minorTickMark val="none"/>
        <c:tickLblPos val="nextTo"/>
        <c:crossAx val="157643520"/>
        <c:crosses val="autoZero"/>
        <c:auto val="1"/>
        <c:lblAlgn val="ctr"/>
        <c:lblOffset val="100"/>
        <c:noMultiLvlLbl val="0"/>
      </c:catAx>
      <c:valAx>
        <c:axId val="157643520"/>
        <c:scaling>
          <c:orientation val="minMax"/>
        </c:scaling>
        <c:delete val="1"/>
        <c:axPos val="b"/>
        <c:numFmt formatCode="General" sourceLinked="1"/>
        <c:majorTickMark val="out"/>
        <c:minorTickMark val="none"/>
        <c:tickLblPos val="nextTo"/>
        <c:crossAx val="23247564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Ventas</a:t>
            </a:r>
            <a:r>
              <a:rPr lang="es-MX" baseline="0"/>
              <a:t> Agosto-Diciembre 2008-2010</a:t>
            </a:r>
            <a:endParaRPr lang="es-MX"/>
          </a:p>
        </c:rich>
      </c:tx>
      <c:overlay val="0"/>
    </c:title>
    <c:autoTitleDeleted val="0"/>
    <c:view3D>
      <c:rotX val="15"/>
      <c:rotY val="20"/>
      <c:rAngAx val="1"/>
    </c:view3D>
    <c:floor>
      <c:thickness val="0"/>
    </c:floor>
    <c:sideWall>
      <c:thickness val="0"/>
    </c:sideWall>
    <c:backWall>
      <c:thickness val="0"/>
    </c:backWall>
    <c:plotArea>
      <c:layout/>
      <c:bar3DChart>
        <c:barDir val="bar"/>
        <c:grouping val="percentStacked"/>
        <c:varyColors val="0"/>
        <c:ser>
          <c:idx val="0"/>
          <c:order val="0"/>
          <c:tx>
            <c:v>2008</c:v>
          </c:tx>
          <c:invertIfNegative val="0"/>
          <c:cat>
            <c:strRef>
              <c:f>Graficos!$A$13:$A$17</c:f>
              <c:strCache>
                <c:ptCount val="5"/>
                <c:pt idx="0">
                  <c:v>Agosto</c:v>
                </c:pt>
                <c:pt idx="1">
                  <c:v>Septiembre</c:v>
                </c:pt>
                <c:pt idx="2">
                  <c:v>Octubre</c:v>
                </c:pt>
                <c:pt idx="3">
                  <c:v>Noviembre</c:v>
                </c:pt>
                <c:pt idx="4">
                  <c:v>Diciembre</c:v>
                </c:pt>
              </c:strCache>
            </c:strRef>
          </c:cat>
          <c:val>
            <c:numRef>
              <c:f>Graficos!$B$13:$B$17</c:f>
              <c:numCache>
                <c:formatCode>General</c:formatCode>
                <c:ptCount val="5"/>
                <c:pt idx="0">
                  <c:v>200</c:v>
                </c:pt>
                <c:pt idx="1">
                  <c:v>190</c:v>
                </c:pt>
                <c:pt idx="2">
                  <c:v>180</c:v>
                </c:pt>
                <c:pt idx="3">
                  <c:v>170</c:v>
                </c:pt>
                <c:pt idx="4">
                  <c:v>160</c:v>
                </c:pt>
              </c:numCache>
            </c:numRef>
          </c:val>
        </c:ser>
        <c:ser>
          <c:idx val="1"/>
          <c:order val="1"/>
          <c:tx>
            <c:v>2009</c:v>
          </c:tx>
          <c:invertIfNegative val="0"/>
          <c:cat>
            <c:strRef>
              <c:f>Graficos!$A$13:$A$17</c:f>
              <c:strCache>
                <c:ptCount val="5"/>
                <c:pt idx="0">
                  <c:v>Agosto</c:v>
                </c:pt>
                <c:pt idx="1">
                  <c:v>Septiembre</c:v>
                </c:pt>
                <c:pt idx="2">
                  <c:v>Octubre</c:v>
                </c:pt>
                <c:pt idx="3">
                  <c:v>Noviembre</c:v>
                </c:pt>
                <c:pt idx="4">
                  <c:v>Diciembre</c:v>
                </c:pt>
              </c:strCache>
            </c:strRef>
          </c:cat>
          <c:val>
            <c:numRef>
              <c:f>Graficos!$C$13:$C$17</c:f>
              <c:numCache>
                <c:formatCode>General</c:formatCode>
                <c:ptCount val="5"/>
                <c:pt idx="0">
                  <c:v>600</c:v>
                </c:pt>
                <c:pt idx="1">
                  <c:v>650</c:v>
                </c:pt>
                <c:pt idx="2">
                  <c:v>700</c:v>
                </c:pt>
                <c:pt idx="3">
                  <c:v>750</c:v>
                </c:pt>
                <c:pt idx="4">
                  <c:v>800</c:v>
                </c:pt>
              </c:numCache>
            </c:numRef>
          </c:val>
        </c:ser>
        <c:ser>
          <c:idx val="2"/>
          <c:order val="2"/>
          <c:tx>
            <c:v>2010</c:v>
          </c:tx>
          <c:invertIfNegative val="0"/>
          <c:cat>
            <c:strRef>
              <c:f>Graficos!$A$13:$A$17</c:f>
              <c:strCache>
                <c:ptCount val="5"/>
                <c:pt idx="0">
                  <c:v>Agosto</c:v>
                </c:pt>
                <c:pt idx="1">
                  <c:v>Septiembre</c:v>
                </c:pt>
                <c:pt idx="2">
                  <c:v>Octubre</c:v>
                </c:pt>
                <c:pt idx="3">
                  <c:v>Noviembre</c:v>
                </c:pt>
                <c:pt idx="4">
                  <c:v>Diciembre</c:v>
                </c:pt>
              </c:strCache>
            </c:strRef>
          </c:cat>
          <c:val>
            <c:numRef>
              <c:f>Graficos!$D$13:$D$17</c:f>
              <c:numCache>
                <c:formatCode>General</c:formatCode>
                <c:ptCount val="5"/>
                <c:pt idx="0">
                  <c:v>640</c:v>
                </c:pt>
                <c:pt idx="1">
                  <c:v>700</c:v>
                </c:pt>
                <c:pt idx="2">
                  <c:v>750</c:v>
                </c:pt>
                <c:pt idx="3">
                  <c:v>800</c:v>
                </c:pt>
                <c:pt idx="4">
                  <c:v>540</c:v>
                </c:pt>
              </c:numCache>
            </c:numRef>
          </c:val>
        </c:ser>
        <c:dLbls>
          <c:showLegendKey val="0"/>
          <c:showVal val="1"/>
          <c:showCatName val="0"/>
          <c:showSerName val="0"/>
          <c:showPercent val="0"/>
          <c:showBubbleSize val="0"/>
        </c:dLbls>
        <c:gapWidth val="95"/>
        <c:gapDepth val="95"/>
        <c:shape val="cylinder"/>
        <c:axId val="228073856"/>
        <c:axId val="228075392"/>
        <c:axId val="0"/>
      </c:bar3DChart>
      <c:catAx>
        <c:axId val="228073856"/>
        <c:scaling>
          <c:orientation val="minMax"/>
        </c:scaling>
        <c:delete val="0"/>
        <c:axPos val="l"/>
        <c:majorTickMark val="none"/>
        <c:minorTickMark val="none"/>
        <c:tickLblPos val="nextTo"/>
        <c:crossAx val="228075392"/>
        <c:crosses val="autoZero"/>
        <c:auto val="1"/>
        <c:lblAlgn val="ctr"/>
        <c:lblOffset val="100"/>
        <c:noMultiLvlLbl val="0"/>
      </c:catAx>
      <c:valAx>
        <c:axId val="228075392"/>
        <c:scaling>
          <c:orientation val="minMax"/>
        </c:scaling>
        <c:delete val="1"/>
        <c:axPos val="b"/>
        <c:numFmt formatCode="0%" sourceLinked="1"/>
        <c:majorTickMark val="out"/>
        <c:minorTickMark val="none"/>
        <c:tickLblPos val="nextTo"/>
        <c:crossAx val="22807385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Ventas</a:t>
            </a:r>
            <a:r>
              <a:rPr lang="es-MX" baseline="0"/>
              <a:t> 2008-2010</a:t>
            </a:r>
            <a:endParaRPr lang="es-MX"/>
          </a:p>
        </c:rich>
      </c:tx>
      <c:overlay val="0"/>
    </c:title>
    <c:autoTitleDeleted val="0"/>
    <c:view3D>
      <c:rotX val="15"/>
      <c:rotY val="20"/>
      <c:rAngAx val="0"/>
      <c:perspective val="30"/>
    </c:view3D>
    <c:floor>
      <c:thickness val="0"/>
    </c:floor>
    <c:sideWall>
      <c:thickness val="0"/>
    </c:sideWall>
    <c:backWall>
      <c:thickness val="0"/>
    </c:backWall>
    <c:plotArea>
      <c:layout/>
      <c:line3DChart>
        <c:grouping val="standard"/>
        <c:varyColors val="0"/>
        <c:ser>
          <c:idx val="0"/>
          <c:order val="0"/>
          <c:tx>
            <c:v>2008</c:v>
          </c:tx>
          <c:cat>
            <c:strRef>
              <c:f>Graficos!$A$6:$A$17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Graficos!$B$6:$B$17</c:f>
              <c:numCache>
                <c:formatCode>General</c:formatCode>
                <c:ptCount val="12"/>
                <c:pt idx="0">
                  <c:v>300</c:v>
                </c:pt>
                <c:pt idx="1">
                  <c:v>200</c:v>
                </c:pt>
                <c:pt idx="2">
                  <c:v>280</c:v>
                </c:pt>
                <c:pt idx="3">
                  <c:v>240</c:v>
                </c:pt>
                <c:pt idx="4">
                  <c:v>230</c:v>
                </c:pt>
                <c:pt idx="5">
                  <c:v>220</c:v>
                </c:pt>
                <c:pt idx="6">
                  <c:v>210</c:v>
                </c:pt>
                <c:pt idx="7">
                  <c:v>200</c:v>
                </c:pt>
                <c:pt idx="8">
                  <c:v>190</c:v>
                </c:pt>
                <c:pt idx="9">
                  <c:v>180</c:v>
                </c:pt>
                <c:pt idx="10">
                  <c:v>170</c:v>
                </c:pt>
                <c:pt idx="11">
                  <c:v>160</c:v>
                </c:pt>
              </c:numCache>
            </c:numRef>
          </c:val>
          <c:smooth val="0"/>
        </c:ser>
        <c:ser>
          <c:idx val="1"/>
          <c:order val="1"/>
          <c:tx>
            <c:v>2010</c:v>
          </c:tx>
          <c:cat>
            <c:strRef>
              <c:f>Graficos!$A$6:$A$17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Graficos!$D$6:$D$17</c:f>
              <c:numCache>
                <c:formatCode>General</c:formatCode>
                <c:ptCount val="12"/>
                <c:pt idx="0">
                  <c:v>150</c:v>
                </c:pt>
                <c:pt idx="1">
                  <c:v>300</c:v>
                </c:pt>
                <c:pt idx="2">
                  <c:v>280</c:v>
                </c:pt>
                <c:pt idx="3">
                  <c:v>300</c:v>
                </c:pt>
                <c:pt idx="4">
                  <c:v>400</c:v>
                </c:pt>
                <c:pt idx="5">
                  <c:v>550</c:v>
                </c:pt>
                <c:pt idx="6">
                  <c:v>570</c:v>
                </c:pt>
                <c:pt idx="7">
                  <c:v>640</c:v>
                </c:pt>
                <c:pt idx="8">
                  <c:v>700</c:v>
                </c:pt>
                <c:pt idx="9">
                  <c:v>750</c:v>
                </c:pt>
                <c:pt idx="10">
                  <c:v>800</c:v>
                </c:pt>
                <c:pt idx="11">
                  <c:v>540</c:v>
                </c:pt>
              </c:numCache>
            </c:numRef>
          </c:val>
          <c:smooth val="0"/>
        </c:ser>
        <c:dLbls>
          <c:showLegendKey val="0"/>
          <c:showVal val="1"/>
          <c:showCatName val="0"/>
          <c:showSerName val="0"/>
          <c:showPercent val="0"/>
          <c:showBubbleSize val="0"/>
        </c:dLbls>
        <c:axId val="228085760"/>
        <c:axId val="228087296"/>
        <c:axId val="226919296"/>
      </c:line3DChart>
      <c:catAx>
        <c:axId val="228085760"/>
        <c:scaling>
          <c:orientation val="minMax"/>
        </c:scaling>
        <c:delete val="0"/>
        <c:axPos val="b"/>
        <c:majorTickMark val="none"/>
        <c:minorTickMark val="none"/>
        <c:tickLblPos val="nextTo"/>
        <c:crossAx val="228087296"/>
        <c:crosses val="autoZero"/>
        <c:auto val="1"/>
        <c:lblAlgn val="ctr"/>
        <c:lblOffset val="100"/>
        <c:noMultiLvlLbl val="0"/>
      </c:catAx>
      <c:valAx>
        <c:axId val="228087296"/>
        <c:scaling>
          <c:orientation val="minMax"/>
        </c:scaling>
        <c:delete val="1"/>
        <c:axPos val="l"/>
        <c:numFmt formatCode="General" sourceLinked="1"/>
        <c:majorTickMark val="out"/>
        <c:minorTickMark val="none"/>
        <c:tickLblPos val="nextTo"/>
        <c:crossAx val="228085760"/>
        <c:crosses val="autoZero"/>
        <c:crossBetween val="between"/>
      </c:valAx>
      <c:serAx>
        <c:axId val="226919296"/>
        <c:scaling>
          <c:orientation val="minMax"/>
        </c:scaling>
        <c:delete val="1"/>
        <c:axPos val="b"/>
        <c:majorTickMark val="out"/>
        <c:minorTickMark val="none"/>
        <c:tickLblPos val="nextTo"/>
        <c:crossAx val="228087296"/>
        <c:crosses val="autoZero"/>
      </c:ser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295275</xdr:colOff>
      <xdr:row>21</xdr:row>
      <xdr:rowOff>133350</xdr:rowOff>
    </xdr:from>
    <xdr:to>
      <xdr:col>5</xdr:col>
      <xdr:colOff>723900</xdr:colOff>
      <xdr:row>25</xdr:row>
      <xdr:rowOff>142875</xdr:rowOff>
    </xdr:to>
    <xdr:sp macro="" textlink="">
      <xdr:nvSpPr>
        <xdr:cNvPr id="2" name="AutoShape 1"/>
        <xdr:cNvSpPr>
          <a:spLocks noChangeArrowheads="1"/>
        </xdr:cNvSpPr>
      </xdr:nvSpPr>
      <xdr:spPr bwMode="auto">
        <a:xfrm>
          <a:off x="295275" y="5438775"/>
          <a:ext cx="4810125" cy="657225"/>
        </a:xfrm>
        <a:prstGeom prst="flowChartAlternateProcess">
          <a:avLst/>
        </a:prstGeom>
        <a:solidFill>
          <a:srgbClr val="99CCFF"/>
        </a:solidFill>
        <a:ln w="9525">
          <a:solidFill>
            <a:srgbClr val="000000"/>
          </a:solidFill>
          <a:miter lim="800000"/>
          <a:headEnd/>
          <a:tailEnd/>
        </a:ln>
      </xdr:spPr>
      <xdr:txBody>
        <a:bodyPr vertOverflow="clip" wrap="square" lIns="27432" tIns="22860" rIns="27432" bIns="0" anchor="t" upright="1"/>
        <a:lstStyle/>
        <a:p>
          <a:pPr algn="ctr" rtl="0">
            <a:defRPr sz="1000"/>
          </a:pPr>
          <a:r>
            <a:rPr lang="es-CO" sz="1000" b="0" i="0" strike="noStrike">
              <a:solidFill>
                <a:srgbClr val="000000"/>
              </a:solidFill>
              <a:latin typeface="Arial"/>
              <a:cs typeface="Arial"/>
            </a:rPr>
            <a:t>Una empresa quiere repartir, como parte de la publicidad, calzado y vestimenta entre los socios. Para hacerlo, necesita responder a las siguientes preguntas (resolver con la función que corresponda en cada caso)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23813</xdr:colOff>
      <xdr:row>17</xdr:row>
      <xdr:rowOff>127000</xdr:rowOff>
    </xdr:from>
    <xdr:to>
      <xdr:col>6</xdr:col>
      <xdr:colOff>563563</xdr:colOff>
      <xdr:row>35</xdr:row>
      <xdr:rowOff>12700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166687</xdr:colOff>
      <xdr:row>9</xdr:row>
      <xdr:rowOff>158749</xdr:rowOff>
    </xdr:from>
    <xdr:to>
      <xdr:col>14</xdr:col>
      <xdr:colOff>460375</xdr:colOff>
      <xdr:row>27</xdr:row>
      <xdr:rowOff>44449</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39688</xdr:colOff>
      <xdr:row>35</xdr:row>
      <xdr:rowOff>57151</xdr:rowOff>
    </xdr:from>
    <xdr:to>
      <xdr:col>6</xdr:col>
      <xdr:colOff>579438</xdr:colOff>
      <xdr:row>52</xdr:row>
      <xdr:rowOff>101601</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309563</xdr:colOff>
      <xdr:row>30</xdr:row>
      <xdr:rowOff>49212</xdr:rowOff>
    </xdr:from>
    <xdr:to>
      <xdr:col>14</xdr:col>
      <xdr:colOff>603251</xdr:colOff>
      <xdr:row>47</xdr:row>
      <xdr:rowOff>93662</xdr:rowOff>
    </xdr:to>
    <xdr:graphicFrame macro="">
      <xdr:nvGraphicFramePr>
        <xdr:cNvPr id="5"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1.1/EXCEL%20INTERMEDIO/plantilla%20video%2013-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os"/>
      <sheetName val="Hoja1"/>
    </sheetNames>
    <sheetDataSet>
      <sheetData sheetId="0">
        <row r="6">
          <cell r="A6" t="str">
            <v>Enero</v>
          </cell>
          <cell r="B6">
            <v>300</v>
          </cell>
          <cell r="C6">
            <v>200</v>
          </cell>
          <cell r="D6">
            <v>150</v>
          </cell>
        </row>
        <row r="7">
          <cell r="A7" t="str">
            <v>Febrero</v>
          </cell>
          <cell r="B7">
            <v>200</v>
          </cell>
          <cell r="C7">
            <v>400</v>
          </cell>
          <cell r="D7">
            <v>300</v>
          </cell>
        </row>
        <row r="8">
          <cell r="A8" t="str">
            <v>Marzo</v>
          </cell>
          <cell r="B8">
            <v>280</v>
          </cell>
          <cell r="C8">
            <v>300</v>
          </cell>
          <cell r="D8">
            <v>280</v>
          </cell>
        </row>
        <row r="9">
          <cell r="A9" t="str">
            <v>Abril</v>
          </cell>
          <cell r="B9">
            <v>240</v>
          </cell>
          <cell r="C9">
            <v>400</v>
          </cell>
          <cell r="D9">
            <v>300</v>
          </cell>
        </row>
        <row r="10">
          <cell r="A10" t="str">
            <v>Mayo</v>
          </cell>
          <cell r="B10">
            <v>230</v>
          </cell>
          <cell r="C10">
            <v>450</v>
          </cell>
          <cell r="D10">
            <v>400</v>
          </cell>
        </row>
        <row r="11">
          <cell r="A11" t="str">
            <v>Junio</v>
          </cell>
          <cell r="B11">
            <v>220</v>
          </cell>
          <cell r="C11">
            <v>500</v>
          </cell>
          <cell r="D11">
            <v>550</v>
          </cell>
        </row>
        <row r="12">
          <cell r="A12" t="str">
            <v>Julio</v>
          </cell>
          <cell r="B12">
            <v>210</v>
          </cell>
          <cell r="C12">
            <v>550</v>
          </cell>
          <cell r="D12">
            <v>570</v>
          </cell>
        </row>
        <row r="13">
          <cell r="A13" t="str">
            <v>Agosto</v>
          </cell>
          <cell r="B13">
            <v>200</v>
          </cell>
          <cell r="C13">
            <v>600</v>
          </cell>
          <cell r="D13">
            <v>640</v>
          </cell>
        </row>
        <row r="14">
          <cell r="A14" t="str">
            <v>Septiembre</v>
          </cell>
          <cell r="B14">
            <v>190</v>
          </cell>
          <cell r="C14">
            <v>650</v>
          </cell>
          <cell r="D14">
            <v>700</v>
          </cell>
        </row>
        <row r="15">
          <cell r="A15" t="str">
            <v>Octubre</v>
          </cell>
          <cell r="B15">
            <v>180</v>
          </cell>
          <cell r="C15">
            <v>700</v>
          </cell>
          <cell r="D15">
            <v>750</v>
          </cell>
        </row>
        <row r="16">
          <cell r="A16" t="str">
            <v>Noviembre</v>
          </cell>
          <cell r="B16">
            <v>170</v>
          </cell>
          <cell r="C16">
            <v>750</v>
          </cell>
          <cell r="D16">
            <v>800</v>
          </cell>
        </row>
        <row r="17">
          <cell r="A17" t="str">
            <v>Diciembre</v>
          </cell>
          <cell r="B17">
            <v>160</v>
          </cell>
          <cell r="C17">
            <v>800</v>
          </cell>
          <cell r="D17">
            <v>540</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N12"/>
  <sheetViews>
    <sheetView workbookViewId="0">
      <selection activeCell="N2" sqref="N2"/>
    </sheetView>
  </sheetViews>
  <sheetFormatPr baseColWidth="10" defaultRowHeight="15"/>
  <sheetData>
    <row r="1" spans="1:14">
      <c r="A1">
        <v>1</v>
      </c>
      <c r="B1">
        <v>1</v>
      </c>
      <c r="C1">
        <v>1</v>
      </c>
      <c r="D1">
        <v>2</v>
      </c>
      <c r="E1">
        <v>5</v>
      </c>
      <c r="F1" t="s">
        <v>0</v>
      </c>
      <c r="G1" t="s">
        <v>7</v>
      </c>
      <c r="H1">
        <v>22</v>
      </c>
      <c r="I1">
        <v>2017</v>
      </c>
      <c r="J1">
        <v>27</v>
      </c>
      <c r="K1">
        <v>49</v>
      </c>
      <c r="L1">
        <f>9^2</f>
        <v>81</v>
      </c>
      <c r="M1">
        <f>GRUPO1+GRUPO2</f>
        <v>2</v>
      </c>
      <c r="N1">
        <f>AVERAGE(GRUPO5)</f>
        <v>10</v>
      </c>
    </row>
    <row r="2" spans="1:14">
      <c r="A2">
        <v>1</v>
      </c>
      <c r="B2">
        <v>2</v>
      </c>
      <c r="C2">
        <v>3</v>
      </c>
      <c r="D2">
        <v>4</v>
      </c>
      <c r="E2">
        <v>10</v>
      </c>
      <c r="F2" t="s">
        <v>1</v>
      </c>
      <c r="G2" t="s">
        <v>8</v>
      </c>
      <c r="H2">
        <v>57000</v>
      </c>
      <c r="I2">
        <v>1997</v>
      </c>
      <c r="J2">
        <v>31</v>
      </c>
      <c r="K2">
        <v>2</v>
      </c>
    </row>
    <row r="3" spans="1:14">
      <c r="A3">
        <v>1</v>
      </c>
      <c r="B3">
        <v>3</v>
      </c>
      <c r="C3">
        <v>5</v>
      </c>
      <c r="D3">
        <v>6</v>
      </c>
      <c r="E3">
        <v>15</v>
      </c>
      <c r="F3" t="s">
        <v>2</v>
      </c>
      <c r="G3" t="s">
        <v>9</v>
      </c>
      <c r="H3">
        <f>19+57000</f>
        <v>57019</v>
      </c>
      <c r="I3">
        <f>I1-I2</f>
        <v>20</v>
      </c>
      <c r="J3">
        <f>J1+J2</f>
        <v>58</v>
      </c>
      <c r="K3">
        <f>K1/K2</f>
        <v>24.5</v>
      </c>
    </row>
    <row r="4" spans="1:14">
      <c r="A4">
        <v>1</v>
      </c>
      <c r="B4">
        <v>4</v>
      </c>
      <c r="C4">
        <v>7</v>
      </c>
      <c r="D4">
        <v>8</v>
      </c>
      <c r="E4">
        <v>20</v>
      </c>
      <c r="F4" t="s">
        <v>3</v>
      </c>
      <c r="G4" t="s">
        <v>10</v>
      </c>
      <c r="H4">
        <f>H1+H2</f>
        <v>57022</v>
      </c>
    </row>
    <row r="5" spans="1:14">
      <c r="A5">
        <v>1</v>
      </c>
      <c r="B5">
        <v>5</v>
      </c>
      <c r="C5">
        <v>9</v>
      </c>
      <c r="D5">
        <v>10</v>
      </c>
      <c r="E5">
        <v>25</v>
      </c>
      <c r="F5" t="s">
        <v>4</v>
      </c>
      <c r="G5" t="s">
        <v>11</v>
      </c>
      <c r="H5">
        <f>SUM(H1:H2)</f>
        <v>57022</v>
      </c>
    </row>
    <row r="6" spans="1:14">
      <c r="A6">
        <v>1</v>
      </c>
      <c r="B6">
        <v>6</v>
      </c>
      <c r="C6">
        <v>11</v>
      </c>
      <c r="D6">
        <v>12</v>
      </c>
      <c r="E6">
        <v>30</v>
      </c>
      <c r="F6" t="s">
        <v>5</v>
      </c>
      <c r="G6" t="s">
        <v>12</v>
      </c>
      <c r="H6">
        <f>SUM(H1:H2)</f>
        <v>57022</v>
      </c>
    </row>
    <row r="7" spans="1:14">
      <c r="A7">
        <v>1</v>
      </c>
      <c r="B7">
        <v>7</v>
      </c>
      <c r="C7">
        <v>13</v>
      </c>
      <c r="D7">
        <v>14</v>
      </c>
      <c r="E7">
        <v>35</v>
      </c>
      <c r="F7" t="s">
        <v>6</v>
      </c>
      <c r="G7" t="s">
        <v>13</v>
      </c>
    </row>
    <row r="8" spans="1:14">
      <c r="A8">
        <v>1</v>
      </c>
      <c r="B8">
        <v>8</v>
      </c>
      <c r="C8">
        <v>15</v>
      </c>
      <c r="D8">
        <v>16</v>
      </c>
      <c r="E8">
        <v>40</v>
      </c>
      <c r="G8" t="s">
        <v>14</v>
      </c>
    </row>
    <row r="9" spans="1:14">
      <c r="A9">
        <v>1</v>
      </c>
      <c r="B9">
        <v>9</v>
      </c>
      <c r="C9">
        <v>17</v>
      </c>
      <c r="D9">
        <v>18</v>
      </c>
      <c r="E9">
        <v>45</v>
      </c>
      <c r="G9" t="s">
        <v>15</v>
      </c>
    </row>
    <row r="10" spans="1:14">
      <c r="A10">
        <v>1</v>
      </c>
      <c r="B10">
        <v>10</v>
      </c>
      <c r="C10">
        <v>19</v>
      </c>
      <c r="D10">
        <v>20</v>
      </c>
      <c r="E10">
        <v>50</v>
      </c>
      <c r="G10" t="s">
        <v>16</v>
      </c>
    </row>
    <row r="11" spans="1:14">
      <c r="G11" t="s">
        <v>17</v>
      </c>
    </row>
    <row r="12" spans="1:14">
      <c r="G1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499984740745262"/>
  </sheetPr>
  <dimension ref="B4:H20"/>
  <sheetViews>
    <sheetView workbookViewId="0">
      <selection activeCell="F5" sqref="F5"/>
    </sheetView>
  </sheetViews>
  <sheetFormatPr baseColWidth="10" defaultRowHeight="12.75"/>
  <cols>
    <col min="1" max="1" width="11.42578125" style="99"/>
    <col min="2" max="2" width="14.5703125" style="99" customWidth="1"/>
    <col min="3" max="4" width="11.42578125" style="99"/>
    <col min="5" max="5" width="15.28515625" style="99" customWidth="1"/>
    <col min="6" max="6" width="13.7109375" style="99" customWidth="1"/>
    <col min="7" max="7" width="13.28515625" style="99" customWidth="1"/>
    <col min="8" max="257" width="11.42578125" style="99"/>
    <col min="258" max="258" width="14.5703125" style="99" customWidth="1"/>
    <col min="259" max="260" width="11.42578125" style="99"/>
    <col min="261" max="261" width="15.28515625" style="99" customWidth="1"/>
    <col min="262" max="262" width="13.7109375" style="99" customWidth="1"/>
    <col min="263" max="263" width="13.28515625" style="99" customWidth="1"/>
    <col min="264" max="513" width="11.42578125" style="99"/>
    <col min="514" max="514" width="14.5703125" style="99" customWidth="1"/>
    <col min="515" max="516" width="11.42578125" style="99"/>
    <col min="517" max="517" width="15.28515625" style="99" customWidth="1"/>
    <col min="518" max="518" width="13.7109375" style="99" customWidth="1"/>
    <col min="519" max="519" width="13.28515625" style="99" customWidth="1"/>
    <col min="520" max="769" width="11.42578125" style="99"/>
    <col min="770" max="770" width="14.5703125" style="99" customWidth="1"/>
    <col min="771" max="772" width="11.42578125" style="99"/>
    <col min="773" max="773" width="15.28515625" style="99" customWidth="1"/>
    <col min="774" max="774" width="13.7109375" style="99" customWidth="1"/>
    <col min="775" max="775" width="13.28515625" style="99" customWidth="1"/>
    <col min="776" max="1025" width="11.42578125" style="99"/>
    <col min="1026" max="1026" width="14.5703125" style="99" customWidth="1"/>
    <col min="1027" max="1028" width="11.42578125" style="99"/>
    <col min="1029" max="1029" width="15.28515625" style="99" customWidth="1"/>
    <col min="1030" max="1030" width="13.7109375" style="99" customWidth="1"/>
    <col min="1031" max="1031" width="13.28515625" style="99" customWidth="1"/>
    <col min="1032" max="1281" width="11.42578125" style="99"/>
    <col min="1282" max="1282" width="14.5703125" style="99" customWidth="1"/>
    <col min="1283" max="1284" width="11.42578125" style="99"/>
    <col min="1285" max="1285" width="15.28515625" style="99" customWidth="1"/>
    <col min="1286" max="1286" width="13.7109375" style="99" customWidth="1"/>
    <col min="1287" max="1287" width="13.28515625" style="99" customWidth="1"/>
    <col min="1288" max="1537" width="11.42578125" style="99"/>
    <col min="1538" max="1538" width="14.5703125" style="99" customWidth="1"/>
    <col min="1539" max="1540" width="11.42578125" style="99"/>
    <col min="1541" max="1541" width="15.28515625" style="99" customWidth="1"/>
    <col min="1542" max="1542" width="13.7109375" style="99" customWidth="1"/>
    <col min="1543" max="1543" width="13.28515625" style="99" customWidth="1"/>
    <col min="1544" max="1793" width="11.42578125" style="99"/>
    <col min="1794" max="1794" width="14.5703125" style="99" customWidth="1"/>
    <col min="1795" max="1796" width="11.42578125" style="99"/>
    <col min="1797" max="1797" width="15.28515625" style="99" customWidth="1"/>
    <col min="1798" max="1798" width="13.7109375" style="99" customWidth="1"/>
    <col min="1799" max="1799" width="13.28515625" style="99" customWidth="1"/>
    <col min="1800" max="2049" width="11.42578125" style="99"/>
    <col min="2050" max="2050" width="14.5703125" style="99" customWidth="1"/>
    <col min="2051" max="2052" width="11.42578125" style="99"/>
    <col min="2053" max="2053" width="15.28515625" style="99" customWidth="1"/>
    <col min="2054" max="2054" width="13.7109375" style="99" customWidth="1"/>
    <col min="2055" max="2055" width="13.28515625" style="99" customWidth="1"/>
    <col min="2056" max="2305" width="11.42578125" style="99"/>
    <col min="2306" max="2306" width="14.5703125" style="99" customWidth="1"/>
    <col min="2307" max="2308" width="11.42578125" style="99"/>
    <col min="2309" max="2309" width="15.28515625" style="99" customWidth="1"/>
    <col min="2310" max="2310" width="13.7109375" style="99" customWidth="1"/>
    <col min="2311" max="2311" width="13.28515625" style="99" customWidth="1"/>
    <col min="2312" max="2561" width="11.42578125" style="99"/>
    <col min="2562" max="2562" width="14.5703125" style="99" customWidth="1"/>
    <col min="2563" max="2564" width="11.42578125" style="99"/>
    <col min="2565" max="2565" width="15.28515625" style="99" customWidth="1"/>
    <col min="2566" max="2566" width="13.7109375" style="99" customWidth="1"/>
    <col min="2567" max="2567" width="13.28515625" style="99" customWidth="1"/>
    <col min="2568" max="2817" width="11.42578125" style="99"/>
    <col min="2818" max="2818" width="14.5703125" style="99" customWidth="1"/>
    <col min="2819" max="2820" width="11.42578125" style="99"/>
    <col min="2821" max="2821" width="15.28515625" style="99" customWidth="1"/>
    <col min="2822" max="2822" width="13.7109375" style="99" customWidth="1"/>
    <col min="2823" max="2823" width="13.28515625" style="99" customWidth="1"/>
    <col min="2824" max="3073" width="11.42578125" style="99"/>
    <col min="3074" max="3074" width="14.5703125" style="99" customWidth="1"/>
    <col min="3075" max="3076" width="11.42578125" style="99"/>
    <col min="3077" max="3077" width="15.28515625" style="99" customWidth="1"/>
    <col min="3078" max="3078" width="13.7109375" style="99" customWidth="1"/>
    <col min="3079" max="3079" width="13.28515625" style="99" customWidth="1"/>
    <col min="3080" max="3329" width="11.42578125" style="99"/>
    <col min="3330" max="3330" width="14.5703125" style="99" customWidth="1"/>
    <col min="3331" max="3332" width="11.42578125" style="99"/>
    <col min="3333" max="3333" width="15.28515625" style="99" customWidth="1"/>
    <col min="3334" max="3334" width="13.7109375" style="99" customWidth="1"/>
    <col min="3335" max="3335" width="13.28515625" style="99" customWidth="1"/>
    <col min="3336" max="3585" width="11.42578125" style="99"/>
    <col min="3586" max="3586" width="14.5703125" style="99" customWidth="1"/>
    <col min="3587" max="3588" width="11.42578125" style="99"/>
    <col min="3589" max="3589" width="15.28515625" style="99" customWidth="1"/>
    <col min="3590" max="3590" width="13.7109375" style="99" customWidth="1"/>
    <col min="3591" max="3591" width="13.28515625" style="99" customWidth="1"/>
    <col min="3592" max="3841" width="11.42578125" style="99"/>
    <col min="3842" max="3842" width="14.5703125" style="99" customWidth="1"/>
    <col min="3843" max="3844" width="11.42578125" style="99"/>
    <col min="3845" max="3845" width="15.28515625" style="99" customWidth="1"/>
    <col min="3846" max="3846" width="13.7109375" style="99" customWidth="1"/>
    <col min="3847" max="3847" width="13.28515625" style="99" customWidth="1"/>
    <col min="3848" max="4097" width="11.42578125" style="99"/>
    <col min="4098" max="4098" width="14.5703125" style="99" customWidth="1"/>
    <col min="4099" max="4100" width="11.42578125" style="99"/>
    <col min="4101" max="4101" width="15.28515625" style="99" customWidth="1"/>
    <col min="4102" max="4102" width="13.7109375" style="99" customWidth="1"/>
    <col min="4103" max="4103" width="13.28515625" style="99" customWidth="1"/>
    <col min="4104" max="4353" width="11.42578125" style="99"/>
    <col min="4354" max="4354" width="14.5703125" style="99" customWidth="1"/>
    <col min="4355" max="4356" width="11.42578125" style="99"/>
    <col min="4357" max="4357" width="15.28515625" style="99" customWidth="1"/>
    <col min="4358" max="4358" width="13.7109375" style="99" customWidth="1"/>
    <col min="4359" max="4359" width="13.28515625" style="99" customWidth="1"/>
    <col min="4360" max="4609" width="11.42578125" style="99"/>
    <col min="4610" max="4610" width="14.5703125" style="99" customWidth="1"/>
    <col min="4611" max="4612" width="11.42578125" style="99"/>
    <col min="4613" max="4613" width="15.28515625" style="99" customWidth="1"/>
    <col min="4614" max="4614" width="13.7109375" style="99" customWidth="1"/>
    <col min="4615" max="4615" width="13.28515625" style="99" customWidth="1"/>
    <col min="4616" max="4865" width="11.42578125" style="99"/>
    <col min="4866" max="4866" width="14.5703125" style="99" customWidth="1"/>
    <col min="4867" max="4868" width="11.42578125" style="99"/>
    <col min="4869" max="4869" width="15.28515625" style="99" customWidth="1"/>
    <col min="4870" max="4870" width="13.7109375" style="99" customWidth="1"/>
    <col min="4871" max="4871" width="13.28515625" style="99" customWidth="1"/>
    <col min="4872" max="5121" width="11.42578125" style="99"/>
    <col min="5122" max="5122" width="14.5703125" style="99" customWidth="1"/>
    <col min="5123" max="5124" width="11.42578125" style="99"/>
    <col min="5125" max="5125" width="15.28515625" style="99" customWidth="1"/>
    <col min="5126" max="5126" width="13.7109375" style="99" customWidth="1"/>
    <col min="5127" max="5127" width="13.28515625" style="99" customWidth="1"/>
    <col min="5128" max="5377" width="11.42578125" style="99"/>
    <col min="5378" max="5378" width="14.5703125" style="99" customWidth="1"/>
    <col min="5379" max="5380" width="11.42578125" style="99"/>
    <col min="5381" max="5381" width="15.28515625" style="99" customWidth="1"/>
    <col min="5382" max="5382" width="13.7109375" style="99" customWidth="1"/>
    <col min="5383" max="5383" width="13.28515625" style="99" customWidth="1"/>
    <col min="5384" max="5633" width="11.42578125" style="99"/>
    <col min="5634" max="5634" width="14.5703125" style="99" customWidth="1"/>
    <col min="5635" max="5636" width="11.42578125" style="99"/>
    <col min="5637" max="5637" width="15.28515625" style="99" customWidth="1"/>
    <col min="5638" max="5638" width="13.7109375" style="99" customWidth="1"/>
    <col min="5639" max="5639" width="13.28515625" style="99" customWidth="1"/>
    <col min="5640" max="5889" width="11.42578125" style="99"/>
    <col min="5890" max="5890" width="14.5703125" style="99" customWidth="1"/>
    <col min="5891" max="5892" width="11.42578125" style="99"/>
    <col min="5893" max="5893" width="15.28515625" style="99" customWidth="1"/>
    <col min="5894" max="5894" width="13.7109375" style="99" customWidth="1"/>
    <col min="5895" max="5895" width="13.28515625" style="99" customWidth="1"/>
    <col min="5896" max="6145" width="11.42578125" style="99"/>
    <col min="6146" max="6146" width="14.5703125" style="99" customWidth="1"/>
    <col min="6147" max="6148" width="11.42578125" style="99"/>
    <col min="6149" max="6149" width="15.28515625" style="99" customWidth="1"/>
    <col min="6150" max="6150" width="13.7109375" style="99" customWidth="1"/>
    <col min="6151" max="6151" width="13.28515625" style="99" customWidth="1"/>
    <col min="6152" max="6401" width="11.42578125" style="99"/>
    <col min="6402" max="6402" width="14.5703125" style="99" customWidth="1"/>
    <col min="6403" max="6404" width="11.42578125" style="99"/>
    <col min="6405" max="6405" width="15.28515625" style="99" customWidth="1"/>
    <col min="6406" max="6406" width="13.7109375" style="99" customWidth="1"/>
    <col min="6407" max="6407" width="13.28515625" style="99" customWidth="1"/>
    <col min="6408" max="6657" width="11.42578125" style="99"/>
    <col min="6658" max="6658" width="14.5703125" style="99" customWidth="1"/>
    <col min="6659" max="6660" width="11.42578125" style="99"/>
    <col min="6661" max="6661" width="15.28515625" style="99" customWidth="1"/>
    <col min="6662" max="6662" width="13.7109375" style="99" customWidth="1"/>
    <col min="6663" max="6663" width="13.28515625" style="99" customWidth="1"/>
    <col min="6664" max="6913" width="11.42578125" style="99"/>
    <col min="6914" max="6914" width="14.5703125" style="99" customWidth="1"/>
    <col min="6915" max="6916" width="11.42578125" style="99"/>
    <col min="6917" max="6917" width="15.28515625" style="99" customWidth="1"/>
    <col min="6918" max="6918" width="13.7109375" style="99" customWidth="1"/>
    <col min="6919" max="6919" width="13.28515625" style="99" customWidth="1"/>
    <col min="6920" max="7169" width="11.42578125" style="99"/>
    <col min="7170" max="7170" width="14.5703125" style="99" customWidth="1"/>
    <col min="7171" max="7172" width="11.42578125" style="99"/>
    <col min="7173" max="7173" width="15.28515625" style="99" customWidth="1"/>
    <col min="7174" max="7174" width="13.7109375" style="99" customWidth="1"/>
    <col min="7175" max="7175" width="13.28515625" style="99" customWidth="1"/>
    <col min="7176" max="7425" width="11.42578125" style="99"/>
    <col min="7426" max="7426" width="14.5703125" style="99" customWidth="1"/>
    <col min="7427" max="7428" width="11.42578125" style="99"/>
    <col min="7429" max="7429" width="15.28515625" style="99" customWidth="1"/>
    <col min="7430" max="7430" width="13.7109375" style="99" customWidth="1"/>
    <col min="7431" max="7431" width="13.28515625" style="99" customWidth="1"/>
    <col min="7432" max="7681" width="11.42578125" style="99"/>
    <col min="7682" max="7682" width="14.5703125" style="99" customWidth="1"/>
    <col min="7683" max="7684" width="11.42578125" style="99"/>
    <col min="7685" max="7685" width="15.28515625" style="99" customWidth="1"/>
    <col min="7686" max="7686" width="13.7109375" style="99" customWidth="1"/>
    <col min="7687" max="7687" width="13.28515625" style="99" customWidth="1"/>
    <col min="7688" max="7937" width="11.42578125" style="99"/>
    <col min="7938" max="7938" width="14.5703125" style="99" customWidth="1"/>
    <col min="7939" max="7940" width="11.42578125" style="99"/>
    <col min="7941" max="7941" width="15.28515625" style="99" customWidth="1"/>
    <col min="7942" max="7942" width="13.7109375" style="99" customWidth="1"/>
    <col min="7943" max="7943" width="13.28515625" style="99" customWidth="1"/>
    <col min="7944" max="8193" width="11.42578125" style="99"/>
    <col min="8194" max="8194" width="14.5703125" style="99" customWidth="1"/>
    <col min="8195" max="8196" width="11.42578125" style="99"/>
    <col min="8197" max="8197" width="15.28515625" style="99" customWidth="1"/>
    <col min="8198" max="8198" width="13.7109375" style="99" customWidth="1"/>
    <col min="8199" max="8199" width="13.28515625" style="99" customWidth="1"/>
    <col min="8200" max="8449" width="11.42578125" style="99"/>
    <col min="8450" max="8450" width="14.5703125" style="99" customWidth="1"/>
    <col min="8451" max="8452" width="11.42578125" style="99"/>
    <col min="8453" max="8453" width="15.28515625" style="99" customWidth="1"/>
    <col min="8454" max="8454" width="13.7109375" style="99" customWidth="1"/>
    <col min="8455" max="8455" width="13.28515625" style="99" customWidth="1"/>
    <col min="8456" max="8705" width="11.42578125" style="99"/>
    <col min="8706" max="8706" width="14.5703125" style="99" customWidth="1"/>
    <col min="8707" max="8708" width="11.42578125" style="99"/>
    <col min="8709" max="8709" width="15.28515625" style="99" customWidth="1"/>
    <col min="8710" max="8710" width="13.7109375" style="99" customWidth="1"/>
    <col min="8711" max="8711" width="13.28515625" style="99" customWidth="1"/>
    <col min="8712" max="8961" width="11.42578125" style="99"/>
    <col min="8962" max="8962" width="14.5703125" style="99" customWidth="1"/>
    <col min="8963" max="8964" width="11.42578125" style="99"/>
    <col min="8965" max="8965" width="15.28515625" style="99" customWidth="1"/>
    <col min="8966" max="8966" width="13.7109375" style="99" customWidth="1"/>
    <col min="8967" max="8967" width="13.28515625" style="99" customWidth="1"/>
    <col min="8968" max="9217" width="11.42578125" style="99"/>
    <col min="9218" max="9218" width="14.5703125" style="99" customWidth="1"/>
    <col min="9219" max="9220" width="11.42578125" style="99"/>
    <col min="9221" max="9221" width="15.28515625" style="99" customWidth="1"/>
    <col min="9222" max="9222" width="13.7109375" style="99" customWidth="1"/>
    <col min="9223" max="9223" width="13.28515625" style="99" customWidth="1"/>
    <col min="9224" max="9473" width="11.42578125" style="99"/>
    <col min="9474" max="9474" width="14.5703125" style="99" customWidth="1"/>
    <col min="9475" max="9476" width="11.42578125" style="99"/>
    <col min="9477" max="9477" width="15.28515625" style="99" customWidth="1"/>
    <col min="9478" max="9478" width="13.7109375" style="99" customWidth="1"/>
    <col min="9479" max="9479" width="13.28515625" style="99" customWidth="1"/>
    <col min="9480" max="9729" width="11.42578125" style="99"/>
    <col min="9730" max="9730" width="14.5703125" style="99" customWidth="1"/>
    <col min="9731" max="9732" width="11.42578125" style="99"/>
    <col min="9733" max="9733" width="15.28515625" style="99" customWidth="1"/>
    <col min="9734" max="9734" width="13.7109375" style="99" customWidth="1"/>
    <col min="9735" max="9735" width="13.28515625" style="99" customWidth="1"/>
    <col min="9736" max="9985" width="11.42578125" style="99"/>
    <col min="9986" max="9986" width="14.5703125" style="99" customWidth="1"/>
    <col min="9987" max="9988" width="11.42578125" style="99"/>
    <col min="9989" max="9989" width="15.28515625" style="99" customWidth="1"/>
    <col min="9990" max="9990" width="13.7109375" style="99" customWidth="1"/>
    <col min="9991" max="9991" width="13.28515625" style="99" customWidth="1"/>
    <col min="9992" max="10241" width="11.42578125" style="99"/>
    <col min="10242" max="10242" width="14.5703125" style="99" customWidth="1"/>
    <col min="10243" max="10244" width="11.42578125" style="99"/>
    <col min="10245" max="10245" width="15.28515625" style="99" customWidth="1"/>
    <col min="10246" max="10246" width="13.7109375" style="99" customWidth="1"/>
    <col min="10247" max="10247" width="13.28515625" style="99" customWidth="1"/>
    <col min="10248" max="10497" width="11.42578125" style="99"/>
    <col min="10498" max="10498" width="14.5703125" style="99" customWidth="1"/>
    <col min="10499" max="10500" width="11.42578125" style="99"/>
    <col min="10501" max="10501" width="15.28515625" style="99" customWidth="1"/>
    <col min="10502" max="10502" width="13.7109375" style="99" customWidth="1"/>
    <col min="10503" max="10503" width="13.28515625" style="99" customWidth="1"/>
    <col min="10504" max="10753" width="11.42578125" style="99"/>
    <col min="10754" max="10754" width="14.5703125" style="99" customWidth="1"/>
    <col min="10755" max="10756" width="11.42578125" style="99"/>
    <col min="10757" max="10757" width="15.28515625" style="99" customWidth="1"/>
    <col min="10758" max="10758" width="13.7109375" style="99" customWidth="1"/>
    <col min="10759" max="10759" width="13.28515625" style="99" customWidth="1"/>
    <col min="10760" max="11009" width="11.42578125" style="99"/>
    <col min="11010" max="11010" width="14.5703125" style="99" customWidth="1"/>
    <col min="11011" max="11012" width="11.42578125" style="99"/>
    <col min="11013" max="11013" width="15.28515625" style="99" customWidth="1"/>
    <col min="11014" max="11014" width="13.7109375" style="99" customWidth="1"/>
    <col min="11015" max="11015" width="13.28515625" style="99" customWidth="1"/>
    <col min="11016" max="11265" width="11.42578125" style="99"/>
    <col min="11266" max="11266" width="14.5703125" style="99" customWidth="1"/>
    <col min="11267" max="11268" width="11.42578125" style="99"/>
    <col min="11269" max="11269" width="15.28515625" style="99" customWidth="1"/>
    <col min="11270" max="11270" width="13.7109375" style="99" customWidth="1"/>
    <col min="11271" max="11271" width="13.28515625" style="99" customWidth="1"/>
    <col min="11272" max="11521" width="11.42578125" style="99"/>
    <col min="11522" max="11522" width="14.5703125" style="99" customWidth="1"/>
    <col min="11523" max="11524" width="11.42578125" style="99"/>
    <col min="11525" max="11525" width="15.28515625" style="99" customWidth="1"/>
    <col min="11526" max="11526" width="13.7109375" style="99" customWidth="1"/>
    <col min="11527" max="11527" width="13.28515625" style="99" customWidth="1"/>
    <col min="11528" max="11777" width="11.42578125" style="99"/>
    <col min="11778" max="11778" width="14.5703125" style="99" customWidth="1"/>
    <col min="11779" max="11780" width="11.42578125" style="99"/>
    <col min="11781" max="11781" width="15.28515625" style="99" customWidth="1"/>
    <col min="11782" max="11782" width="13.7109375" style="99" customWidth="1"/>
    <col min="11783" max="11783" width="13.28515625" style="99" customWidth="1"/>
    <col min="11784" max="12033" width="11.42578125" style="99"/>
    <col min="12034" max="12034" width="14.5703125" style="99" customWidth="1"/>
    <col min="12035" max="12036" width="11.42578125" style="99"/>
    <col min="12037" max="12037" width="15.28515625" style="99" customWidth="1"/>
    <col min="12038" max="12038" width="13.7109375" style="99" customWidth="1"/>
    <col min="12039" max="12039" width="13.28515625" style="99" customWidth="1"/>
    <col min="12040" max="12289" width="11.42578125" style="99"/>
    <col min="12290" max="12290" width="14.5703125" style="99" customWidth="1"/>
    <col min="12291" max="12292" width="11.42578125" style="99"/>
    <col min="12293" max="12293" width="15.28515625" style="99" customWidth="1"/>
    <col min="12294" max="12294" width="13.7109375" style="99" customWidth="1"/>
    <col min="12295" max="12295" width="13.28515625" style="99" customWidth="1"/>
    <col min="12296" max="12545" width="11.42578125" style="99"/>
    <col min="12546" max="12546" width="14.5703125" style="99" customWidth="1"/>
    <col min="12547" max="12548" width="11.42578125" style="99"/>
    <col min="12549" max="12549" width="15.28515625" style="99" customWidth="1"/>
    <col min="12550" max="12550" width="13.7109375" style="99" customWidth="1"/>
    <col min="12551" max="12551" width="13.28515625" style="99" customWidth="1"/>
    <col min="12552" max="12801" width="11.42578125" style="99"/>
    <col min="12802" max="12802" width="14.5703125" style="99" customWidth="1"/>
    <col min="12803" max="12804" width="11.42578125" style="99"/>
    <col min="12805" max="12805" width="15.28515625" style="99" customWidth="1"/>
    <col min="12806" max="12806" width="13.7109375" style="99" customWidth="1"/>
    <col min="12807" max="12807" width="13.28515625" style="99" customWidth="1"/>
    <col min="12808" max="13057" width="11.42578125" style="99"/>
    <col min="13058" max="13058" width="14.5703125" style="99" customWidth="1"/>
    <col min="13059" max="13060" width="11.42578125" style="99"/>
    <col min="13061" max="13061" width="15.28515625" style="99" customWidth="1"/>
    <col min="13062" max="13062" width="13.7109375" style="99" customWidth="1"/>
    <col min="13063" max="13063" width="13.28515625" style="99" customWidth="1"/>
    <col min="13064" max="13313" width="11.42578125" style="99"/>
    <col min="13314" max="13314" width="14.5703125" style="99" customWidth="1"/>
    <col min="13315" max="13316" width="11.42578125" style="99"/>
    <col min="13317" max="13317" width="15.28515625" style="99" customWidth="1"/>
    <col min="13318" max="13318" width="13.7109375" style="99" customWidth="1"/>
    <col min="13319" max="13319" width="13.28515625" style="99" customWidth="1"/>
    <col min="13320" max="13569" width="11.42578125" style="99"/>
    <col min="13570" max="13570" width="14.5703125" style="99" customWidth="1"/>
    <col min="13571" max="13572" width="11.42578125" style="99"/>
    <col min="13573" max="13573" width="15.28515625" style="99" customWidth="1"/>
    <col min="13574" max="13574" width="13.7109375" style="99" customWidth="1"/>
    <col min="13575" max="13575" width="13.28515625" style="99" customWidth="1"/>
    <col min="13576" max="13825" width="11.42578125" style="99"/>
    <col min="13826" max="13826" width="14.5703125" style="99" customWidth="1"/>
    <col min="13827" max="13828" width="11.42578125" style="99"/>
    <col min="13829" max="13829" width="15.28515625" style="99" customWidth="1"/>
    <col min="13830" max="13830" width="13.7109375" style="99" customWidth="1"/>
    <col min="13831" max="13831" width="13.28515625" style="99" customWidth="1"/>
    <col min="13832" max="14081" width="11.42578125" style="99"/>
    <col min="14082" max="14082" width="14.5703125" style="99" customWidth="1"/>
    <col min="14083" max="14084" width="11.42578125" style="99"/>
    <col min="14085" max="14085" width="15.28515625" style="99" customWidth="1"/>
    <col min="14086" max="14086" width="13.7109375" style="99" customWidth="1"/>
    <col min="14087" max="14087" width="13.28515625" style="99" customWidth="1"/>
    <col min="14088" max="14337" width="11.42578125" style="99"/>
    <col min="14338" max="14338" width="14.5703125" style="99" customWidth="1"/>
    <col min="14339" max="14340" width="11.42578125" style="99"/>
    <col min="14341" max="14341" width="15.28515625" style="99" customWidth="1"/>
    <col min="14342" max="14342" width="13.7109375" style="99" customWidth="1"/>
    <col min="14343" max="14343" width="13.28515625" style="99" customWidth="1"/>
    <col min="14344" max="14593" width="11.42578125" style="99"/>
    <col min="14594" max="14594" width="14.5703125" style="99" customWidth="1"/>
    <col min="14595" max="14596" width="11.42578125" style="99"/>
    <col min="14597" max="14597" width="15.28515625" style="99" customWidth="1"/>
    <col min="14598" max="14598" width="13.7109375" style="99" customWidth="1"/>
    <col min="14599" max="14599" width="13.28515625" style="99" customWidth="1"/>
    <col min="14600" max="14849" width="11.42578125" style="99"/>
    <col min="14850" max="14850" width="14.5703125" style="99" customWidth="1"/>
    <col min="14851" max="14852" width="11.42578125" style="99"/>
    <col min="14853" max="14853" width="15.28515625" style="99" customWidth="1"/>
    <col min="14854" max="14854" width="13.7109375" style="99" customWidth="1"/>
    <col min="14855" max="14855" width="13.28515625" style="99" customWidth="1"/>
    <col min="14856" max="15105" width="11.42578125" style="99"/>
    <col min="15106" max="15106" width="14.5703125" style="99" customWidth="1"/>
    <col min="15107" max="15108" width="11.42578125" style="99"/>
    <col min="15109" max="15109" width="15.28515625" style="99" customWidth="1"/>
    <col min="15110" max="15110" width="13.7109375" style="99" customWidth="1"/>
    <col min="15111" max="15111" width="13.28515625" style="99" customWidth="1"/>
    <col min="15112" max="15361" width="11.42578125" style="99"/>
    <col min="15362" max="15362" width="14.5703125" style="99" customWidth="1"/>
    <col min="15363" max="15364" width="11.42578125" style="99"/>
    <col min="15365" max="15365" width="15.28515625" style="99" customWidth="1"/>
    <col min="15366" max="15366" width="13.7109375" style="99" customWidth="1"/>
    <col min="15367" max="15367" width="13.28515625" style="99" customWidth="1"/>
    <col min="15368" max="15617" width="11.42578125" style="99"/>
    <col min="15618" max="15618" width="14.5703125" style="99" customWidth="1"/>
    <col min="15619" max="15620" width="11.42578125" style="99"/>
    <col min="15621" max="15621" width="15.28515625" style="99" customWidth="1"/>
    <col min="15622" max="15622" width="13.7109375" style="99" customWidth="1"/>
    <col min="15623" max="15623" width="13.28515625" style="99" customWidth="1"/>
    <col min="15624" max="15873" width="11.42578125" style="99"/>
    <col min="15874" max="15874" width="14.5703125" style="99" customWidth="1"/>
    <col min="15875" max="15876" width="11.42578125" style="99"/>
    <col min="15877" max="15877" width="15.28515625" style="99" customWidth="1"/>
    <col min="15878" max="15878" width="13.7109375" style="99" customWidth="1"/>
    <col min="15879" max="15879" width="13.28515625" style="99" customWidth="1"/>
    <col min="15880" max="16129" width="11.42578125" style="99"/>
    <col min="16130" max="16130" width="14.5703125" style="99" customWidth="1"/>
    <col min="16131" max="16132" width="11.42578125" style="99"/>
    <col min="16133" max="16133" width="15.28515625" style="99" customWidth="1"/>
    <col min="16134" max="16134" width="13.7109375" style="99" customWidth="1"/>
    <col min="16135" max="16135" width="13.28515625" style="99" customWidth="1"/>
    <col min="16136" max="16384" width="11.42578125" style="99"/>
  </cols>
  <sheetData>
    <row r="4" spans="2:8">
      <c r="B4" s="98" t="s">
        <v>236</v>
      </c>
      <c r="C4" s="98" t="s">
        <v>237</v>
      </c>
      <c r="D4" s="98" t="s">
        <v>238</v>
      </c>
      <c r="E4" s="98" t="s">
        <v>239</v>
      </c>
      <c r="F4" s="98" t="s">
        <v>240</v>
      </c>
      <c r="G4" s="98" t="s">
        <v>241</v>
      </c>
    </row>
    <row r="5" spans="2:8">
      <c r="B5" s="100" t="s">
        <v>242</v>
      </c>
      <c r="C5" s="101">
        <v>3</v>
      </c>
      <c r="D5" s="101" t="s">
        <v>182</v>
      </c>
      <c r="E5" s="102" t="str">
        <f>IF(D5="M","AUTO","MUÑECA")</f>
        <v>MUÑECA</v>
      </c>
      <c r="F5" s="103" t="str">
        <f>IF(OR(C5&lt;10,C9=25,C8&gt;25="MUEBLES"),"JUGUETE","ZAPATOS")</f>
        <v>JUGUETE</v>
      </c>
      <c r="G5" s="104" t="str">
        <f>IF(AND(C5&lt;30,D5="F"),"VESTIDO",IF(AND(C5&lt;30,D5="M"),"CAMISA",IF(AND(C5&gt;30,D5="F"),"CASA","AUTO")))</f>
        <v>VESTIDO</v>
      </c>
    </row>
    <row r="6" spans="2:8">
      <c r="B6" s="100" t="s">
        <v>243</v>
      </c>
      <c r="C6" s="101">
        <v>52</v>
      </c>
      <c r="D6" s="101" t="s">
        <v>182</v>
      </c>
      <c r="E6" s="102" t="str">
        <f>IF(D6="M","AUTO","MUÑECA")</f>
        <v>MUÑECA</v>
      </c>
      <c r="F6" s="103" t="str">
        <f>IF(OR(C6&lt;10,C10=25,C9&gt;25="MUEBLES"),"JUGUETE","ZAPATOS")</f>
        <v>ZAPATOS</v>
      </c>
      <c r="G6" s="104" t="str">
        <f>IF(AND(C6&lt;30,D6="F"),"VESTIDO",IF(AND(C6&lt;30,D6="M"),"CAMISA",IF(AND(C6&gt;30,D6="F"),"CASA","AUTO")))</f>
        <v>CASA</v>
      </c>
    </row>
    <row r="7" spans="2:8">
      <c r="B7" s="100" t="s">
        <v>244</v>
      </c>
      <c r="C7" s="101">
        <v>37</v>
      </c>
      <c r="D7" s="101" t="s">
        <v>180</v>
      </c>
      <c r="E7" s="102" t="str">
        <f>IF(D7="M","AUTO","MUÑECA")</f>
        <v>AUTO</v>
      </c>
      <c r="F7" s="103" t="str">
        <f>IF(OR(C7&lt;10,C11=25,C10&gt;25="MUEBLES"),"JUGUETE","ZAPATOS")</f>
        <v>ZAPATOS</v>
      </c>
      <c r="G7" s="104" t="str">
        <f>IF(AND(C7&lt;30,D7="F"),"VESTIDO",IF(AND(C7&lt;30,D7="M"),"CAMISA",IF(AND(C7&gt;30,D7="F"),"CASA","AUTO")))</f>
        <v>AUTO</v>
      </c>
    </row>
    <row r="8" spans="2:8">
      <c r="B8" s="100" t="s">
        <v>245</v>
      </c>
      <c r="C8" s="101">
        <v>60</v>
      </c>
      <c r="D8" s="101" t="s">
        <v>182</v>
      </c>
      <c r="E8" s="102" t="str">
        <f>IF(D8="M","AUTO","MUÑECA")</f>
        <v>MUÑECA</v>
      </c>
      <c r="F8" s="103" t="str">
        <f>IF(OR(C8&lt;10,C12=25,C11&gt;25="MUEBLES"),"JUGUETE","ZAPATOS")</f>
        <v>ZAPATOS</v>
      </c>
      <c r="G8" s="104" t="str">
        <f>IF(AND(C8&lt;30,D8="F"),"VESTIDO",IF(AND(C8&lt;30,D8="M"),"CAMISA",IF(AND(C8&gt;30,D8="F"),"CASA","AUTO")))</f>
        <v>CASA</v>
      </c>
    </row>
    <row r="9" spans="2:8">
      <c r="B9" s="100" t="s">
        <v>246</v>
      </c>
      <c r="C9" s="101">
        <v>25</v>
      </c>
      <c r="D9" s="101" t="s">
        <v>180</v>
      </c>
      <c r="E9" s="102" t="str">
        <f>IF(D9="M","AUTO","MUÑECA")</f>
        <v>AUTO</v>
      </c>
      <c r="F9" s="103" t="str">
        <f>IF(OR(C9&lt;10,C13=25,C12&gt;25="MUEBLES"),"JUGUETE","ZAPATOS")</f>
        <v>ZAPATOS</v>
      </c>
      <c r="G9" s="104" t="str">
        <f>IF(AND(C9&lt;30,D9="F"),"VESTIDO",IF(AND(C9&lt;30,D9="M"),"CAMISA",IF(AND(C9&gt;30,D9="F"),"CASA","AUTO")))</f>
        <v>CAMISA</v>
      </c>
    </row>
    <row r="12" spans="2:8">
      <c r="H12" s="105"/>
    </row>
    <row r="13" spans="2:8">
      <c r="B13" s="106" t="s">
        <v>238</v>
      </c>
      <c r="C13" s="106" t="s">
        <v>239</v>
      </c>
      <c r="E13" s="106" t="s">
        <v>247</v>
      </c>
      <c r="F13" s="106" t="s">
        <v>238</v>
      </c>
      <c r="G13" s="106" t="s">
        <v>241</v>
      </c>
    </row>
    <row r="14" spans="2:8">
      <c r="B14" s="107" t="s">
        <v>180</v>
      </c>
      <c r="C14" s="108" t="s">
        <v>248</v>
      </c>
      <c r="E14" s="206" t="s">
        <v>249</v>
      </c>
      <c r="F14" s="107" t="s">
        <v>182</v>
      </c>
      <c r="G14" s="108" t="s">
        <v>250</v>
      </c>
    </row>
    <row r="15" spans="2:8">
      <c r="B15" s="107" t="s">
        <v>182</v>
      </c>
      <c r="C15" s="108" t="s">
        <v>251</v>
      </c>
      <c r="E15" s="206"/>
      <c r="F15" s="107" t="s">
        <v>180</v>
      </c>
      <c r="G15" s="108" t="s">
        <v>252</v>
      </c>
    </row>
    <row r="16" spans="2:8">
      <c r="E16" s="206" t="s">
        <v>253</v>
      </c>
      <c r="F16" s="107" t="s">
        <v>182</v>
      </c>
      <c r="G16" s="108" t="s">
        <v>254</v>
      </c>
    </row>
    <row r="17" spans="2:7">
      <c r="B17" s="106" t="s">
        <v>247</v>
      </c>
      <c r="C17" s="106" t="s">
        <v>240</v>
      </c>
      <c r="E17" s="206"/>
      <c r="F17" s="107" t="s">
        <v>180</v>
      </c>
      <c r="G17" s="108" t="s">
        <v>248</v>
      </c>
    </row>
    <row r="18" spans="2:7">
      <c r="B18" s="108" t="s">
        <v>255</v>
      </c>
      <c r="C18" s="108" t="s">
        <v>256</v>
      </c>
    </row>
    <row r="19" spans="2:7">
      <c r="B19" s="108" t="s">
        <v>257</v>
      </c>
      <c r="C19" s="108" t="s">
        <v>258</v>
      </c>
    </row>
    <row r="20" spans="2:7">
      <c r="B20" s="108" t="s">
        <v>259</v>
      </c>
      <c r="C20" s="108" t="s">
        <v>260</v>
      </c>
    </row>
  </sheetData>
  <mergeCells count="2">
    <mergeCell ref="E14:E15"/>
    <mergeCell ref="E16:E17"/>
  </mergeCells>
  <pageMargins left="0.75" right="0.75" top="1" bottom="1" header="0" footer="0"/>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D43"/>
  <sheetViews>
    <sheetView topLeftCell="A14" workbookViewId="0">
      <selection activeCell="D12" sqref="D12:D42"/>
    </sheetView>
  </sheetViews>
  <sheetFormatPr baseColWidth="10" defaultRowHeight="12.75"/>
  <cols>
    <col min="1" max="2" width="11.42578125" style="99"/>
    <col min="3" max="3" width="16.7109375" style="99" customWidth="1"/>
    <col min="4" max="4" width="19.28515625" style="99" customWidth="1"/>
    <col min="5" max="258" width="11.42578125" style="99"/>
    <col min="259" max="259" width="16.7109375" style="99" customWidth="1"/>
    <col min="260" max="260" width="19.28515625" style="99" customWidth="1"/>
    <col min="261" max="514" width="11.42578125" style="99"/>
    <col min="515" max="515" width="16.7109375" style="99" customWidth="1"/>
    <col min="516" max="516" width="19.28515625" style="99" customWidth="1"/>
    <col min="517" max="770" width="11.42578125" style="99"/>
    <col min="771" max="771" width="16.7109375" style="99" customWidth="1"/>
    <col min="772" max="772" width="19.28515625" style="99" customWidth="1"/>
    <col min="773" max="1026" width="11.42578125" style="99"/>
    <col min="1027" max="1027" width="16.7109375" style="99" customWidth="1"/>
    <col min="1028" max="1028" width="19.28515625" style="99" customWidth="1"/>
    <col min="1029" max="1282" width="11.42578125" style="99"/>
    <col min="1283" max="1283" width="16.7109375" style="99" customWidth="1"/>
    <col min="1284" max="1284" width="19.28515625" style="99" customWidth="1"/>
    <col min="1285" max="1538" width="11.42578125" style="99"/>
    <col min="1539" max="1539" width="16.7109375" style="99" customWidth="1"/>
    <col min="1540" max="1540" width="19.28515625" style="99" customWidth="1"/>
    <col min="1541" max="1794" width="11.42578125" style="99"/>
    <col min="1795" max="1795" width="16.7109375" style="99" customWidth="1"/>
    <col min="1796" max="1796" width="19.28515625" style="99" customWidth="1"/>
    <col min="1797" max="2050" width="11.42578125" style="99"/>
    <col min="2051" max="2051" width="16.7109375" style="99" customWidth="1"/>
    <col min="2052" max="2052" width="19.28515625" style="99" customWidth="1"/>
    <col min="2053" max="2306" width="11.42578125" style="99"/>
    <col min="2307" max="2307" width="16.7109375" style="99" customWidth="1"/>
    <col min="2308" max="2308" width="19.28515625" style="99" customWidth="1"/>
    <col min="2309" max="2562" width="11.42578125" style="99"/>
    <col min="2563" max="2563" width="16.7109375" style="99" customWidth="1"/>
    <col min="2564" max="2564" width="19.28515625" style="99" customWidth="1"/>
    <col min="2565" max="2818" width="11.42578125" style="99"/>
    <col min="2819" max="2819" width="16.7109375" style="99" customWidth="1"/>
    <col min="2820" max="2820" width="19.28515625" style="99" customWidth="1"/>
    <col min="2821" max="3074" width="11.42578125" style="99"/>
    <col min="3075" max="3075" width="16.7109375" style="99" customWidth="1"/>
    <col min="3076" max="3076" width="19.28515625" style="99" customWidth="1"/>
    <col min="3077" max="3330" width="11.42578125" style="99"/>
    <col min="3331" max="3331" width="16.7109375" style="99" customWidth="1"/>
    <col min="3332" max="3332" width="19.28515625" style="99" customWidth="1"/>
    <col min="3333" max="3586" width="11.42578125" style="99"/>
    <col min="3587" max="3587" width="16.7109375" style="99" customWidth="1"/>
    <col min="3588" max="3588" width="19.28515625" style="99" customWidth="1"/>
    <col min="3589" max="3842" width="11.42578125" style="99"/>
    <col min="3843" max="3843" width="16.7109375" style="99" customWidth="1"/>
    <col min="3844" max="3844" width="19.28515625" style="99" customWidth="1"/>
    <col min="3845" max="4098" width="11.42578125" style="99"/>
    <col min="4099" max="4099" width="16.7109375" style="99" customWidth="1"/>
    <col min="4100" max="4100" width="19.28515625" style="99" customWidth="1"/>
    <col min="4101" max="4354" width="11.42578125" style="99"/>
    <col min="4355" max="4355" width="16.7109375" style="99" customWidth="1"/>
    <col min="4356" max="4356" width="19.28515625" style="99" customWidth="1"/>
    <col min="4357" max="4610" width="11.42578125" style="99"/>
    <col min="4611" max="4611" width="16.7109375" style="99" customWidth="1"/>
    <col min="4612" max="4612" width="19.28515625" style="99" customWidth="1"/>
    <col min="4613" max="4866" width="11.42578125" style="99"/>
    <col min="4867" max="4867" width="16.7109375" style="99" customWidth="1"/>
    <col min="4868" max="4868" width="19.28515625" style="99" customWidth="1"/>
    <col min="4869" max="5122" width="11.42578125" style="99"/>
    <col min="5123" max="5123" width="16.7109375" style="99" customWidth="1"/>
    <col min="5124" max="5124" width="19.28515625" style="99" customWidth="1"/>
    <col min="5125" max="5378" width="11.42578125" style="99"/>
    <col min="5379" max="5379" width="16.7109375" style="99" customWidth="1"/>
    <col min="5380" max="5380" width="19.28515625" style="99" customWidth="1"/>
    <col min="5381" max="5634" width="11.42578125" style="99"/>
    <col min="5635" max="5635" width="16.7109375" style="99" customWidth="1"/>
    <col min="5636" max="5636" width="19.28515625" style="99" customWidth="1"/>
    <col min="5637" max="5890" width="11.42578125" style="99"/>
    <col min="5891" max="5891" width="16.7109375" style="99" customWidth="1"/>
    <col min="5892" max="5892" width="19.28515625" style="99" customWidth="1"/>
    <col min="5893" max="6146" width="11.42578125" style="99"/>
    <col min="6147" max="6147" width="16.7109375" style="99" customWidth="1"/>
    <col min="6148" max="6148" width="19.28515625" style="99" customWidth="1"/>
    <col min="6149" max="6402" width="11.42578125" style="99"/>
    <col min="6403" max="6403" width="16.7109375" style="99" customWidth="1"/>
    <col min="6404" max="6404" width="19.28515625" style="99" customWidth="1"/>
    <col min="6405" max="6658" width="11.42578125" style="99"/>
    <col min="6659" max="6659" width="16.7109375" style="99" customWidth="1"/>
    <col min="6660" max="6660" width="19.28515625" style="99" customWidth="1"/>
    <col min="6661" max="6914" width="11.42578125" style="99"/>
    <col min="6915" max="6915" width="16.7109375" style="99" customWidth="1"/>
    <col min="6916" max="6916" width="19.28515625" style="99" customWidth="1"/>
    <col min="6917" max="7170" width="11.42578125" style="99"/>
    <col min="7171" max="7171" width="16.7109375" style="99" customWidth="1"/>
    <col min="7172" max="7172" width="19.28515625" style="99" customWidth="1"/>
    <col min="7173" max="7426" width="11.42578125" style="99"/>
    <col min="7427" max="7427" width="16.7109375" style="99" customWidth="1"/>
    <col min="7428" max="7428" width="19.28515625" style="99" customWidth="1"/>
    <col min="7429" max="7682" width="11.42578125" style="99"/>
    <col min="7683" max="7683" width="16.7109375" style="99" customWidth="1"/>
    <col min="7684" max="7684" width="19.28515625" style="99" customWidth="1"/>
    <col min="7685" max="7938" width="11.42578125" style="99"/>
    <col min="7939" max="7939" width="16.7109375" style="99" customWidth="1"/>
    <col min="7940" max="7940" width="19.28515625" style="99" customWidth="1"/>
    <col min="7941" max="8194" width="11.42578125" style="99"/>
    <col min="8195" max="8195" width="16.7109375" style="99" customWidth="1"/>
    <col min="8196" max="8196" width="19.28515625" style="99" customWidth="1"/>
    <col min="8197" max="8450" width="11.42578125" style="99"/>
    <col min="8451" max="8451" width="16.7109375" style="99" customWidth="1"/>
    <col min="8452" max="8452" width="19.28515625" style="99" customWidth="1"/>
    <col min="8453" max="8706" width="11.42578125" style="99"/>
    <col min="8707" max="8707" width="16.7109375" style="99" customWidth="1"/>
    <col min="8708" max="8708" width="19.28515625" style="99" customWidth="1"/>
    <col min="8709" max="8962" width="11.42578125" style="99"/>
    <col min="8963" max="8963" width="16.7109375" style="99" customWidth="1"/>
    <col min="8964" max="8964" width="19.28515625" style="99" customWidth="1"/>
    <col min="8965" max="9218" width="11.42578125" style="99"/>
    <col min="9219" max="9219" width="16.7109375" style="99" customWidth="1"/>
    <col min="9220" max="9220" width="19.28515625" style="99" customWidth="1"/>
    <col min="9221" max="9474" width="11.42578125" style="99"/>
    <col min="9475" max="9475" width="16.7109375" style="99" customWidth="1"/>
    <col min="9476" max="9476" width="19.28515625" style="99" customWidth="1"/>
    <col min="9477" max="9730" width="11.42578125" style="99"/>
    <col min="9731" max="9731" width="16.7109375" style="99" customWidth="1"/>
    <col min="9732" max="9732" width="19.28515625" style="99" customWidth="1"/>
    <col min="9733" max="9986" width="11.42578125" style="99"/>
    <col min="9987" max="9987" width="16.7109375" style="99" customWidth="1"/>
    <col min="9988" max="9988" width="19.28515625" style="99" customWidth="1"/>
    <col min="9989" max="10242" width="11.42578125" style="99"/>
    <col min="10243" max="10243" width="16.7109375" style="99" customWidth="1"/>
    <col min="10244" max="10244" width="19.28515625" style="99" customWidth="1"/>
    <col min="10245" max="10498" width="11.42578125" style="99"/>
    <col min="10499" max="10499" width="16.7109375" style="99" customWidth="1"/>
    <col min="10500" max="10500" width="19.28515625" style="99" customWidth="1"/>
    <col min="10501" max="10754" width="11.42578125" style="99"/>
    <col min="10755" max="10755" width="16.7109375" style="99" customWidth="1"/>
    <col min="10756" max="10756" width="19.28515625" style="99" customWidth="1"/>
    <col min="10757" max="11010" width="11.42578125" style="99"/>
    <col min="11011" max="11011" width="16.7109375" style="99" customWidth="1"/>
    <col min="11012" max="11012" width="19.28515625" style="99" customWidth="1"/>
    <col min="11013" max="11266" width="11.42578125" style="99"/>
    <col min="11267" max="11267" width="16.7109375" style="99" customWidth="1"/>
    <col min="11268" max="11268" width="19.28515625" style="99" customWidth="1"/>
    <col min="11269" max="11522" width="11.42578125" style="99"/>
    <col min="11523" max="11523" width="16.7109375" style="99" customWidth="1"/>
    <col min="11524" max="11524" width="19.28515625" style="99" customWidth="1"/>
    <col min="11525" max="11778" width="11.42578125" style="99"/>
    <col min="11779" max="11779" width="16.7109375" style="99" customWidth="1"/>
    <col min="11780" max="11780" width="19.28515625" style="99" customWidth="1"/>
    <col min="11781" max="12034" width="11.42578125" style="99"/>
    <col min="12035" max="12035" width="16.7109375" style="99" customWidth="1"/>
    <col min="12036" max="12036" width="19.28515625" style="99" customWidth="1"/>
    <col min="12037" max="12290" width="11.42578125" style="99"/>
    <col min="12291" max="12291" width="16.7109375" style="99" customWidth="1"/>
    <col min="12292" max="12292" width="19.28515625" style="99" customWidth="1"/>
    <col min="12293" max="12546" width="11.42578125" style="99"/>
    <col min="12547" max="12547" width="16.7109375" style="99" customWidth="1"/>
    <col min="12548" max="12548" width="19.28515625" style="99" customWidth="1"/>
    <col min="12549" max="12802" width="11.42578125" style="99"/>
    <col min="12803" max="12803" width="16.7109375" style="99" customWidth="1"/>
    <col min="12804" max="12804" width="19.28515625" style="99" customWidth="1"/>
    <col min="12805" max="13058" width="11.42578125" style="99"/>
    <col min="13059" max="13059" width="16.7109375" style="99" customWidth="1"/>
    <col min="13060" max="13060" width="19.28515625" style="99" customWidth="1"/>
    <col min="13061" max="13314" width="11.42578125" style="99"/>
    <col min="13315" max="13315" width="16.7109375" style="99" customWidth="1"/>
    <col min="13316" max="13316" width="19.28515625" style="99" customWidth="1"/>
    <col min="13317" max="13570" width="11.42578125" style="99"/>
    <col min="13571" max="13571" width="16.7109375" style="99" customWidth="1"/>
    <col min="13572" max="13572" width="19.28515625" style="99" customWidth="1"/>
    <col min="13573" max="13826" width="11.42578125" style="99"/>
    <col min="13827" max="13827" width="16.7109375" style="99" customWidth="1"/>
    <col min="13828" max="13828" width="19.28515625" style="99" customWidth="1"/>
    <col min="13829" max="14082" width="11.42578125" style="99"/>
    <col min="14083" max="14083" width="16.7109375" style="99" customWidth="1"/>
    <col min="14084" max="14084" width="19.28515625" style="99" customWidth="1"/>
    <col min="14085" max="14338" width="11.42578125" style="99"/>
    <col min="14339" max="14339" width="16.7109375" style="99" customWidth="1"/>
    <col min="14340" max="14340" width="19.28515625" style="99" customWidth="1"/>
    <col min="14341" max="14594" width="11.42578125" style="99"/>
    <col min="14595" max="14595" width="16.7109375" style="99" customWidth="1"/>
    <col min="14596" max="14596" width="19.28515625" style="99" customWidth="1"/>
    <col min="14597" max="14850" width="11.42578125" style="99"/>
    <col min="14851" max="14851" width="16.7109375" style="99" customWidth="1"/>
    <col min="14852" max="14852" width="19.28515625" style="99" customWidth="1"/>
    <col min="14853" max="15106" width="11.42578125" style="99"/>
    <col min="15107" max="15107" width="16.7109375" style="99" customWidth="1"/>
    <col min="15108" max="15108" width="19.28515625" style="99" customWidth="1"/>
    <col min="15109" max="15362" width="11.42578125" style="99"/>
    <col min="15363" max="15363" width="16.7109375" style="99" customWidth="1"/>
    <col min="15364" max="15364" width="19.28515625" style="99" customWidth="1"/>
    <col min="15365" max="15618" width="11.42578125" style="99"/>
    <col min="15619" max="15619" width="16.7109375" style="99" customWidth="1"/>
    <col min="15620" max="15620" width="19.28515625" style="99" customWidth="1"/>
    <col min="15621" max="15874" width="11.42578125" style="99"/>
    <col min="15875" max="15875" width="16.7109375" style="99" customWidth="1"/>
    <col min="15876" max="15876" width="19.28515625" style="99" customWidth="1"/>
    <col min="15877" max="16130" width="11.42578125" style="99"/>
    <col min="16131" max="16131" width="16.7109375" style="99" customWidth="1"/>
    <col min="16132" max="16132" width="19.28515625" style="99" customWidth="1"/>
    <col min="16133" max="16384" width="11.42578125" style="99"/>
  </cols>
  <sheetData>
    <row r="1" spans="1:4">
      <c r="A1" s="99" t="s">
        <v>261</v>
      </c>
    </row>
    <row r="2" spans="1:4">
      <c r="A2" s="99" t="s">
        <v>262</v>
      </c>
    </row>
    <row r="3" spans="1:4">
      <c r="A3" s="99" t="s">
        <v>263</v>
      </c>
    </row>
    <row r="4" spans="1:4">
      <c r="A4" s="99" t="s">
        <v>264</v>
      </c>
    </row>
    <row r="5" spans="1:4">
      <c r="A5" s="99" t="s">
        <v>265</v>
      </c>
    </row>
    <row r="8" spans="1:4">
      <c r="A8" s="109" t="s">
        <v>266</v>
      </c>
      <c r="B8" s="110">
        <v>150</v>
      </c>
    </row>
    <row r="10" spans="1:4">
      <c r="C10" s="207" t="s">
        <v>267</v>
      </c>
      <c r="D10" s="207"/>
    </row>
    <row r="11" spans="1:4" ht="25.5">
      <c r="C11" s="111" t="s">
        <v>268</v>
      </c>
      <c r="D11" s="111" t="s">
        <v>269</v>
      </c>
    </row>
    <row r="12" spans="1:4">
      <c r="B12" s="112"/>
      <c r="C12" s="113">
        <v>1</v>
      </c>
      <c r="D12" s="113">
        <f>IF(C12&lt;=4,150-(150*0.05),IF(AND(C12&gt;4,C12&lt;=10),150,150+(150*0.05)))</f>
        <v>142.5</v>
      </c>
    </row>
    <row r="13" spans="1:4">
      <c r="B13" s="112"/>
      <c r="C13" s="113">
        <v>2</v>
      </c>
      <c r="D13" s="113">
        <f t="shared" ref="D13:D42" si="0">IF(C13&lt;=4,150-(150*0.05),IF(AND(C13&gt;4,C13&lt;=10),150,150+(150*0.05)))</f>
        <v>142.5</v>
      </c>
    </row>
    <row r="14" spans="1:4">
      <c r="B14" s="112"/>
      <c r="C14" s="113">
        <v>3</v>
      </c>
      <c r="D14" s="113">
        <f t="shared" si="0"/>
        <v>142.5</v>
      </c>
    </row>
    <row r="15" spans="1:4">
      <c r="B15" s="112"/>
      <c r="C15" s="113">
        <v>4</v>
      </c>
      <c r="D15" s="113">
        <f t="shared" si="0"/>
        <v>142.5</v>
      </c>
    </row>
    <row r="16" spans="1:4">
      <c r="B16" s="112"/>
      <c r="C16" s="113">
        <v>5</v>
      </c>
      <c r="D16" s="113">
        <f t="shared" si="0"/>
        <v>150</v>
      </c>
    </row>
    <row r="17" spans="2:4">
      <c r="B17" s="112"/>
      <c r="C17" s="113">
        <v>6</v>
      </c>
      <c r="D17" s="113">
        <f t="shared" si="0"/>
        <v>150</v>
      </c>
    </row>
    <row r="18" spans="2:4">
      <c r="B18" s="112"/>
      <c r="C18" s="113">
        <v>7</v>
      </c>
      <c r="D18" s="113">
        <f t="shared" si="0"/>
        <v>150</v>
      </c>
    </row>
    <row r="19" spans="2:4">
      <c r="B19" s="112"/>
      <c r="C19" s="113">
        <v>8</v>
      </c>
      <c r="D19" s="113">
        <f t="shared" si="0"/>
        <v>150</v>
      </c>
    </row>
    <row r="20" spans="2:4">
      <c r="B20" s="112"/>
      <c r="C20" s="113">
        <v>9</v>
      </c>
      <c r="D20" s="113">
        <f t="shared" si="0"/>
        <v>150</v>
      </c>
    </row>
    <row r="21" spans="2:4">
      <c r="B21" s="112"/>
      <c r="C21" s="113">
        <v>10</v>
      </c>
      <c r="D21" s="113">
        <f t="shared" si="0"/>
        <v>150</v>
      </c>
    </row>
    <row r="22" spans="2:4">
      <c r="B22" s="112"/>
      <c r="C22" s="113">
        <v>11</v>
      </c>
      <c r="D22" s="113">
        <f t="shared" si="0"/>
        <v>157.5</v>
      </c>
    </row>
    <row r="23" spans="2:4">
      <c r="B23" s="112"/>
      <c r="C23" s="113">
        <v>12</v>
      </c>
      <c r="D23" s="113">
        <f t="shared" si="0"/>
        <v>157.5</v>
      </c>
    </row>
    <row r="24" spans="2:4">
      <c r="B24" s="112"/>
      <c r="C24" s="113">
        <v>13</v>
      </c>
      <c r="D24" s="113">
        <f t="shared" si="0"/>
        <v>157.5</v>
      </c>
    </row>
    <row r="25" spans="2:4">
      <c r="B25" s="112"/>
      <c r="C25" s="113">
        <v>14</v>
      </c>
      <c r="D25" s="113">
        <f t="shared" si="0"/>
        <v>157.5</v>
      </c>
    </row>
    <row r="26" spans="2:4">
      <c r="B26" s="112"/>
      <c r="C26" s="113">
        <v>15</v>
      </c>
      <c r="D26" s="113">
        <f t="shared" si="0"/>
        <v>157.5</v>
      </c>
    </row>
    <row r="27" spans="2:4">
      <c r="B27" s="112"/>
      <c r="C27" s="113">
        <v>16</v>
      </c>
      <c r="D27" s="113">
        <f t="shared" si="0"/>
        <v>157.5</v>
      </c>
    </row>
    <row r="28" spans="2:4">
      <c r="B28" s="112"/>
      <c r="C28" s="113">
        <v>17</v>
      </c>
      <c r="D28" s="113">
        <f t="shared" si="0"/>
        <v>157.5</v>
      </c>
    </row>
    <row r="29" spans="2:4">
      <c r="B29" s="112"/>
      <c r="C29" s="113">
        <v>18</v>
      </c>
      <c r="D29" s="113">
        <f t="shared" si="0"/>
        <v>157.5</v>
      </c>
    </row>
    <row r="30" spans="2:4">
      <c r="B30" s="112"/>
      <c r="C30" s="113">
        <v>19</v>
      </c>
      <c r="D30" s="113">
        <f t="shared" si="0"/>
        <v>157.5</v>
      </c>
    </row>
    <row r="31" spans="2:4">
      <c r="B31" s="112"/>
      <c r="C31" s="113">
        <v>20</v>
      </c>
      <c r="D31" s="113">
        <f t="shared" si="0"/>
        <v>157.5</v>
      </c>
    </row>
    <row r="32" spans="2:4">
      <c r="B32" s="112"/>
      <c r="C32" s="113">
        <v>21</v>
      </c>
      <c r="D32" s="113">
        <f t="shared" si="0"/>
        <v>157.5</v>
      </c>
    </row>
    <row r="33" spans="2:4">
      <c r="B33" s="112"/>
      <c r="C33" s="113">
        <v>22</v>
      </c>
      <c r="D33" s="113">
        <f t="shared" si="0"/>
        <v>157.5</v>
      </c>
    </row>
    <row r="34" spans="2:4">
      <c r="B34" s="112"/>
      <c r="C34" s="113">
        <v>23</v>
      </c>
      <c r="D34" s="113">
        <f t="shared" si="0"/>
        <v>157.5</v>
      </c>
    </row>
    <row r="35" spans="2:4">
      <c r="B35" s="112"/>
      <c r="C35" s="113">
        <v>24</v>
      </c>
      <c r="D35" s="113">
        <f t="shared" si="0"/>
        <v>157.5</v>
      </c>
    </row>
    <row r="36" spans="2:4">
      <c r="B36" s="112"/>
      <c r="C36" s="113">
        <v>25</v>
      </c>
      <c r="D36" s="113">
        <f t="shared" si="0"/>
        <v>157.5</v>
      </c>
    </row>
    <row r="37" spans="2:4">
      <c r="B37" s="112"/>
      <c r="C37" s="113">
        <v>26</v>
      </c>
      <c r="D37" s="113">
        <f t="shared" si="0"/>
        <v>157.5</v>
      </c>
    </row>
    <row r="38" spans="2:4">
      <c r="B38" s="112"/>
      <c r="C38" s="113">
        <v>27</v>
      </c>
      <c r="D38" s="113">
        <f t="shared" si="0"/>
        <v>157.5</v>
      </c>
    </row>
    <row r="39" spans="2:4">
      <c r="B39" s="112"/>
      <c r="C39" s="113">
        <v>28</v>
      </c>
      <c r="D39" s="113">
        <f t="shared" si="0"/>
        <v>157.5</v>
      </c>
    </row>
    <row r="40" spans="2:4">
      <c r="B40" s="112"/>
      <c r="C40" s="113">
        <v>29</v>
      </c>
      <c r="D40" s="113">
        <f t="shared" si="0"/>
        <v>157.5</v>
      </c>
    </row>
    <row r="41" spans="2:4">
      <c r="B41" s="112"/>
      <c r="C41" s="113">
        <v>30</v>
      </c>
      <c r="D41" s="113">
        <f t="shared" si="0"/>
        <v>157.5</v>
      </c>
    </row>
    <row r="42" spans="2:4">
      <c r="B42" s="112"/>
      <c r="C42" s="113">
        <v>31</v>
      </c>
      <c r="D42" s="113">
        <f t="shared" si="0"/>
        <v>157.5</v>
      </c>
    </row>
    <row r="43" spans="2:4">
      <c r="B43" s="112"/>
    </row>
  </sheetData>
  <mergeCells count="1">
    <mergeCell ref="C10:D10"/>
  </mergeCells>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F36"/>
  <sheetViews>
    <sheetView topLeftCell="A25" workbookViewId="0">
      <selection activeCell="E28" sqref="E28"/>
    </sheetView>
  </sheetViews>
  <sheetFormatPr baseColWidth="10" defaultRowHeight="12.75"/>
  <cols>
    <col min="1" max="3" width="11.42578125" style="99"/>
    <col min="4" max="4" width="16.85546875" style="99" customWidth="1"/>
    <col min="5" max="5" width="14.5703125" style="99" customWidth="1"/>
    <col min="6" max="259" width="11.42578125" style="99"/>
    <col min="260" max="260" width="16.85546875" style="99" customWidth="1"/>
    <col min="261" max="261" width="14.5703125" style="99" customWidth="1"/>
    <col min="262" max="515" width="11.42578125" style="99"/>
    <col min="516" max="516" width="16.85546875" style="99" customWidth="1"/>
    <col min="517" max="517" width="14.5703125" style="99" customWidth="1"/>
    <col min="518" max="771" width="11.42578125" style="99"/>
    <col min="772" max="772" width="16.85546875" style="99" customWidth="1"/>
    <col min="773" max="773" width="14.5703125" style="99" customWidth="1"/>
    <col min="774" max="1027" width="11.42578125" style="99"/>
    <col min="1028" max="1028" width="16.85546875" style="99" customWidth="1"/>
    <col min="1029" max="1029" width="14.5703125" style="99" customWidth="1"/>
    <col min="1030" max="1283" width="11.42578125" style="99"/>
    <col min="1284" max="1284" width="16.85546875" style="99" customWidth="1"/>
    <col min="1285" max="1285" width="14.5703125" style="99" customWidth="1"/>
    <col min="1286" max="1539" width="11.42578125" style="99"/>
    <col min="1540" max="1540" width="16.85546875" style="99" customWidth="1"/>
    <col min="1541" max="1541" width="14.5703125" style="99" customWidth="1"/>
    <col min="1542" max="1795" width="11.42578125" style="99"/>
    <col min="1796" max="1796" width="16.85546875" style="99" customWidth="1"/>
    <col min="1797" max="1797" width="14.5703125" style="99" customWidth="1"/>
    <col min="1798" max="2051" width="11.42578125" style="99"/>
    <col min="2052" max="2052" width="16.85546875" style="99" customWidth="1"/>
    <col min="2053" max="2053" width="14.5703125" style="99" customWidth="1"/>
    <col min="2054" max="2307" width="11.42578125" style="99"/>
    <col min="2308" max="2308" width="16.85546875" style="99" customWidth="1"/>
    <col min="2309" max="2309" width="14.5703125" style="99" customWidth="1"/>
    <col min="2310" max="2563" width="11.42578125" style="99"/>
    <col min="2564" max="2564" width="16.85546875" style="99" customWidth="1"/>
    <col min="2565" max="2565" width="14.5703125" style="99" customWidth="1"/>
    <col min="2566" max="2819" width="11.42578125" style="99"/>
    <col min="2820" max="2820" width="16.85546875" style="99" customWidth="1"/>
    <col min="2821" max="2821" width="14.5703125" style="99" customWidth="1"/>
    <col min="2822" max="3075" width="11.42578125" style="99"/>
    <col min="3076" max="3076" width="16.85546875" style="99" customWidth="1"/>
    <col min="3077" max="3077" width="14.5703125" style="99" customWidth="1"/>
    <col min="3078" max="3331" width="11.42578125" style="99"/>
    <col min="3332" max="3332" width="16.85546875" style="99" customWidth="1"/>
    <col min="3333" max="3333" width="14.5703125" style="99" customWidth="1"/>
    <col min="3334" max="3587" width="11.42578125" style="99"/>
    <col min="3588" max="3588" width="16.85546875" style="99" customWidth="1"/>
    <col min="3589" max="3589" width="14.5703125" style="99" customWidth="1"/>
    <col min="3590" max="3843" width="11.42578125" style="99"/>
    <col min="3844" max="3844" width="16.85546875" style="99" customWidth="1"/>
    <col min="3845" max="3845" width="14.5703125" style="99" customWidth="1"/>
    <col min="3846" max="4099" width="11.42578125" style="99"/>
    <col min="4100" max="4100" width="16.85546875" style="99" customWidth="1"/>
    <col min="4101" max="4101" width="14.5703125" style="99" customWidth="1"/>
    <col min="4102" max="4355" width="11.42578125" style="99"/>
    <col min="4356" max="4356" width="16.85546875" style="99" customWidth="1"/>
    <col min="4357" max="4357" width="14.5703125" style="99" customWidth="1"/>
    <col min="4358" max="4611" width="11.42578125" style="99"/>
    <col min="4612" max="4612" width="16.85546875" style="99" customWidth="1"/>
    <col min="4613" max="4613" width="14.5703125" style="99" customWidth="1"/>
    <col min="4614" max="4867" width="11.42578125" style="99"/>
    <col min="4868" max="4868" width="16.85546875" style="99" customWidth="1"/>
    <col min="4869" max="4869" width="14.5703125" style="99" customWidth="1"/>
    <col min="4870" max="5123" width="11.42578125" style="99"/>
    <col min="5124" max="5124" width="16.85546875" style="99" customWidth="1"/>
    <col min="5125" max="5125" width="14.5703125" style="99" customWidth="1"/>
    <col min="5126" max="5379" width="11.42578125" style="99"/>
    <col min="5380" max="5380" width="16.85546875" style="99" customWidth="1"/>
    <col min="5381" max="5381" width="14.5703125" style="99" customWidth="1"/>
    <col min="5382" max="5635" width="11.42578125" style="99"/>
    <col min="5636" max="5636" width="16.85546875" style="99" customWidth="1"/>
    <col min="5637" max="5637" width="14.5703125" style="99" customWidth="1"/>
    <col min="5638" max="5891" width="11.42578125" style="99"/>
    <col min="5892" max="5892" width="16.85546875" style="99" customWidth="1"/>
    <col min="5893" max="5893" width="14.5703125" style="99" customWidth="1"/>
    <col min="5894" max="6147" width="11.42578125" style="99"/>
    <col min="6148" max="6148" width="16.85546875" style="99" customWidth="1"/>
    <col min="6149" max="6149" width="14.5703125" style="99" customWidth="1"/>
    <col min="6150" max="6403" width="11.42578125" style="99"/>
    <col min="6404" max="6404" width="16.85546875" style="99" customWidth="1"/>
    <col min="6405" max="6405" width="14.5703125" style="99" customWidth="1"/>
    <col min="6406" max="6659" width="11.42578125" style="99"/>
    <col min="6660" max="6660" width="16.85546875" style="99" customWidth="1"/>
    <col min="6661" max="6661" width="14.5703125" style="99" customWidth="1"/>
    <col min="6662" max="6915" width="11.42578125" style="99"/>
    <col min="6916" max="6916" width="16.85546875" style="99" customWidth="1"/>
    <col min="6917" max="6917" width="14.5703125" style="99" customWidth="1"/>
    <col min="6918" max="7171" width="11.42578125" style="99"/>
    <col min="7172" max="7172" width="16.85546875" style="99" customWidth="1"/>
    <col min="7173" max="7173" width="14.5703125" style="99" customWidth="1"/>
    <col min="7174" max="7427" width="11.42578125" style="99"/>
    <col min="7428" max="7428" width="16.85546875" style="99" customWidth="1"/>
    <col min="7429" max="7429" width="14.5703125" style="99" customWidth="1"/>
    <col min="7430" max="7683" width="11.42578125" style="99"/>
    <col min="7684" max="7684" width="16.85546875" style="99" customWidth="1"/>
    <col min="7685" max="7685" width="14.5703125" style="99" customWidth="1"/>
    <col min="7686" max="7939" width="11.42578125" style="99"/>
    <col min="7940" max="7940" width="16.85546875" style="99" customWidth="1"/>
    <col min="7941" max="7941" width="14.5703125" style="99" customWidth="1"/>
    <col min="7942" max="8195" width="11.42578125" style="99"/>
    <col min="8196" max="8196" width="16.85546875" style="99" customWidth="1"/>
    <col min="8197" max="8197" width="14.5703125" style="99" customWidth="1"/>
    <col min="8198" max="8451" width="11.42578125" style="99"/>
    <col min="8452" max="8452" width="16.85546875" style="99" customWidth="1"/>
    <col min="8453" max="8453" width="14.5703125" style="99" customWidth="1"/>
    <col min="8454" max="8707" width="11.42578125" style="99"/>
    <col min="8708" max="8708" width="16.85546875" style="99" customWidth="1"/>
    <col min="8709" max="8709" width="14.5703125" style="99" customWidth="1"/>
    <col min="8710" max="8963" width="11.42578125" style="99"/>
    <col min="8964" max="8964" width="16.85546875" style="99" customWidth="1"/>
    <col min="8965" max="8965" width="14.5703125" style="99" customWidth="1"/>
    <col min="8966" max="9219" width="11.42578125" style="99"/>
    <col min="9220" max="9220" width="16.85546875" style="99" customWidth="1"/>
    <col min="9221" max="9221" width="14.5703125" style="99" customWidth="1"/>
    <col min="9222" max="9475" width="11.42578125" style="99"/>
    <col min="9476" max="9476" width="16.85546875" style="99" customWidth="1"/>
    <col min="9477" max="9477" width="14.5703125" style="99" customWidth="1"/>
    <col min="9478" max="9731" width="11.42578125" style="99"/>
    <col min="9732" max="9732" width="16.85546875" style="99" customWidth="1"/>
    <col min="9733" max="9733" width="14.5703125" style="99" customWidth="1"/>
    <col min="9734" max="9987" width="11.42578125" style="99"/>
    <col min="9988" max="9988" width="16.85546875" style="99" customWidth="1"/>
    <col min="9989" max="9989" width="14.5703125" style="99" customWidth="1"/>
    <col min="9990" max="10243" width="11.42578125" style="99"/>
    <col min="10244" max="10244" width="16.85546875" style="99" customWidth="1"/>
    <col min="10245" max="10245" width="14.5703125" style="99" customWidth="1"/>
    <col min="10246" max="10499" width="11.42578125" style="99"/>
    <col min="10500" max="10500" width="16.85546875" style="99" customWidth="1"/>
    <col min="10501" max="10501" width="14.5703125" style="99" customWidth="1"/>
    <col min="10502" max="10755" width="11.42578125" style="99"/>
    <col min="10756" max="10756" width="16.85546875" style="99" customWidth="1"/>
    <col min="10757" max="10757" width="14.5703125" style="99" customWidth="1"/>
    <col min="10758" max="11011" width="11.42578125" style="99"/>
    <col min="11012" max="11012" width="16.85546875" style="99" customWidth="1"/>
    <col min="11013" max="11013" width="14.5703125" style="99" customWidth="1"/>
    <col min="11014" max="11267" width="11.42578125" style="99"/>
    <col min="11268" max="11268" width="16.85546875" style="99" customWidth="1"/>
    <col min="11269" max="11269" width="14.5703125" style="99" customWidth="1"/>
    <col min="11270" max="11523" width="11.42578125" style="99"/>
    <col min="11524" max="11524" width="16.85546875" style="99" customWidth="1"/>
    <col min="11525" max="11525" width="14.5703125" style="99" customWidth="1"/>
    <col min="11526" max="11779" width="11.42578125" style="99"/>
    <col min="11780" max="11780" width="16.85546875" style="99" customWidth="1"/>
    <col min="11781" max="11781" width="14.5703125" style="99" customWidth="1"/>
    <col min="11782" max="12035" width="11.42578125" style="99"/>
    <col min="12036" max="12036" width="16.85546875" style="99" customWidth="1"/>
    <col min="12037" max="12037" width="14.5703125" style="99" customWidth="1"/>
    <col min="12038" max="12291" width="11.42578125" style="99"/>
    <col min="12292" max="12292" width="16.85546875" style="99" customWidth="1"/>
    <col min="12293" max="12293" width="14.5703125" style="99" customWidth="1"/>
    <col min="12294" max="12547" width="11.42578125" style="99"/>
    <col min="12548" max="12548" width="16.85546875" style="99" customWidth="1"/>
    <col min="12549" max="12549" width="14.5703125" style="99" customWidth="1"/>
    <col min="12550" max="12803" width="11.42578125" style="99"/>
    <col min="12804" max="12804" width="16.85546875" style="99" customWidth="1"/>
    <col min="12805" max="12805" width="14.5703125" style="99" customWidth="1"/>
    <col min="12806" max="13059" width="11.42578125" style="99"/>
    <col min="13060" max="13060" width="16.85546875" style="99" customWidth="1"/>
    <col min="13061" max="13061" width="14.5703125" style="99" customWidth="1"/>
    <col min="13062" max="13315" width="11.42578125" style="99"/>
    <col min="13316" max="13316" width="16.85546875" style="99" customWidth="1"/>
    <col min="13317" max="13317" width="14.5703125" style="99" customWidth="1"/>
    <col min="13318" max="13571" width="11.42578125" style="99"/>
    <col min="13572" max="13572" width="16.85546875" style="99" customWidth="1"/>
    <col min="13573" max="13573" width="14.5703125" style="99" customWidth="1"/>
    <col min="13574" max="13827" width="11.42578125" style="99"/>
    <col min="13828" max="13828" width="16.85546875" style="99" customWidth="1"/>
    <col min="13829" max="13829" width="14.5703125" style="99" customWidth="1"/>
    <col min="13830" max="14083" width="11.42578125" style="99"/>
    <col min="14084" max="14084" width="16.85546875" style="99" customWidth="1"/>
    <col min="14085" max="14085" width="14.5703125" style="99" customWidth="1"/>
    <col min="14086" max="14339" width="11.42578125" style="99"/>
    <col min="14340" max="14340" width="16.85546875" style="99" customWidth="1"/>
    <col min="14341" max="14341" width="14.5703125" style="99" customWidth="1"/>
    <col min="14342" max="14595" width="11.42578125" style="99"/>
    <col min="14596" max="14596" width="16.85546875" style="99" customWidth="1"/>
    <col min="14597" max="14597" width="14.5703125" style="99" customWidth="1"/>
    <col min="14598" max="14851" width="11.42578125" style="99"/>
    <col min="14852" max="14852" width="16.85546875" style="99" customWidth="1"/>
    <col min="14853" max="14853" width="14.5703125" style="99" customWidth="1"/>
    <col min="14854" max="15107" width="11.42578125" style="99"/>
    <col min="15108" max="15108" width="16.85546875" style="99" customWidth="1"/>
    <col min="15109" max="15109" width="14.5703125" style="99" customWidth="1"/>
    <col min="15110" max="15363" width="11.42578125" style="99"/>
    <col min="15364" max="15364" width="16.85546875" style="99" customWidth="1"/>
    <col min="15365" max="15365" width="14.5703125" style="99" customWidth="1"/>
    <col min="15366" max="15619" width="11.42578125" style="99"/>
    <col min="15620" max="15620" width="16.85546875" style="99" customWidth="1"/>
    <col min="15621" max="15621" width="14.5703125" style="99" customWidth="1"/>
    <col min="15622" max="15875" width="11.42578125" style="99"/>
    <col min="15876" max="15876" width="16.85546875" style="99" customWidth="1"/>
    <col min="15877" max="15877" width="14.5703125" style="99" customWidth="1"/>
    <col min="15878" max="16131" width="11.42578125" style="99"/>
    <col min="16132" max="16132" width="16.85546875" style="99" customWidth="1"/>
    <col min="16133" max="16133" width="14.5703125" style="99" customWidth="1"/>
    <col min="16134" max="16384" width="11.42578125" style="99"/>
  </cols>
  <sheetData>
    <row r="1" spans="1:6">
      <c r="A1" s="99" t="s">
        <v>270</v>
      </c>
    </row>
    <row r="2" spans="1:6">
      <c r="A2" s="99" t="s">
        <v>271</v>
      </c>
    </row>
    <row r="3" spans="1:6">
      <c r="B3" s="99" t="s">
        <v>272</v>
      </c>
    </row>
    <row r="4" spans="1:6">
      <c r="B4" s="99" t="s">
        <v>273</v>
      </c>
    </row>
    <row r="5" spans="1:6">
      <c r="B5" s="99" t="s">
        <v>274</v>
      </c>
    </row>
    <row r="7" spans="1:6" ht="15">
      <c r="A7" s="114" t="s">
        <v>275</v>
      </c>
    </row>
    <row r="8" spans="1:6" ht="15">
      <c r="A8" s="114" t="s">
        <v>276</v>
      </c>
    </row>
    <row r="9" spans="1:6" ht="15.75" thickBot="1">
      <c r="A9" s="114"/>
    </row>
    <row r="10" spans="1:6" ht="39" thickBot="1">
      <c r="A10" s="115" t="s">
        <v>277</v>
      </c>
      <c r="B10" s="116" t="s">
        <v>247</v>
      </c>
      <c r="C10" s="116" t="s">
        <v>278</v>
      </c>
      <c r="D10" s="116" t="s">
        <v>279</v>
      </c>
      <c r="E10" s="116" t="s">
        <v>280</v>
      </c>
      <c r="F10" s="117" t="s">
        <v>281</v>
      </c>
    </row>
    <row r="11" spans="1:6" ht="26.25" thickTop="1">
      <c r="A11" s="118" t="s">
        <v>282</v>
      </c>
      <c r="B11" s="119">
        <v>15</v>
      </c>
      <c r="C11" s="119">
        <v>1.69</v>
      </c>
      <c r="D11" s="119">
        <v>40</v>
      </c>
      <c r="E11" s="119">
        <v>70</v>
      </c>
      <c r="F11" s="120" t="str">
        <f>IF(C11&lt;=1.75,"FUTBOL",IF(C11&lt;=1.8,"VOLEY","BASQUET"))</f>
        <v>FUTBOL</v>
      </c>
    </row>
    <row r="12" spans="1:6" ht="25.5">
      <c r="A12" s="118" t="s">
        <v>283</v>
      </c>
      <c r="B12" s="119">
        <v>15</v>
      </c>
      <c r="C12" s="119">
        <v>1.76</v>
      </c>
      <c r="D12" s="119">
        <v>42</v>
      </c>
      <c r="E12" s="119">
        <v>75</v>
      </c>
      <c r="F12" s="120" t="str">
        <f t="shared" ref="F12:F20" si="0">IF(C12&lt;=1.75,"FUTBOL",IF(C12&lt;=1.8,"VOLEY","BASQUET"))</f>
        <v>VOLEY</v>
      </c>
    </row>
    <row r="13" spans="1:6" ht="25.5">
      <c r="A13" s="118" t="s">
        <v>284</v>
      </c>
      <c r="B13" s="119">
        <v>16</v>
      </c>
      <c r="C13" s="119">
        <v>1.8</v>
      </c>
      <c r="D13" s="119">
        <v>43</v>
      </c>
      <c r="E13" s="119">
        <v>80</v>
      </c>
      <c r="F13" s="120" t="str">
        <f t="shared" si="0"/>
        <v>VOLEY</v>
      </c>
    </row>
    <row r="14" spans="1:6" ht="25.5">
      <c r="A14" s="118" t="s">
        <v>285</v>
      </c>
      <c r="B14" s="119">
        <v>17</v>
      </c>
      <c r="C14" s="119">
        <v>1.84</v>
      </c>
      <c r="D14" s="119">
        <v>44</v>
      </c>
      <c r="E14" s="119">
        <v>82</v>
      </c>
      <c r="F14" s="120" t="str">
        <f t="shared" si="0"/>
        <v>BASQUET</v>
      </c>
    </row>
    <row r="15" spans="1:6" ht="25.5">
      <c r="A15" s="118" t="s">
        <v>286</v>
      </c>
      <c r="B15" s="119">
        <v>17</v>
      </c>
      <c r="C15" s="119">
        <v>1.82</v>
      </c>
      <c r="D15" s="119">
        <v>42</v>
      </c>
      <c r="E15" s="119">
        <v>72</v>
      </c>
      <c r="F15" s="120" t="str">
        <f t="shared" si="0"/>
        <v>BASQUET</v>
      </c>
    </row>
    <row r="16" spans="1:6" ht="25.5">
      <c r="A16" s="118" t="s">
        <v>287</v>
      </c>
      <c r="B16" s="119">
        <v>17</v>
      </c>
      <c r="C16" s="119">
        <v>1.75</v>
      </c>
      <c r="D16" s="119">
        <v>41</v>
      </c>
      <c r="E16" s="119">
        <v>75</v>
      </c>
      <c r="F16" s="120" t="str">
        <f t="shared" si="0"/>
        <v>FUTBOL</v>
      </c>
    </row>
    <row r="17" spans="1:6">
      <c r="A17" s="118" t="s">
        <v>288</v>
      </c>
      <c r="B17" s="119">
        <v>15</v>
      </c>
      <c r="C17" s="119">
        <v>1.78</v>
      </c>
      <c r="D17" s="119">
        <v>42</v>
      </c>
      <c r="E17" s="119">
        <v>68</v>
      </c>
      <c r="F17" s="120" t="str">
        <f t="shared" si="0"/>
        <v>VOLEY</v>
      </c>
    </row>
    <row r="18" spans="1:6" ht="25.5">
      <c r="A18" s="118" t="s">
        <v>289</v>
      </c>
      <c r="B18" s="119">
        <v>16</v>
      </c>
      <c r="C18" s="119">
        <v>1.85</v>
      </c>
      <c r="D18" s="119">
        <v>44</v>
      </c>
      <c r="E18" s="119">
        <v>84</v>
      </c>
      <c r="F18" s="120" t="str">
        <f t="shared" si="0"/>
        <v>BASQUET</v>
      </c>
    </row>
    <row r="19" spans="1:6" ht="25.5">
      <c r="A19" s="118" t="s">
        <v>290</v>
      </c>
      <c r="B19" s="119">
        <v>16</v>
      </c>
      <c r="C19" s="119">
        <v>1.74</v>
      </c>
      <c r="D19" s="119">
        <v>40</v>
      </c>
      <c r="E19" s="119">
        <v>79</v>
      </c>
      <c r="F19" s="120" t="str">
        <f t="shared" si="0"/>
        <v>FUTBOL</v>
      </c>
    </row>
    <row r="20" spans="1:6" ht="26.25" thickBot="1">
      <c r="A20" s="121" t="s">
        <v>291</v>
      </c>
      <c r="B20" s="122">
        <v>17</v>
      </c>
      <c r="C20" s="122">
        <v>1.79</v>
      </c>
      <c r="D20" s="122">
        <v>42</v>
      </c>
      <c r="E20" s="122">
        <v>78</v>
      </c>
      <c r="F20" s="120" t="str">
        <f t="shared" si="0"/>
        <v>VOLEY</v>
      </c>
    </row>
    <row r="21" spans="1:6">
      <c r="A21" s="123"/>
      <c r="B21" s="124"/>
      <c r="C21" s="124"/>
      <c r="D21" s="124"/>
      <c r="E21" s="124"/>
      <c r="F21" s="125"/>
    </row>
    <row r="22" spans="1:6">
      <c r="A22" s="123"/>
      <c r="B22" s="124"/>
      <c r="C22" s="124"/>
      <c r="D22" s="124"/>
      <c r="E22" s="124"/>
      <c r="F22" s="125"/>
    </row>
    <row r="23" spans="1:6">
      <c r="A23" s="123"/>
      <c r="B23" s="124"/>
      <c r="C23" s="124"/>
      <c r="D23" s="124"/>
      <c r="E23" s="124"/>
      <c r="F23" s="125"/>
    </row>
    <row r="24" spans="1:6">
      <c r="A24" s="123"/>
      <c r="B24" s="124"/>
      <c r="C24" s="124"/>
      <c r="D24" s="124"/>
      <c r="E24" s="124"/>
      <c r="F24" s="125"/>
    </row>
    <row r="25" spans="1:6">
      <c r="A25" s="123"/>
      <c r="B25" s="124"/>
      <c r="C25" s="124"/>
      <c r="D25" s="124"/>
      <c r="E25" s="124"/>
      <c r="F25" s="125"/>
    </row>
    <row r="26" spans="1:6">
      <c r="A26" s="123"/>
      <c r="B26" s="124"/>
      <c r="C26" s="124"/>
      <c r="D26" s="124"/>
      <c r="E26" s="124"/>
      <c r="F26" s="125"/>
    </row>
    <row r="27" spans="1:6" ht="15">
      <c r="A27" s="114"/>
    </row>
    <row r="28" spans="1:6" ht="15">
      <c r="A28" s="126" t="s">
        <v>292</v>
      </c>
      <c r="E28" s="127">
        <f>COUNTIF(C11:C20,"&gt;1,8")</f>
        <v>3</v>
      </c>
    </row>
    <row r="29" spans="1:6" ht="15">
      <c r="A29" s="126" t="s">
        <v>293</v>
      </c>
      <c r="E29" s="127">
        <f>COUNTIF(D11:D20,"=40")</f>
        <v>2</v>
      </c>
    </row>
    <row r="30" spans="1:6" ht="15">
      <c r="A30" s="126" t="s">
        <v>294</v>
      </c>
      <c r="E30" s="127">
        <f>COUNTIF(D11:D20,"&gt;42")</f>
        <v>3</v>
      </c>
    </row>
    <row r="31" spans="1:6" ht="15">
      <c r="A31" s="126" t="s">
        <v>295</v>
      </c>
      <c r="E31" s="127">
        <f>COUNTIF(E11:E20,"&lt;70")</f>
        <v>1</v>
      </c>
    </row>
    <row r="32" spans="1:6" ht="15">
      <c r="A32" s="126" t="s">
        <v>296</v>
      </c>
      <c r="E32" s="127">
        <f>MAX(C11:C20)</f>
        <v>1.85</v>
      </c>
    </row>
    <row r="33" spans="1:5" ht="15">
      <c r="A33" s="126" t="s">
        <v>297</v>
      </c>
      <c r="E33" s="127">
        <f>MIN(E11:E20)</f>
        <v>68</v>
      </c>
    </row>
    <row r="34" spans="1:5" ht="15">
      <c r="A34" s="126" t="s">
        <v>298</v>
      </c>
      <c r="E34" s="127">
        <f>COUNTIF(F11:F20,"VOLEY")</f>
        <v>4</v>
      </c>
    </row>
    <row r="35" spans="1:5" ht="15">
      <c r="A35" s="126" t="s">
        <v>299</v>
      </c>
      <c r="E35" s="127">
        <f>COUNTIF(F11:F20,"BASQUET")</f>
        <v>3</v>
      </c>
    </row>
    <row r="36" spans="1:5" ht="15">
      <c r="A36" s="126" t="s">
        <v>300</v>
      </c>
      <c r="E36" s="127">
        <f>COUNTIF(F11:F20,"RUGBY")</f>
        <v>0</v>
      </c>
    </row>
  </sheetData>
  <pageMargins left="0.75" right="0.75" top="1" bottom="1" header="0" footer="0"/>
  <headerFooter alignWithMargins="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66FF"/>
  </sheetPr>
  <dimension ref="A1:K18"/>
  <sheetViews>
    <sheetView topLeftCell="A2" zoomScale="89" zoomScaleNormal="89" workbookViewId="0">
      <selection activeCell="H21" sqref="H21"/>
    </sheetView>
  </sheetViews>
  <sheetFormatPr baseColWidth="10" defaultRowHeight="12.75"/>
  <cols>
    <col min="1" max="1" width="13.7109375" style="99" customWidth="1"/>
    <col min="2" max="2" width="11.42578125" style="99"/>
    <col min="3" max="3" width="13.140625" style="99" customWidth="1"/>
    <col min="4" max="4" width="11.42578125" style="99" customWidth="1"/>
    <col min="5" max="256" width="11.42578125" style="99"/>
    <col min="257" max="257" width="13.7109375" style="99" customWidth="1"/>
    <col min="258" max="258" width="11.42578125" style="99"/>
    <col min="259" max="259" width="13.140625" style="99" customWidth="1"/>
    <col min="260" max="260" width="11.42578125" style="99" customWidth="1"/>
    <col min="261" max="512" width="11.42578125" style="99"/>
    <col min="513" max="513" width="13.7109375" style="99" customWidth="1"/>
    <col min="514" max="514" width="11.42578125" style="99"/>
    <col min="515" max="515" width="13.140625" style="99" customWidth="1"/>
    <col min="516" max="516" width="11.42578125" style="99" customWidth="1"/>
    <col min="517" max="768" width="11.42578125" style="99"/>
    <col min="769" max="769" width="13.7109375" style="99" customWidth="1"/>
    <col min="770" max="770" width="11.42578125" style="99"/>
    <col min="771" max="771" width="13.140625" style="99" customWidth="1"/>
    <col min="772" max="772" width="11.42578125" style="99" customWidth="1"/>
    <col min="773" max="1024" width="11.42578125" style="99"/>
    <col min="1025" max="1025" width="13.7109375" style="99" customWidth="1"/>
    <col min="1026" max="1026" width="11.42578125" style="99"/>
    <col min="1027" max="1027" width="13.140625" style="99" customWidth="1"/>
    <col min="1028" max="1028" width="11.42578125" style="99" customWidth="1"/>
    <col min="1029" max="1280" width="11.42578125" style="99"/>
    <col min="1281" max="1281" width="13.7109375" style="99" customWidth="1"/>
    <col min="1282" max="1282" width="11.42578125" style="99"/>
    <col min="1283" max="1283" width="13.140625" style="99" customWidth="1"/>
    <col min="1284" max="1284" width="11.42578125" style="99" customWidth="1"/>
    <col min="1285" max="1536" width="11.42578125" style="99"/>
    <col min="1537" max="1537" width="13.7109375" style="99" customWidth="1"/>
    <col min="1538" max="1538" width="11.42578125" style="99"/>
    <col min="1539" max="1539" width="13.140625" style="99" customWidth="1"/>
    <col min="1540" max="1540" width="11.42578125" style="99" customWidth="1"/>
    <col min="1541" max="1792" width="11.42578125" style="99"/>
    <col min="1793" max="1793" width="13.7109375" style="99" customWidth="1"/>
    <col min="1794" max="1794" width="11.42578125" style="99"/>
    <col min="1795" max="1795" width="13.140625" style="99" customWidth="1"/>
    <col min="1796" max="1796" width="11.42578125" style="99" customWidth="1"/>
    <col min="1797" max="2048" width="11.42578125" style="99"/>
    <col min="2049" max="2049" width="13.7109375" style="99" customWidth="1"/>
    <col min="2050" max="2050" width="11.42578125" style="99"/>
    <col min="2051" max="2051" width="13.140625" style="99" customWidth="1"/>
    <col min="2052" max="2052" width="11.42578125" style="99" customWidth="1"/>
    <col min="2053" max="2304" width="11.42578125" style="99"/>
    <col min="2305" max="2305" width="13.7109375" style="99" customWidth="1"/>
    <col min="2306" max="2306" width="11.42578125" style="99"/>
    <col min="2307" max="2307" width="13.140625" style="99" customWidth="1"/>
    <col min="2308" max="2308" width="11.42578125" style="99" customWidth="1"/>
    <col min="2309" max="2560" width="11.42578125" style="99"/>
    <col min="2561" max="2561" width="13.7109375" style="99" customWidth="1"/>
    <col min="2562" max="2562" width="11.42578125" style="99"/>
    <col min="2563" max="2563" width="13.140625" style="99" customWidth="1"/>
    <col min="2564" max="2564" width="11.42578125" style="99" customWidth="1"/>
    <col min="2565" max="2816" width="11.42578125" style="99"/>
    <col min="2817" max="2817" width="13.7109375" style="99" customWidth="1"/>
    <col min="2818" max="2818" width="11.42578125" style="99"/>
    <col min="2819" max="2819" width="13.140625" style="99" customWidth="1"/>
    <col min="2820" max="2820" width="11.42578125" style="99" customWidth="1"/>
    <col min="2821" max="3072" width="11.42578125" style="99"/>
    <col min="3073" max="3073" width="13.7109375" style="99" customWidth="1"/>
    <col min="3074" max="3074" width="11.42578125" style="99"/>
    <col min="3075" max="3075" width="13.140625" style="99" customWidth="1"/>
    <col min="3076" max="3076" width="11.42578125" style="99" customWidth="1"/>
    <col min="3077" max="3328" width="11.42578125" style="99"/>
    <col min="3329" max="3329" width="13.7109375" style="99" customWidth="1"/>
    <col min="3330" max="3330" width="11.42578125" style="99"/>
    <col min="3331" max="3331" width="13.140625" style="99" customWidth="1"/>
    <col min="3332" max="3332" width="11.42578125" style="99" customWidth="1"/>
    <col min="3333" max="3584" width="11.42578125" style="99"/>
    <col min="3585" max="3585" width="13.7109375" style="99" customWidth="1"/>
    <col min="3586" max="3586" width="11.42578125" style="99"/>
    <col min="3587" max="3587" width="13.140625" style="99" customWidth="1"/>
    <col min="3588" max="3588" width="11.42578125" style="99" customWidth="1"/>
    <col min="3589" max="3840" width="11.42578125" style="99"/>
    <col min="3841" max="3841" width="13.7109375" style="99" customWidth="1"/>
    <col min="3842" max="3842" width="11.42578125" style="99"/>
    <col min="3843" max="3843" width="13.140625" style="99" customWidth="1"/>
    <col min="3844" max="3844" width="11.42578125" style="99" customWidth="1"/>
    <col min="3845" max="4096" width="11.42578125" style="99"/>
    <col min="4097" max="4097" width="13.7109375" style="99" customWidth="1"/>
    <col min="4098" max="4098" width="11.42578125" style="99"/>
    <col min="4099" max="4099" width="13.140625" style="99" customWidth="1"/>
    <col min="4100" max="4100" width="11.42578125" style="99" customWidth="1"/>
    <col min="4101" max="4352" width="11.42578125" style="99"/>
    <col min="4353" max="4353" width="13.7109375" style="99" customWidth="1"/>
    <col min="4354" max="4354" width="11.42578125" style="99"/>
    <col min="4355" max="4355" width="13.140625" style="99" customWidth="1"/>
    <col min="4356" max="4356" width="11.42578125" style="99" customWidth="1"/>
    <col min="4357" max="4608" width="11.42578125" style="99"/>
    <col min="4609" max="4609" width="13.7109375" style="99" customWidth="1"/>
    <col min="4610" max="4610" width="11.42578125" style="99"/>
    <col min="4611" max="4611" width="13.140625" style="99" customWidth="1"/>
    <col min="4612" max="4612" width="11.42578125" style="99" customWidth="1"/>
    <col min="4613" max="4864" width="11.42578125" style="99"/>
    <col min="4865" max="4865" width="13.7109375" style="99" customWidth="1"/>
    <col min="4866" max="4866" width="11.42578125" style="99"/>
    <col min="4867" max="4867" width="13.140625" style="99" customWidth="1"/>
    <col min="4868" max="4868" width="11.42578125" style="99" customWidth="1"/>
    <col min="4869" max="5120" width="11.42578125" style="99"/>
    <col min="5121" max="5121" width="13.7109375" style="99" customWidth="1"/>
    <col min="5122" max="5122" width="11.42578125" style="99"/>
    <col min="5123" max="5123" width="13.140625" style="99" customWidth="1"/>
    <col min="5124" max="5124" width="11.42578125" style="99" customWidth="1"/>
    <col min="5125" max="5376" width="11.42578125" style="99"/>
    <col min="5377" max="5377" width="13.7109375" style="99" customWidth="1"/>
    <col min="5378" max="5378" width="11.42578125" style="99"/>
    <col min="5379" max="5379" width="13.140625" style="99" customWidth="1"/>
    <col min="5380" max="5380" width="11.42578125" style="99" customWidth="1"/>
    <col min="5381" max="5632" width="11.42578125" style="99"/>
    <col min="5633" max="5633" width="13.7109375" style="99" customWidth="1"/>
    <col min="5634" max="5634" width="11.42578125" style="99"/>
    <col min="5635" max="5635" width="13.140625" style="99" customWidth="1"/>
    <col min="5636" max="5636" width="11.42578125" style="99" customWidth="1"/>
    <col min="5637" max="5888" width="11.42578125" style="99"/>
    <col min="5889" max="5889" width="13.7109375" style="99" customWidth="1"/>
    <col min="5890" max="5890" width="11.42578125" style="99"/>
    <col min="5891" max="5891" width="13.140625" style="99" customWidth="1"/>
    <col min="5892" max="5892" width="11.42578125" style="99" customWidth="1"/>
    <col min="5893" max="6144" width="11.42578125" style="99"/>
    <col min="6145" max="6145" width="13.7109375" style="99" customWidth="1"/>
    <col min="6146" max="6146" width="11.42578125" style="99"/>
    <col min="6147" max="6147" width="13.140625" style="99" customWidth="1"/>
    <col min="6148" max="6148" width="11.42578125" style="99" customWidth="1"/>
    <col min="6149" max="6400" width="11.42578125" style="99"/>
    <col min="6401" max="6401" width="13.7109375" style="99" customWidth="1"/>
    <col min="6402" max="6402" width="11.42578125" style="99"/>
    <col min="6403" max="6403" width="13.140625" style="99" customWidth="1"/>
    <col min="6404" max="6404" width="11.42578125" style="99" customWidth="1"/>
    <col min="6405" max="6656" width="11.42578125" style="99"/>
    <col min="6657" max="6657" width="13.7109375" style="99" customWidth="1"/>
    <col min="6658" max="6658" width="11.42578125" style="99"/>
    <col min="6659" max="6659" width="13.140625" style="99" customWidth="1"/>
    <col min="6660" max="6660" width="11.42578125" style="99" customWidth="1"/>
    <col min="6661" max="6912" width="11.42578125" style="99"/>
    <col min="6913" max="6913" width="13.7109375" style="99" customWidth="1"/>
    <col min="6914" max="6914" width="11.42578125" style="99"/>
    <col min="6915" max="6915" width="13.140625" style="99" customWidth="1"/>
    <col min="6916" max="6916" width="11.42578125" style="99" customWidth="1"/>
    <col min="6917" max="7168" width="11.42578125" style="99"/>
    <col min="7169" max="7169" width="13.7109375" style="99" customWidth="1"/>
    <col min="7170" max="7170" width="11.42578125" style="99"/>
    <col min="7171" max="7171" width="13.140625" style="99" customWidth="1"/>
    <col min="7172" max="7172" width="11.42578125" style="99" customWidth="1"/>
    <col min="7173" max="7424" width="11.42578125" style="99"/>
    <col min="7425" max="7425" width="13.7109375" style="99" customWidth="1"/>
    <col min="7426" max="7426" width="11.42578125" style="99"/>
    <col min="7427" max="7427" width="13.140625" style="99" customWidth="1"/>
    <col min="7428" max="7428" width="11.42578125" style="99" customWidth="1"/>
    <col min="7429" max="7680" width="11.42578125" style="99"/>
    <col min="7681" max="7681" width="13.7109375" style="99" customWidth="1"/>
    <col min="7682" max="7682" width="11.42578125" style="99"/>
    <col min="7683" max="7683" width="13.140625" style="99" customWidth="1"/>
    <col min="7684" max="7684" width="11.42578125" style="99" customWidth="1"/>
    <col min="7685" max="7936" width="11.42578125" style="99"/>
    <col min="7937" max="7937" width="13.7109375" style="99" customWidth="1"/>
    <col min="7938" max="7938" width="11.42578125" style="99"/>
    <col min="7939" max="7939" width="13.140625" style="99" customWidth="1"/>
    <col min="7940" max="7940" width="11.42578125" style="99" customWidth="1"/>
    <col min="7941" max="8192" width="11.42578125" style="99"/>
    <col min="8193" max="8193" width="13.7109375" style="99" customWidth="1"/>
    <col min="8194" max="8194" width="11.42578125" style="99"/>
    <col min="8195" max="8195" width="13.140625" style="99" customWidth="1"/>
    <col min="8196" max="8196" width="11.42578125" style="99" customWidth="1"/>
    <col min="8197" max="8448" width="11.42578125" style="99"/>
    <col min="8449" max="8449" width="13.7109375" style="99" customWidth="1"/>
    <col min="8450" max="8450" width="11.42578125" style="99"/>
    <col min="8451" max="8451" width="13.140625" style="99" customWidth="1"/>
    <col min="8452" max="8452" width="11.42578125" style="99" customWidth="1"/>
    <col min="8453" max="8704" width="11.42578125" style="99"/>
    <col min="8705" max="8705" width="13.7109375" style="99" customWidth="1"/>
    <col min="8706" max="8706" width="11.42578125" style="99"/>
    <col min="8707" max="8707" width="13.140625" style="99" customWidth="1"/>
    <col min="8708" max="8708" width="11.42578125" style="99" customWidth="1"/>
    <col min="8709" max="8960" width="11.42578125" style="99"/>
    <col min="8961" max="8961" width="13.7109375" style="99" customWidth="1"/>
    <col min="8962" max="8962" width="11.42578125" style="99"/>
    <col min="8963" max="8963" width="13.140625" style="99" customWidth="1"/>
    <col min="8964" max="8964" width="11.42578125" style="99" customWidth="1"/>
    <col min="8965" max="9216" width="11.42578125" style="99"/>
    <col min="9217" max="9217" width="13.7109375" style="99" customWidth="1"/>
    <col min="9218" max="9218" width="11.42578125" style="99"/>
    <col min="9219" max="9219" width="13.140625" style="99" customWidth="1"/>
    <col min="9220" max="9220" width="11.42578125" style="99" customWidth="1"/>
    <col min="9221" max="9472" width="11.42578125" style="99"/>
    <col min="9473" max="9473" width="13.7109375" style="99" customWidth="1"/>
    <col min="9474" max="9474" width="11.42578125" style="99"/>
    <col min="9475" max="9475" width="13.140625" style="99" customWidth="1"/>
    <col min="9476" max="9476" width="11.42578125" style="99" customWidth="1"/>
    <col min="9477" max="9728" width="11.42578125" style="99"/>
    <col min="9729" max="9729" width="13.7109375" style="99" customWidth="1"/>
    <col min="9730" max="9730" width="11.42578125" style="99"/>
    <col min="9731" max="9731" width="13.140625" style="99" customWidth="1"/>
    <col min="9732" max="9732" width="11.42578125" style="99" customWidth="1"/>
    <col min="9733" max="9984" width="11.42578125" style="99"/>
    <col min="9985" max="9985" width="13.7109375" style="99" customWidth="1"/>
    <col min="9986" max="9986" width="11.42578125" style="99"/>
    <col min="9987" max="9987" width="13.140625" style="99" customWidth="1"/>
    <col min="9988" max="9988" width="11.42578125" style="99" customWidth="1"/>
    <col min="9989" max="10240" width="11.42578125" style="99"/>
    <col min="10241" max="10241" width="13.7109375" style="99" customWidth="1"/>
    <col min="10242" max="10242" width="11.42578125" style="99"/>
    <col min="10243" max="10243" width="13.140625" style="99" customWidth="1"/>
    <col min="10244" max="10244" width="11.42578125" style="99" customWidth="1"/>
    <col min="10245" max="10496" width="11.42578125" style="99"/>
    <col min="10497" max="10497" width="13.7109375" style="99" customWidth="1"/>
    <col min="10498" max="10498" width="11.42578125" style="99"/>
    <col min="10499" max="10499" width="13.140625" style="99" customWidth="1"/>
    <col min="10500" max="10500" width="11.42578125" style="99" customWidth="1"/>
    <col min="10501" max="10752" width="11.42578125" style="99"/>
    <col min="10753" max="10753" width="13.7109375" style="99" customWidth="1"/>
    <col min="10754" max="10754" width="11.42578125" style="99"/>
    <col min="10755" max="10755" width="13.140625" style="99" customWidth="1"/>
    <col min="10756" max="10756" width="11.42578125" style="99" customWidth="1"/>
    <col min="10757" max="11008" width="11.42578125" style="99"/>
    <col min="11009" max="11009" width="13.7109375" style="99" customWidth="1"/>
    <col min="11010" max="11010" width="11.42578125" style="99"/>
    <col min="11011" max="11011" width="13.140625" style="99" customWidth="1"/>
    <col min="11012" max="11012" width="11.42578125" style="99" customWidth="1"/>
    <col min="11013" max="11264" width="11.42578125" style="99"/>
    <col min="11265" max="11265" width="13.7109375" style="99" customWidth="1"/>
    <col min="11266" max="11266" width="11.42578125" style="99"/>
    <col min="11267" max="11267" width="13.140625" style="99" customWidth="1"/>
    <col min="11268" max="11268" width="11.42578125" style="99" customWidth="1"/>
    <col min="11269" max="11520" width="11.42578125" style="99"/>
    <col min="11521" max="11521" width="13.7109375" style="99" customWidth="1"/>
    <col min="11522" max="11522" width="11.42578125" style="99"/>
    <col min="11523" max="11523" width="13.140625" style="99" customWidth="1"/>
    <col min="11524" max="11524" width="11.42578125" style="99" customWidth="1"/>
    <col min="11525" max="11776" width="11.42578125" style="99"/>
    <col min="11777" max="11777" width="13.7109375" style="99" customWidth="1"/>
    <col min="11778" max="11778" width="11.42578125" style="99"/>
    <col min="11779" max="11779" width="13.140625" style="99" customWidth="1"/>
    <col min="11780" max="11780" width="11.42578125" style="99" customWidth="1"/>
    <col min="11781" max="12032" width="11.42578125" style="99"/>
    <col min="12033" max="12033" width="13.7109375" style="99" customWidth="1"/>
    <col min="12034" max="12034" width="11.42578125" style="99"/>
    <col min="12035" max="12035" width="13.140625" style="99" customWidth="1"/>
    <col min="12036" max="12036" width="11.42578125" style="99" customWidth="1"/>
    <col min="12037" max="12288" width="11.42578125" style="99"/>
    <col min="12289" max="12289" width="13.7109375" style="99" customWidth="1"/>
    <col min="12290" max="12290" width="11.42578125" style="99"/>
    <col min="12291" max="12291" width="13.140625" style="99" customWidth="1"/>
    <col min="12292" max="12292" width="11.42578125" style="99" customWidth="1"/>
    <col min="12293" max="12544" width="11.42578125" style="99"/>
    <col min="12545" max="12545" width="13.7109375" style="99" customWidth="1"/>
    <col min="12546" max="12546" width="11.42578125" style="99"/>
    <col min="12547" max="12547" width="13.140625" style="99" customWidth="1"/>
    <col min="12548" max="12548" width="11.42578125" style="99" customWidth="1"/>
    <col min="12549" max="12800" width="11.42578125" style="99"/>
    <col min="12801" max="12801" width="13.7109375" style="99" customWidth="1"/>
    <col min="12802" max="12802" width="11.42578125" style="99"/>
    <col min="12803" max="12803" width="13.140625" style="99" customWidth="1"/>
    <col min="12804" max="12804" width="11.42578125" style="99" customWidth="1"/>
    <col min="12805" max="13056" width="11.42578125" style="99"/>
    <col min="13057" max="13057" width="13.7109375" style="99" customWidth="1"/>
    <col min="13058" max="13058" width="11.42578125" style="99"/>
    <col min="13059" max="13059" width="13.140625" style="99" customWidth="1"/>
    <col min="13060" max="13060" width="11.42578125" style="99" customWidth="1"/>
    <col min="13061" max="13312" width="11.42578125" style="99"/>
    <col min="13313" max="13313" width="13.7109375" style="99" customWidth="1"/>
    <col min="13314" max="13314" width="11.42578125" style="99"/>
    <col min="13315" max="13315" width="13.140625" style="99" customWidth="1"/>
    <col min="13316" max="13316" width="11.42578125" style="99" customWidth="1"/>
    <col min="13317" max="13568" width="11.42578125" style="99"/>
    <col min="13569" max="13569" width="13.7109375" style="99" customWidth="1"/>
    <col min="13570" max="13570" width="11.42578125" style="99"/>
    <col min="13571" max="13571" width="13.140625" style="99" customWidth="1"/>
    <col min="13572" max="13572" width="11.42578125" style="99" customWidth="1"/>
    <col min="13573" max="13824" width="11.42578125" style="99"/>
    <col min="13825" max="13825" width="13.7109375" style="99" customWidth="1"/>
    <col min="13826" max="13826" width="11.42578125" style="99"/>
    <col min="13827" max="13827" width="13.140625" style="99" customWidth="1"/>
    <col min="13828" max="13828" width="11.42578125" style="99" customWidth="1"/>
    <col min="13829" max="14080" width="11.42578125" style="99"/>
    <col min="14081" max="14081" width="13.7109375" style="99" customWidth="1"/>
    <col min="14082" max="14082" width="11.42578125" style="99"/>
    <col min="14083" max="14083" width="13.140625" style="99" customWidth="1"/>
    <col min="14084" max="14084" width="11.42578125" style="99" customWidth="1"/>
    <col min="14085" max="14336" width="11.42578125" style="99"/>
    <col min="14337" max="14337" width="13.7109375" style="99" customWidth="1"/>
    <col min="14338" max="14338" width="11.42578125" style="99"/>
    <col min="14339" max="14339" width="13.140625" style="99" customWidth="1"/>
    <col min="14340" max="14340" width="11.42578125" style="99" customWidth="1"/>
    <col min="14341" max="14592" width="11.42578125" style="99"/>
    <col min="14593" max="14593" width="13.7109375" style="99" customWidth="1"/>
    <col min="14594" max="14594" width="11.42578125" style="99"/>
    <col min="14595" max="14595" width="13.140625" style="99" customWidth="1"/>
    <col min="14596" max="14596" width="11.42578125" style="99" customWidth="1"/>
    <col min="14597" max="14848" width="11.42578125" style="99"/>
    <col min="14849" max="14849" width="13.7109375" style="99" customWidth="1"/>
    <col min="14850" max="14850" width="11.42578125" style="99"/>
    <col min="14851" max="14851" width="13.140625" style="99" customWidth="1"/>
    <col min="14852" max="14852" width="11.42578125" style="99" customWidth="1"/>
    <col min="14853" max="15104" width="11.42578125" style="99"/>
    <col min="15105" max="15105" width="13.7109375" style="99" customWidth="1"/>
    <col min="15106" max="15106" width="11.42578125" style="99"/>
    <col min="15107" max="15107" width="13.140625" style="99" customWidth="1"/>
    <col min="15108" max="15108" width="11.42578125" style="99" customWidth="1"/>
    <col min="15109" max="15360" width="11.42578125" style="99"/>
    <col min="15361" max="15361" width="13.7109375" style="99" customWidth="1"/>
    <col min="15362" max="15362" width="11.42578125" style="99"/>
    <col min="15363" max="15363" width="13.140625" style="99" customWidth="1"/>
    <col min="15364" max="15364" width="11.42578125" style="99" customWidth="1"/>
    <col min="15365" max="15616" width="11.42578125" style="99"/>
    <col min="15617" max="15617" width="13.7109375" style="99" customWidth="1"/>
    <col min="15618" max="15618" width="11.42578125" style="99"/>
    <col min="15619" max="15619" width="13.140625" style="99" customWidth="1"/>
    <col min="15620" max="15620" width="11.42578125" style="99" customWidth="1"/>
    <col min="15621" max="15872" width="11.42578125" style="99"/>
    <col min="15873" max="15873" width="13.7109375" style="99" customWidth="1"/>
    <col min="15874" max="15874" width="11.42578125" style="99"/>
    <col min="15875" max="15875" width="13.140625" style="99" customWidth="1"/>
    <col min="15876" max="15876" width="11.42578125" style="99" customWidth="1"/>
    <col min="15877" max="16128" width="11.42578125" style="99"/>
    <col min="16129" max="16129" width="13.7109375" style="99" customWidth="1"/>
    <col min="16130" max="16130" width="11.42578125" style="99"/>
    <col min="16131" max="16131" width="13.140625" style="99" customWidth="1"/>
    <col min="16132" max="16132" width="11.42578125" style="99" customWidth="1"/>
    <col min="16133" max="16384" width="11.42578125" style="99"/>
  </cols>
  <sheetData>
    <row r="1" spans="1:11">
      <c r="A1" s="128" t="s">
        <v>301</v>
      </c>
      <c r="B1" s="128"/>
      <c r="C1" s="128"/>
      <c r="D1" s="128"/>
      <c r="E1" s="128"/>
      <c r="F1" s="128"/>
    </row>
    <row r="2" spans="1:11">
      <c r="A2" s="128" t="s">
        <v>302</v>
      </c>
      <c r="B2" s="128"/>
      <c r="C2" s="128"/>
      <c r="D2" s="128"/>
      <c r="E2" s="128"/>
      <c r="F2" s="128"/>
    </row>
    <row r="3" spans="1:11">
      <c r="A3" s="128"/>
      <c r="B3" s="128"/>
      <c r="C3" s="128"/>
      <c r="D3" s="128"/>
      <c r="E3" s="128"/>
      <c r="F3" s="128"/>
    </row>
    <row r="4" spans="1:11" ht="38.25">
      <c r="A4" s="129" t="s">
        <v>303</v>
      </c>
      <c r="B4" s="130">
        <v>0.1</v>
      </c>
      <c r="C4" s="131"/>
      <c r="D4" s="131"/>
      <c r="E4" s="128"/>
      <c r="F4" s="128"/>
    </row>
    <row r="5" spans="1:11" ht="38.25">
      <c r="A5" s="129" t="s">
        <v>304</v>
      </c>
      <c r="B5" s="132">
        <v>0.05</v>
      </c>
      <c r="C5" s="128"/>
      <c r="D5" s="133"/>
      <c r="E5" s="128"/>
      <c r="F5" s="128"/>
    </row>
    <row r="6" spans="1:11">
      <c r="A6" s="128"/>
      <c r="B6" s="128"/>
      <c r="C6" s="128"/>
      <c r="D6" s="133"/>
      <c r="E6" s="128"/>
      <c r="F6" s="128"/>
    </row>
    <row r="7" spans="1:11" ht="25.5">
      <c r="A7" s="134" t="s">
        <v>305</v>
      </c>
      <c r="B7" s="134" t="s">
        <v>306</v>
      </c>
      <c r="C7" s="134" t="s">
        <v>307</v>
      </c>
      <c r="D7" s="134" t="s">
        <v>308</v>
      </c>
      <c r="E7" s="128"/>
      <c r="F7" s="128"/>
    </row>
    <row r="8" spans="1:11">
      <c r="A8" s="135" t="s">
        <v>309</v>
      </c>
      <c r="B8" s="136">
        <v>50</v>
      </c>
      <c r="C8" s="113" t="s">
        <v>310</v>
      </c>
      <c r="D8" s="137">
        <f>IF(C8="TARJETA",B8+B8*0.1,IF(C8="DÉBITO",B8-B8*0.05,IF(C8="CONTADO",B8)))</f>
        <v>55</v>
      </c>
      <c r="E8" s="128"/>
      <c r="F8" s="128"/>
    </row>
    <row r="9" spans="1:11">
      <c r="A9" s="135" t="s">
        <v>311</v>
      </c>
      <c r="B9" s="136">
        <v>32</v>
      </c>
      <c r="C9" s="113" t="s">
        <v>312</v>
      </c>
      <c r="D9" s="137">
        <f t="shared" ref="D9:D17" si="0">IF(C9="TARJETA",B9+B9*0.1,IF(C9="DÉBITO",B9-B9*0.05,IF(C9="CONTADO",B9)))</f>
        <v>30.4</v>
      </c>
      <c r="E9" s="128"/>
      <c r="F9" s="128"/>
    </row>
    <row r="10" spans="1:11">
      <c r="A10" s="135" t="s">
        <v>313</v>
      </c>
      <c r="B10" s="136">
        <v>18</v>
      </c>
      <c r="C10" s="138" t="s">
        <v>314</v>
      </c>
      <c r="D10" s="137">
        <f t="shared" si="0"/>
        <v>18</v>
      </c>
      <c r="E10" s="128"/>
      <c r="F10" s="128"/>
    </row>
    <row r="11" spans="1:11">
      <c r="A11" s="135" t="s">
        <v>315</v>
      </c>
      <c r="B11" s="136">
        <v>125</v>
      </c>
      <c r="C11" s="138" t="s">
        <v>310</v>
      </c>
      <c r="D11" s="137">
        <f t="shared" si="0"/>
        <v>137.5</v>
      </c>
      <c r="E11" s="128"/>
      <c r="F11" s="128"/>
    </row>
    <row r="12" spans="1:11">
      <c r="A12" s="135" t="s">
        <v>316</v>
      </c>
      <c r="B12" s="136">
        <v>230</v>
      </c>
      <c r="C12" s="138" t="s">
        <v>310</v>
      </c>
      <c r="D12" s="137">
        <f t="shared" si="0"/>
        <v>253</v>
      </c>
      <c r="E12" s="128"/>
      <c r="F12" s="128"/>
      <c r="K12" s="139"/>
    </row>
    <row r="13" spans="1:11">
      <c r="A13" s="135" t="s">
        <v>317</v>
      </c>
      <c r="B13" s="136">
        <v>48</v>
      </c>
      <c r="C13" s="138" t="s">
        <v>312</v>
      </c>
      <c r="D13" s="137">
        <f t="shared" si="0"/>
        <v>45.6</v>
      </c>
      <c r="E13" s="128"/>
      <c r="F13" s="128"/>
    </row>
    <row r="14" spans="1:11">
      <c r="A14" s="135" t="s">
        <v>318</v>
      </c>
      <c r="B14" s="136">
        <v>44</v>
      </c>
      <c r="C14" s="138" t="s">
        <v>314</v>
      </c>
      <c r="D14" s="137">
        <f t="shared" si="0"/>
        <v>44</v>
      </c>
      <c r="E14" s="128"/>
      <c r="F14" s="128"/>
    </row>
    <row r="15" spans="1:11">
      <c r="A15" s="135" t="s">
        <v>319</v>
      </c>
      <c r="B15" s="136">
        <v>20</v>
      </c>
      <c r="C15" s="138" t="s">
        <v>314</v>
      </c>
      <c r="D15" s="137">
        <f t="shared" si="0"/>
        <v>20</v>
      </c>
      <c r="E15" s="128"/>
      <c r="F15" s="128"/>
    </row>
    <row r="16" spans="1:11">
      <c r="A16" s="135" t="s">
        <v>320</v>
      </c>
      <c r="B16" s="136">
        <v>12</v>
      </c>
      <c r="C16" s="138" t="s">
        <v>312</v>
      </c>
      <c r="D16" s="137">
        <f t="shared" si="0"/>
        <v>11.4</v>
      </c>
      <c r="E16" s="128"/>
      <c r="F16" s="128"/>
    </row>
    <row r="17" spans="1:6">
      <c r="A17" s="135" t="s">
        <v>321</v>
      </c>
      <c r="B17" s="136">
        <v>140</v>
      </c>
      <c r="C17" s="138" t="s">
        <v>310</v>
      </c>
      <c r="D17" s="137">
        <f t="shared" si="0"/>
        <v>154</v>
      </c>
      <c r="E17" s="128"/>
      <c r="F17" s="128"/>
    </row>
    <row r="18" spans="1:6">
      <c r="A18" s="128"/>
      <c r="B18" s="128"/>
      <c r="C18" s="128"/>
      <c r="D18" s="128"/>
      <c r="E18" s="128"/>
      <c r="F18" s="128"/>
    </row>
  </sheetData>
  <pageMargins left="0.75" right="0.75" top="1" bottom="1" header="0" footer="0"/>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3"/>
  <sheetViews>
    <sheetView workbookViewId="0">
      <selection activeCell="D8" sqref="D8"/>
    </sheetView>
  </sheetViews>
  <sheetFormatPr baseColWidth="10" defaultRowHeight="12.75"/>
  <cols>
    <col min="1" max="3" width="11.42578125" style="99"/>
    <col min="4" max="4" width="14" style="99" customWidth="1"/>
    <col min="5" max="259" width="11.42578125" style="99"/>
    <col min="260" max="260" width="14" style="99" customWidth="1"/>
    <col min="261" max="515" width="11.42578125" style="99"/>
    <col min="516" max="516" width="14" style="99" customWidth="1"/>
    <col min="517" max="771" width="11.42578125" style="99"/>
    <col min="772" max="772" width="14" style="99" customWidth="1"/>
    <col min="773" max="1027" width="11.42578125" style="99"/>
    <col min="1028" max="1028" width="14" style="99" customWidth="1"/>
    <col min="1029" max="1283" width="11.42578125" style="99"/>
    <col min="1284" max="1284" width="14" style="99" customWidth="1"/>
    <col min="1285" max="1539" width="11.42578125" style="99"/>
    <col min="1540" max="1540" width="14" style="99" customWidth="1"/>
    <col min="1541" max="1795" width="11.42578125" style="99"/>
    <col min="1796" max="1796" width="14" style="99" customWidth="1"/>
    <col min="1797" max="2051" width="11.42578125" style="99"/>
    <col min="2052" max="2052" width="14" style="99" customWidth="1"/>
    <col min="2053" max="2307" width="11.42578125" style="99"/>
    <col min="2308" max="2308" width="14" style="99" customWidth="1"/>
    <col min="2309" max="2563" width="11.42578125" style="99"/>
    <col min="2564" max="2564" width="14" style="99" customWidth="1"/>
    <col min="2565" max="2819" width="11.42578125" style="99"/>
    <col min="2820" max="2820" width="14" style="99" customWidth="1"/>
    <col min="2821" max="3075" width="11.42578125" style="99"/>
    <col min="3076" max="3076" width="14" style="99" customWidth="1"/>
    <col min="3077" max="3331" width="11.42578125" style="99"/>
    <col min="3332" max="3332" width="14" style="99" customWidth="1"/>
    <col min="3333" max="3587" width="11.42578125" style="99"/>
    <col min="3588" max="3588" width="14" style="99" customWidth="1"/>
    <col min="3589" max="3843" width="11.42578125" style="99"/>
    <col min="3844" max="3844" width="14" style="99" customWidth="1"/>
    <col min="3845" max="4099" width="11.42578125" style="99"/>
    <col min="4100" max="4100" width="14" style="99" customWidth="1"/>
    <col min="4101" max="4355" width="11.42578125" style="99"/>
    <col min="4356" max="4356" width="14" style="99" customWidth="1"/>
    <col min="4357" max="4611" width="11.42578125" style="99"/>
    <col min="4612" max="4612" width="14" style="99" customWidth="1"/>
    <col min="4613" max="4867" width="11.42578125" style="99"/>
    <col min="4868" max="4868" width="14" style="99" customWidth="1"/>
    <col min="4869" max="5123" width="11.42578125" style="99"/>
    <col min="5124" max="5124" width="14" style="99" customWidth="1"/>
    <col min="5125" max="5379" width="11.42578125" style="99"/>
    <col min="5380" max="5380" width="14" style="99" customWidth="1"/>
    <col min="5381" max="5635" width="11.42578125" style="99"/>
    <col min="5636" max="5636" width="14" style="99" customWidth="1"/>
    <col min="5637" max="5891" width="11.42578125" style="99"/>
    <col min="5892" max="5892" width="14" style="99" customWidth="1"/>
    <col min="5893" max="6147" width="11.42578125" style="99"/>
    <col min="6148" max="6148" width="14" style="99" customWidth="1"/>
    <col min="6149" max="6403" width="11.42578125" style="99"/>
    <col min="6404" max="6404" width="14" style="99" customWidth="1"/>
    <col min="6405" max="6659" width="11.42578125" style="99"/>
    <col min="6660" max="6660" width="14" style="99" customWidth="1"/>
    <col min="6661" max="6915" width="11.42578125" style="99"/>
    <col min="6916" max="6916" width="14" style="99" customWidth="1"/>
    <col min="6917" max="7171" width="11.42578125" style="99"/>
    <col min="7172" max="7172" width="14" style="99" customWidth="1"/>
    <col min="7173" max="7427" width="11.42578125" style="99"/>
    <col min="7428" max="7428" width="14" style="99" customWidth="1"/>
    <col min="7429" max="7683" width="11.42578125" style="99"/>
    <col min="7684" max="7684" width="14" style="99" customWidth="1"/>
    <col min="7685" max="7939" width="11.42578125" style="99"/>
    <col min="7940" max="7940" width="14" style="99" customWidth="1"/>
    <col min="7941" max="8195" width="11.42578125" style="99"/>
    <col min="8196" max="8196" width="14" style="99" customWidth="1"/>
    <col min="8197" max="8451" width="11.42578125" style="99"/>
    <col min="8452" max="8452" width="14" style="99" customWidth="1"/>
    <col min="8453" max="8707" width="11.42578125" style="99"/>
    <col min="8708" max="8708" width="14" style="99" customWidth="1"/>
    <col min="8709" max="8963" width="11.42578125" style="99"/>
    <col min="8964" max="8964" width="14" style="99" customWidth="1"/>
    <col min="8965" max="9219" width="11.42578125" style="99"/>
    <col min="9220" max="9220" width="14" style="99" customWidth="1"/>
    <col min="9221" max="9475" width="11.42578125" style="99"/>
    <col min="9476" max="9476" width="14" style="99" customWidth="1"/>
    <col min="9477" max="9731" width="11.42578125" style="99"/>
    <col min="9732" max="9732" width="14" style="99" customWidth="1"/>
    <col min="9733" max="9987" width="11.42578125" style="99"/>
    <col min="9988" max="9988" width="14" style="99" customWidth="1"/>
    <col min="9989" max="10243" width="11.42578125" style="99"/>
    <col min="10244" max="10244" width="14" style="99" customWidth="1"/>
    <col min="10245" max="10499" width="11.42578125" style="99"/>
    <col min="10500" max="10500" width="14" style="99" customWidth="1"/>
    <col min="10501" max="10755" width="11.42578125" style="99"/>
    <col min="10756" max="10756" width="14" style="99" customWidth="1"/>
    <col min="10757" max="11011" width="11.42578125" style="99"/>
    <col min="11012" max="11012" width="14" style="99" customWidth="1"/>
    <col min="11013" max="11267" width="11.42578125" style="99"/>
    <col min="11268" max="11268" width="14" style="99" customWidth="1"/>
    <col min="11269" max="11523" width="11.42578125" style="99"/>
    <col min="11524" max="11524" width="14" style="99" customWidth="1"/>
    <col min="11525" max="11779" width="11.42578125" style="99"/>
    <col min="11780" max="11780" width="14" style="99" customWidth="1"/>
    <col min="11781" max="12035" width="11.42578125" style="99"/>
    <col min="12036" max="12036" width="14" style="99" customWidth="1"/>
    <col min="12037" max="12291" width="11.42578125" style="99"/>
    <col min="12292" max="12292" width="14" style="99" customWidth="1"/>
    <col min="12293" max="12547" width="11.42578125" style="99"/>
    <col min="12548" max="12548" width="14" style="99" customWidth="1"/>
    <col min="12549" max="12803" width="11.42578125" style="99"/>
    <col min="12804" max="12804" width="14" style="99" customWidth="1"/>
    <col min="12805" max="13059" width="11.42578125" style="99"/>
    <col min="13060" max="13060" width="14" style="99" customWidth="1"/>
    <col min="13061" max="13315" width="11.42578125" style="99"/>
    <col min="13316" max="13316" width="14" style="99" customWidth="1"/>
    <col min="13317" max="13571" width="11.42578125" style="99"/>
    <col min="13572" max="13572" width="14" style="99" customWidth="1"/>
    <col min="13573" max="13827" width="11.42578125" style="99"/>
    <col min="13828" max="13828" width="14" style="99" customWidth="1"/>
    <col min="13829" max="14083" width="11.42578125" style="99"/>
    <col min="14084" max="14084" width="14" style="99" customWidth="1"/>
    <col min="14085" max="14339" width="11.42578125" style="99"/>
    <col min="14340" max="14340" width="14" style="99" customWidth="1"/>
    <col min="14341" max="14595" width="11.42578125" style="99"/>
    <col min="14596" max="14596" width="14" style="99" customWidth="1"/>
    <col min="14597" max="14851" width="11.42578125" style="99"/>
    <col min="14852" max="14852" width="14" style="99" customWidth="1"/>
    <col min="14853" max="15107" width="11.42578125" style="99"/>
    <col min="15108" max="15108" width="14" style="99" customWidth="1"/>
    <col min="15109" max="15363" width="11.42578125" style="99"/>
    <col min="15364" max="15364" width="14" style="99" customWidth="1"/>
    <col min="15365" max="15619" width="11.42578125" style="99"/>
    <col min="15620" max="15620" width="14" style="99" customWidth="1"/>
    <col min="15621" max="15875" width="11.42578125" style="99"/>
    <col min="15876" max="15876" width="14" style="99" customWidth="1"/>
    <col min="15877" max="16131" width="11.42578125" style="99"/>
    <col min="16132" max="16132" width="14" style="99" customWidth="1"/>
    <col min="16133" max="16384" width="11.42578125" style="99"/>
  </cols>
  <sheetData>
    <row r="1" spans="1:4">
      <c r="A1" s="99" t="s">
        <v>322</v>
      </c>
    </row>
    <row r="2" spans="1:4">
      <c r="A2" s="99" t="s">
        <v>323</v>
      </c>
    </row>
    <row r="3" spans="1:4">
      <c r="A3" s="99" t="s">
        <v>324</v>
      </c>
    </row>
    <row r="4" spans="1:4">
      <c r="A4" s="99" t="s">
        <v>325</v>
      </c>
    </row>
    <row r="7" spans="1:4">
      <c r="A7" s="140" t="s">
        <v>326</v>
      </c>
      <c r="B7" s="140" t="s">
        <v>327</v>
      </c>
      <c r="C7" s="140" t="s">
        <v>328</v>
      </c>
      <c r="D7" s="140" t="s">
        <v>329</v>
      </c>
    </row>
    <row r="8" spans="1:4">
      <c r="A8" s="113" t="s">
        <v>330</v>
      </c>
      <c r="B8" s="113">
        <v>2</v>
      </c>
      <c r="C8" s="113">
        <v>4</v>
      </c>
      <c r="D8" s="113" t="str">
        <f t="shared" ref="D8:D13" si="0">IF(AND(B8&gt;=4,C8&gt;=4),"FINAL","RECUPERA")</f>
        <v>RECUPERA</v>
      </c>
    </row>
    <row r="9" spans="1:4">
      <c r="A9" s="113" t="s">
        <v>331</v>
      </c>
      <c r="B9" s="113">
        <v>4</v>
      </c>
      <c r="C9" s="113">
        <v>6</v>
      </c>
      <c r="D9" s="113" t="str">
        <f t="shared" si="0"/>
        <v>FINAL</v>
      </c>
    </row>
    <row r="10" spans="1:4">
      <c r="A10" s="113" t="s">
        <v>332</v>
      </c>
      <c r="B10" s="113">
        <v>10</v>
      </c>
      <c r="C10" s="113">
        <v>9</v>
      </c>
      <c r="D10" s="113" t="str">
        <f t="shared" si="0"/>
        <v>FINAL</v>
      </c>
    </row>
    <row r="11" spans="1:4">
      <c r="A11" s="113" t="s">
        <v>333</v>
      </c>
      <c r="B11" s="113">
        <v>7</v>
      </c>
      <c r="C11" s="113">
        <v>2</v>
      </c>
      <c r="D11" s="113" t="str">
        <f t="shared" si="0"/>
        <v>RECUPERA</v>
      </c>
    </row>
    <row r="12" spans="1:4">
      <c r="A12" s="113" t="s">
        <v>334</v>
      </c>
      <c r="B12" s="113">
        <v>3</v>
      </c>
      <c r="C12" s="113">
        <v>5</v>
      </c>
      <c r="D12" s="113" t="str">
        <f t="shared" si="0"/>
        <v>RECUPERA</v>
      </c>
    </row>
    <row r="13" spans="1:4">
      <c r="A13" s="113" t="s">
        <v>335</v>
      </c>
      <c r="B13" s="113">
        <v>9</v>
      </c>
      <c r="C13" s="113">
        <v>9</v>
      </c>
      <c r="D13" s="113" t="str">
        <f t="shared" si="0"/>
        <v>FINAL</v>
      </c>
    </row>
  </sheetData>
  <pageMargins left="0.75" right="0.75" top="1" bottom="1" header="0" footer="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CC"/>
  </sheetPr>
  <dimension ref="A1:D16"/>
  <sheetViews>
    <sheetView topLeftCell="A2" workbookViewId="0">
      <selection activeCell="D10" sqref="D10"/>
    </sheetView>
  </sheetViews>
  <sheetFormatPr baseColWidth="10" defaultRowHeight="12.75"/>
  <cols>
    <col min="1" max="3" width="11.42578125" style="99"/>
    <col min="4" max="4" width="16.7109375" style="99" customWidth="1"/>
    <col min="5" max="259" width="11.42578125" style="99"/>
    <col min="260" max="260" width="16.7109375" style="99" customWidth="1"/>
    <col min="261" max="515" width="11.42578125" style="99"/>
    <col min="516" max="516" width="16.7109375" style="99" customWidth="1"/>
    <col min="517" max="771" width="11.42578125" style="99"/>
    <col min="772" max="772" width="16.7109375" style="99" customWidth="1"/>
    <col min="773" max="1027" width="11.42578125" style="99"/>
    <col min="1028" max="1028" width="16.7109375" style="99" customWidth="1"/>
    <col min="1029" max="1283" width="11.42578125" style="99"/>
    <col min="1284" max="1284" width="16.7109375" style="99" customWidth="1"/>
    <col min="1285" max="1539" width="11.42578125" style="99"/>
    <col min="1540" max="1540" width="16.7109375" style="99" customWidth="1"/>
    <col min="1541" max="1795" width="11.42578125" style="99"/>
    <col min="1796" max="1796" width="16.7109375" style="99" customWidth="1"/>
    <col min="1797" max="2051" width="11.42578125" style="99"/>
    <col min="2052" max="2052" width="16.7109375" style="99" customWidth="1"/>
    <col min="2053" max="2307" width="11.42578125" style="99"/>
    <col min="2308" max="2308" width="16.7109375" style="99" customWidth="1"/>
    <col min="2309" max="2563" width="11.42578125" style="99"/>
    <col min="2564" max="2564" width="16.7109375" style="99" customWidth="1"/>
    <col min="2565" max="2819" width="11.42578125" style="99"/>
    <col min="2820" max="2820" width="16.7109375" style="99" customWidth="1"/>
    <col min="2821" max="3075" width="11.42578125" style="99"/>
    <col min="3076" max="3076" width="16.7109375" style="99" customWidth="1"/>
    <col min="3077" max="3331" width="11.42578125" style="99"/>
    <col min="3332" max="3332" width="16.7109375" style="99" customWidth="1"/>
    <col min="3333" max="3587" width="11.42578125" style="99"/>
    <col min="3588" max="3588" width="16.7109375" style="99" customWidth="1"/>
    <col min="3589" max="3843" width="11.42578125" style="99"/>
    <col min="3844" max="3844" width="16.7109375" style="99" customWidth="1"/>
    <col min="3845" max="4099" width="11.42578125" style="99"/>
    <col min="4100" max="4100" width="16.7109375" style="99" customWidth="1"/>
    <col min="4101" max="4355" width="11.42578125" style="99"/>
    <col min="4356" max="4356" width="16.7109375" style="99" customWidth="1"/>
    <col min="4357" max="4611" width="11.42578125" style="99"/>
    <col min="4612" max="4612" width="16.7109375" style="99" customWidth="1"/>
    <col min="4613" max="4867" width="11.42578125" style="99"/>
    <col min="4868" max="4868" width="16.7109375" style="99" customWidth="1"/>
    <col min="4869" max="5123" width="11.42578125" style="99"/>
    <col min="5124" max="5124" width="16.7109375" style="99" customWidth="1"/>
    <col min="5125" max="5379" width="11.42578125" style="99"/>
    <col min="5380" max="5380" width="16.7109375" style="99" customWidth="1"/>
    <col min="5381" max="5635" width="11.42578125" style="99"/>
    <col min="5636" max="5636" width="16.7109375" style="99" customWidth="1"/>
    <col min="5637" max="5891" width="11.42578125" style="99"/>
    <col min="5892" max="5892" width="16.7109375" style="99" customWidth="1"/>
    <col min="5893" max="6147" width="11.42578125" style="99"/>
    <col min="6148" max="6148" width="16.7109375" style="99" customWidth="1"/>
    <col min="6149" max="6403" width="11.42578125" style="99"/>
    <col min="6404" max="6404" width="16.7109375" style="99" customWidth="1"/>
    <col min="6405" max="6659" width="11.42578125" style="99"/>
    <col min="6660" max="6660" width="16.7109375" style="99" customWidth="1"/>
    <col min="6661" max="6915" width="11.42578125" style="99"/>
    <col min="6916" max="6916" width="16.7109375" style="99" customWidth="1"/>
    <col min="6917" max="7171" width="11.42578125" style="99"/>
    <col min="7172" max="7172" width="16.7109375" style="99" customWidth="1"/>
    <col min="7173" max="7427" width="11.42578125" style="99"/>
    <col min="7428" max="7428" width="16.7109375" style="99" customWidth="1"/>
    <col min="7429" max="7683" width="11.42578125" style="99"/>
    <col min="7684" max="7684" width="16.7109375" style="99" customWidth="1"/>
    <col min="7685" max="7939" width="11.42578125" style="99"/>
    <col min="7940" max="7940" width="16.7109375" style="99" customWidth="1"/>
    <col min="7941" max="8195" width="11.42578125" style="99"/>
    <col min="8196" max="8196" width="16.7109375" style="99" customWidth="1"/>
    <col min="8197" max="8451" width="11.42578125" style="99"/>
    <col min="8452" max="8452" width="16.7109375" style="99" customWidth="1"/>
    <col min="8453" max="8707" width="11.42578125" style="99"/>
    <col min="8708" max="8708" width="16.7109375" style="99" customWidth="1"/>
    <col min="8709" max="8963" width="11.42578125" style="99"/>
    <col min="8964" max="8964" width="16.7109375" style="99" customWidth="1"/>
    <col min="8965" max="9219" width="11.42578125" style="99"/>
    <col min="9220" max="9220" width="16.7109375" style="99" customWidth="1"/>
    <col min="9221" max="9475" width="11.42578125" style="99"/>
    <col min="9476" max="9476" width="16.7109375" style="99" customWidth="1"/>
    <col min="9477" max="9731" width="11.42578125" style="99"/>
    <col min="9732" max="9732" width="16.7109375" style="99" customWidth="1"/>
    <col min="9733" max="9987" width="11.42578125" style="99"/>
    <col min="9988" max="9988" width="16.7109375" style="99" customWidth="1"/>
    <col min="9989" max="10243" width="11.42578125" style="99"/>
    <col min="10244" max="10244" width="16.7109375" style="99" customWidth="1"/>
    <col min="10245" max="10499" width="11.42578125" style="99"/>
    <col min="10500" max="10500" width="16.7109375" style="99" customWidth="1"/>
    <col min="10501" max="10755" width="11.42578125" style="99"/>
    <col min="10756" max="10756" width="16.7109375" style="99" customWidth="1"/>
    <col min="10757" max="11011" width="11.42578125" style="99"/>
    <col min="11012" max="11012" width="16.7109375" style="99" customWidth="1"/>
    <col min="11013" max="11267" width="11.42578125" style="99"/>
    <col min="11268" max="11268" width="16.7109375" style="99" customWidth="1"/>
    <col min="11269" max="11523" width="11.42578125" style="99"/>
    <col min="11524" max="11524" width="16.7109375" style="99" customWidth="1"/>
    <col min="11525" max="11779" width="11.42578125" style="99"/>
    <col min="11780" max="11780" width="16.7109375" style="99" customWidth="1"/>
    <col min="11781" max="12035" width="11.42578125" style="99"/>
    <col min="12036" max="12036" width="16.7109375" style="99" customWidth="1"/>
    <col min="12037" max="12291" width="11.42578125" style="99"/>
    <col min="12292" max="12292" width="16.7109375" style="99" customWidth="1"/>
    <col min="12293" max="12547" width="11.42578125" style="99"/>
    <col min="12548" max="12548" width="16.7109375" style="99" customWidth="1"/>
    <col min="12549" max="12803" width="11.42578125" style="99"/>
    <col min="12804" max="12804" width="16.7109375" style="99" customWidth="1"/>
    <col min="12805" max="13059" width="11.42578125" style="99"/>
    <col min="13060" max="13060" width="16.7109375" style="99" customWidth="1"/>
    <col min="13061" max="13315" width="11.42578125" style="99"/>
    <col min="13316" max="13316" width="16.7109375" style="99" customWidth="1"/>
    <col min="13317" max="13571" width="11.42578125" style="99"/>
    <col min="13572" max="13572" width="16.7109375" style="99" customWidth="1"/>
    <col min="13573" max="13827" width="11.42578125" style="99"/>
    <col min="13828" max="13828" width="16.7109375" style="99" customWidth="1"/>
    <col min="13829" max="14083" width="11.42578125" style="99"/>
    <col min="14084" max="14084" width="16.7109375" style="99" customWidth="1"/>
    <col min="14085" max="14339" width="11.42578125" style="99"/>
    <col min="14340" max="14340" width="16.7109375" style="99" customWidth="1"/>
    <col min="14341" max="14595" width="11.42578125" style="99"/>
    <col min="14596" max="14596" width="16.7109375" style="99" customWidth="1"/>
    <col min="14597" max="14851" width="11.42578125" style="99"/>
    <col min="14852" max="14852" width="16.7109375" style="99" customWidth="1"/>
    <col min="14853" max="15107" width="11.42578125" style="99"/>
    <col min="15108" max="15108" width="16.7109375" style="99" customWidth="1"/>
    <col min="15109" max="15363" width="11.42578125" style="99"/>
    <col min="15364" max="15364" width="16.7109375" style="99" customWidth="1"/>
    <col min="15365" max="15619" width="11.42578125" style="99"/>
    <col min="15620" max="15620" width="16.7109375" style="99" customWidth="1"/>
    <col min="15621" max="15875" width="11.42578125" style="99"/>
    <col min="15876" max="15876" width="16.7109375" style="99" customWidth="1"/>
    <col min="15877" max="16131" width="11.42578125" style="99"/>
    <col min="16132" max="16132" width="16.7109375" style="99" customWidth="1"/>
    <col min="16133" max="16384" width="11.42578125" style="99"/>
  </cols>
  <sheetData>
    <row r="1" spans="1:4">
      <c r="A1" s="99" t="s">
        <v>336</v>
      </c>
    </row>
    <row r="2" spans="1:4">
      <c r="A2" s="99" t="s">
        <v>337</v>
      </c>
    </row>
    <row r="3" spans="1:4">
      <c r="A3" s="99" t="s">
        <v>338</v>
      </c>
    </row>
    <row r="4" spans="1:4">
      <c r="A4" s="99" t="s">
        <v>339</v>
      </c>
    </row>
    <row r="6" spans="1:4">
      <c r="A6" s="99" t="s">
        <v>340</v>
      </c>
    </row>
    <row r="7" spans="1:4">
      <c r="A7" s="99" t="s">
        <v>341</v>
      </c>
    </row>
    <row r="9" spans="1:4" ht="51">
      <c r="A9" s="141" t="s">
        <v>342</v>
      </c>
      <c r="B9" s="141" t="s">
        <v>343</v>
      </c>
      <c r="C9" s="141" t="s">
        <v>344</v>
      </c>
      <c r="D9" s="141" t="s">
        <v>345</v>
      </c>
    </row>
    <row r="10" spans="1:4">
      <c r="A10" s="113" t="s">
        <v>346</v>
      </c>
      <c r="B10" s="113">
        <v>150</v>
      </c>
      <c r="C10" s="142">
        <f>B10*100</f>
        <v>15000</v>
      </c>
      <c r="D10" s="113" t="str">
        <f>IF(OR(B10&gt;100,C10&gt;500),"VIAJE","NADA")</f>
        <v>VIAJE</v>
      </c>
    </row>
    <row r="11" spans="1:4">
      <c r="A11" s="113" t="s">
        <v>162</v>
      </c>
      <c r="B11" s="113">
        <v>40</v>
      </c>
      <c r="C11" s="142">
        <v>400</v>
      </c>
      <c r="D11" s="113" t="str">
        <f t="shared" ref="D11:D16" si="0">IF(OR(B11&gt;100,C11&gt;500),"VIAJE","NADA")</f>
        <v>NADA</v>
      </c>
    </row>
    <row r="12" spans="1:4">
      <c r="A12" s="113" t="s">
        <v>183</v>
      </c>
      <c r="B12" s="113">
        <v>170</v>
      </c>
      <c r="C12" s="142">
        <f>B12*100</f>
        <v>17000</v>
      </c>
      <c r="D12" s="113" t="str">
        <f t="shared" si="0"/>
        <v>VIAJE</v>
      </c>
    </row>
    <row r="13" spans="1:4">
      <c r="A13" s="113" t="s">
        <v>164</v>
      </c>
      <c r="B13" s="113">
        <v>30</v>
      </c>
      <c r="C13" s="142">
        <f>B13*100</f>
        <v>3000</v>
      </c>
      <c r="D13" s="113" t="str">
        <f t="shared" si="0"/>
        <v>VIAJE</v>
      </c>
    </row>
    <row r="14" spans="1:4">
      <c r="A14" s="113" t="s">
        <v>347</v>
      </c>
      <c r="B14" s="113">
        <v>50</v>
      </c>
      <c r="C14" s="142">
        <f>B14*100</f>
        <v>5000</v>
      </c>
      <c r="D14" s="113" t="str">
        <f t="shared" si="0"/>
        <v>VIAJE</v>
      </c>
    </row>
    <row r="15" spans="1:4">
      <c r="A15" s="113" t="s">
        <v>182</v>
      </c>
      <c r="B15" s="113">
        <v>25</v>
      </c>
      <c r="C15" s="142">
        <v>250</v>
      </c>
      <c r="D15" s="113" t="str">
        <f t="shared" si="0"/>
        <v>NADA</v>
      </c>
    </row>
    <row r="16" spans="1:4">
      <c r="A16" s="113" t="s">
        <v>348</v>
      </c>
      <c r="B16" s="113">
        <v>200</v>
      </c>
      <c r="C16" s="142">
        <f>B16*100</f>
        <v>20000</v>
      </c>
      <c r="D16" s="113" t="str">
        <f t="shared" si="0"/>
        <v>VIAJE</v>
      </c>
    </row>
  </sheetData>
  <pageMargins left="0.75" right="0.75" top="1" bottom="1" header="0" footer="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sheetPr>
  <dimension ref="A1:H32"/>
  <sheetViews>
    <sheetView workbookViewId="0">
      <selection activeCell="J22" sqref="J22"/>
    </sheetView>
  </sheetViews>
  <sheetFormatPr baseColWidth="10" defaultRowHeight="15"/>
  <cols>
    <col min="1" max="1" width="17.28515625" customWidth="1"/>
    <col min="2" max="2" width="29.140625" customWidth="1"/>
    <col min="4" max="4" width="16.28515625" customWidth="1"/>
    <col min="5" max="5" width="13.5703125" customWidth="1"/>
  </cols>
  <sheetData>
    <row r="1" spans="1:6" ht="18">
      <c r="A1" s="143" t="s">
        <v>349</v>
      </c>
      <c r="B1" s="144"/>
      <c r="C1" s="144"/>
      <c r="D1" s="144"/>
      <c r="E1" s="73"/>
      <c r="F1" s="73"/>
    </row>
    <row r="2" spans="1:6" ht="18">
      <c r="A2" s="145" t="s">
        <v>350</v>
      </c>
      <c r="B2" s="73"/>
      <c r="C2" s="146" t="s">
        <v>351</v>
      </c>
      <c r="D2" s="73"/>
      <c r="E2" s="73"/>
      <c r="F2" s="73"/>
    </row>
    <row r="3" spans="1:6">
      <c r="A3" s="147"/>
      <c r="B3" s="73"/>
      <c r="C3" s="146" t="s">
        <v>352</v>
      </c>
      <c r="D3" s="73"/>
      <c r="E3" s="73"/>
      <c r="F3" s="73"/>
    </row>
    <row r="4" spans="1:6" ht="18">
      <c r="A4" s="148" t="s">
        <v>56</v>
      </c>
      <c r="B4" s="149" t="s">
        <v>353</v>
      </c>
    </row>
    <row r="7" spans="1:6">
      <c r="A7" s="150" t="s">
        <v>354</v>
      </c>
      <c r="B7" s="150" t="s">
        <v>355</v>
      </c>
      <c r="D7" s="208" t="s">
        <v>356</v>
      </c>
      <c r="E7" s="209"/>
    </row>
    <row r="8" spans="1:6">
      <c r="A8" s="87" t="s">
        <v>348</v>
      </c>
      <c r="B8" s="52" t="str">
        <f>VLOOKUP(A8,$D$8:$E$10,2,0)</f>
        <v>GEOGRAFIA</v>
      </c>
      <c r="D8" s="96" t="s">
        <v>348</v>
      </c>
      <c r="E8" s="86" t="s">
        <v>357</v>
      </c>
    </row>
    <row r="9" spans="1:6">
      <c r="A9" s="87" t="s">
        <v>358</v>
      </c>
      <c r="B9" s="52" t="str">
        <f t="shared" ref="B9:B13" si="0">VLOOKUP(A9,$D$8:$E$10,2,0)</f>
        <v>HISTORIA</v>
      </c>
      <c r="D9" s="96" t="s">
        <v>346</v>
      </c>
      <c r="E9" s="86" t="s">
        <v>359</v>
      </c>
    </row>
    <row r="10" spans="1:6">
      <c r="A10" s="87" t="s">
        <v>346</v>
      </c>
      <c r="B10" s="52" t="str">
        <f t="shared" si="0"/>
        <v>ARTE</v>
      </c>
      <c r="D10" s="96" t="s">
        <v>358</v>
      </c>
      <c r="E10" s="86" t="s">
        <v>360</v>
      </c>
    </row>
    <row r="11" spans="1:6">
      <c r="A11" s="87" t="s">
        <v>348</v>
      </c>
      <c r="B11" s="52" t="str">
        <f t="shared" si="0"/>
        <v>GEOGRAFIA</v>
      </c>
    </row>
    <row r="12" spans="1:6">
      <c r="A12" s="87" t="s">
        <v>346</v>
      </c>
      <c r="B12" s="52" t="str">
        <f t="shared" si="0"/>
        <v>ARTE</v>
      </c>
    </row>
    <row r="13" spans="1:6">
      <c r="A13" s="87" t="s">
        <v>358</v>
      </c>
      <c r="B13" s="52" t="str">
        <f t="shared" si="0"/>
        <v>HISTORIA</v>
      </c>
    </row>
    <row r="15" spans="1:6" ht="15.75" thickBot="1"/>
    <row r="16" spans="1:6">
      <c r="A16" s="151" t="s">
        <v>361</v>
      </c>
      <c r="B16" s="151" t="s">
        <v>362</v>
      </c>
      <c r="D16" s="210" t="s">
        <v>363</v>
      </c>
      <c r="E16" s="211"/>
    </row>
    <row r="17" spans="1:8">
      <c r="A17" s="50" t="s">
        <v>181</v>
      </c>
      <c r="B17" s="52" t="str">
        <f>VLOOKUP(A17,$D$17:$E$20,2,0)</f>
        <v>Soltero</v>
      </c>
      <c r="D17" s="152" t="s">
        <v>181</v>
      </c>
      <c r="E17" s="153" t="s">
        <v>364</v>
      </c>
    </row>
    <row r="18" spans="1:8">
      <c r="A18" s="50" t="s">
        <v>183</v>
      </c>
      <c r="B18" s="52" t="str">
        <f t="shared" ref="B18:B20" si="1">VLOOKUP(A18,$D$17:$E$20,2,0)</f>
        <v>Casado</v>
      </c>
      <c r="D18" s="152" t="s">
        <v>183</v>
      </c>
      <c r="E18" s="153" t="s">
        <v>365</v>
      </c>
    </row>
    <row r="19" spans="1:8">
      <c r="A19" s="50" t="s">
        <v>366</v>
      </c>
      <c r="B19" s="52" t="str">
        <f t="shared" si="1"/>
        <v>Viudo</v>
      </c>
      <c r="D19" s="152" t="s">
        <v>366</v>
      </c>
      <c r="E19" s="153" t="s">
        <v>367</v>
      </c>
    </row>
    <row r="20" spans="1:8" ht="15.75" thickBot="1">
      <c r="A20" s="50" t="s">
        <v>164</v>
      </c>
      <c r="B20" s="52" t="str">
        <f t="shared" si="1"/>
        <v>Divorciado</v>
      </c>
      <c r="D20" s="154" t="s">
        <v>164</v>
      </c>
      <c r="E20" s="155" t="s">
        <v>368</v>
      </c>
    </row>
    <row r="23" spans="1:8" ht="15.75" thickBot="1"/>
    <row r="24" spans="1:8" ht="18">
      <c r="C24" s="156" t="s">
        <v>369</v>
      </c>
      <c r="D24" s="156">
        <v>19.3</v>
      </c>
      <c r="F24" s="212" t="s">
        <v>370</v>
      </c>
      <c r="G24" s="213"/>
      <c r="H24" s="214"/>
    </row>
    <row r="25" spans="1:8">
      <c r="A25" s="157" t="s">
        <v>159</v>
      </c>
      <c r="B25" s="157" t="s">
        <v>371</v>
      </c>
      <c r="C25" s="157" t="s">
        <v>158</v>
      </c>
      <c r="D25" s="157" t="s">
        <v>372</v>
      </c>
      <c r="F25" s="157" t="s">
        <v>373</v>
      </c>
      <c r="G25" s="157" t="s">
        <v>158</v>
      </c>
      <c r="H25" s="157" t="s">
        <v>371</v>
      </c>
    </row>
    <row r="26" spans="1:8">
      <c r="A26" s="87" t="s">
        <v>346</v>
      </c>
      <c r="B26" s="158">
        <v>256.25</v>
      </c>
      <c r="C26" s="52" t="s">
        <v>374</v>
      </c>
      <c r="D26" s="158">
        <f>B26/$D$24</f>
        <v>13.277202072538859</v>
      </c>
      <c r="F26" s="87" t="s">
        <v>346</v>
      </c>
      <c r="G26" s="86" t="s">
        <v>374</v>
      </c>
      <c r="H26" s="159">
        <v>256.25</v>
      </c>
    </row>
    <row r="27" spans="1:8">
      <c r="A27" s="87" t="s">
        <v>164</v>
      </c>
      <c r="B27" s="158">
        <v>357.14</v>
      </c>
      <c r="C27" s="52" t="s">
        <v>375</v>
      </c>
      <c r="D27" s="158">
        <f t="shared" ref="D27:D32" si="2">B27/$D$24</f>
        <v>18.504663212435233</v>
      </c>
      <c r="F27" s="87" t="s">
        <v>162</v>
      </c>
      <c r="G27" s="86" t="s">
        <v>376</v>
      </c>
      <c r="H27" s="159">
        <v>186.99</v>
      </c>
    </row>
    <row r="28" spans="1:8">
      <c r="A28" s="87" t="s">
        <v>162</v>
      </c>
      <c r="B28" s="158">
        <v>186.99</v>
      </c>
      <c r="C28" s="52" t="s">
        <v>376</v>
      </c>
      <c r="D28" s="158">
        <f t="shared" si="2"/>
        <v>9.6886010362694304</v>
      </c>
      <c r="F28" s="87" t="s">
        <v>377</v>
      </c>
      <c r="G28" s="86" t="s">
        <v>378</v>
      </c>
      <c r="H28" s="159">
        <v>650.23</v>
      </c>
    </row>
    <row r="29" spans="1:8">
      <c r="A29" s="87" t="s">
        <v>377</v>
      </c>
      <c r="B29" s="158">
        <v>650.23</v>
      </c>
      <c r="C29" s="52" t="s">
        <v>378</v>
      </c>
      <c r="D29" s="158">
        <f t="shared" si="2"/>
        <v>33.69067357512953</v>
      </c>
      <c r="F29" s="87" t="s">
        <v>164</v>
      </c>
      <c r="G29" s="86" t="s">
        <v>375</v>
      </c>
      <c r="H29" s="159">
        <v>357.14</v>
      </c>
    </row>
    <row r="30" spans="1:8">
      <c r="A30" s="87" t="s">
        <v>346</v>
      </c>
      <c r="B30" s="158">
        <v>256.25</v>
      </c>
      <c r="C30" s="52" t="s">
        <v>374</v>
      </c>
      <c r="D30" s="158">
        <f t="shared" si="2"/>
        <v>13.277202072538859</v>
      </c>
    </row>
    <row r="31" spans="1:8">
      <c r="A31" s="87" t="s">
        <v>162</v>
      </c>
      <c r="B31" s="158">
        <v>186.99</v>
      </c>
      <c r="C31" s="52" t="s">
        <v>376</v>
      </c>
      <c r="D31" s="158">
        <f t="shared" si="2"/>
        <v>9.6886010362694304</v>
      </c>
    </row>
    <row r="32" spans="1:8">
      <c r="A32" s="87" t="s">
        <v>164</v>
      </c>
      <c r="B32" s="158">
        <v>357.14</v>
      </c>
      <c r="C32" s="52" t="s">
        <v>375</v>
      </c>
      <c r="D32" s="158">
        <f t="shared" si="2"/>
        <v>18.504663212435233</v>
      </c>
    </row>
  </sheetData>
  <mergeCells count="3">
    <mergeCell ref="D7:E7"/>
    <mergeCell ref="D16:E16"/>
    <mergeCell ref="F24:H24"/>
  </mergeCell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21"/>
  <sheetViews>
    <sheetView workbookViewId="0">
      <selection activeCell="H15" sqref="H15"/>
    </sheetView>
  </sheetViews>
  <sheetFormatPr baseColWidth="10" defaultRowHeight="15"/>
  <cols>
    <col min="2" max="2" width="17.5703125" customWidth="1"/>
    <col min="3" max="3" width="14" customWidth="1"/>
    <col min="4" max="4" width="13.85546875" customWidth="1"/>
    <col min="5" max="5" width="14.28515625" customWidth="1"/>
    <col min="6" max="6" width="13.7109375" customWidth="1"/>
    <col min="9" max="9" width="12.7109375" customWidth="1"/>
  </cols>
  <sheetData>
    <row r="1" spans="1:11" ht="20.25" customHeight="1">
      <c r="A1" s="160"/>
      <c r="B1" s="160"/>
      <c r="C1" s="160"/>
      <c r="D1" s="160"/>
      <c r="E1" s="160"/>
      <c r="F1" s="160"/>
      <c r="G1" s="160"/>
      <c r="H1" s="160"/>
      <c r="I1" s="160"/>
      <c r="J1" s="160"/>
    </row>
    <row r="2" spans="1:11" ht="20.25" customHeight="1">
      <c r="A2" s="160"/>
      <c r="B2" s="161" t="s">
        <v>379</v>
      </c>
      <c r="C2" s="162"/>
      <c r="D2" s="160"/>
      <c r="E2" s="160"/>
      <c r="F2" s="160"/>
      <c r="G2" s="160"/>
      <c r="H2" s="160"/>
      <c r="I2" s="160"/>
      <c r="J2" s="160"/>
      <c r="K2" s="160"/>
    </row>
    <row r="3" spans="1:11" ht="20.25" customHeight="1">
      <c r="A3" s="160"/>
      <c r="B3" s="160"/>
      <c r="C3" s="160"/>
      <c r="D3" s="160"/>
      <c r="E3" s="160"/>
      <c r="F3" s="160"/>
      <c r="G3" s="160"/>
      <c r="H3" s="160"/>
      <c r="I3" s="160"/>
      <c r="J3" s="160"/>
      <c r="K3" s="160"/>
    </row>
    <row r="4" spans="1:11" ht="20.25" customHeight="1" thickBot="1">
      <c r="A4" s="160"/>
      <c r="B4" s="160"/>
      <c r="C4" s="160"/>
      <c r="D4" s="160"/>
      <c r="E4" s="163" t="s">
        <v>369</v>
      </c>
      <c r="F4" s="163">
        <v>2.77</v>
      </c>
      <c r="G4" s="160"/>
      <c r="H4" s="160"/>
      <c r="I4" s="160"/>
      <c r="J4" s="160"/>
      <c r="K4" s="160"/>
    </row>
    <row r="5" spans="1:11" ht="20.25" customHeight="1" thickBot="1">
      <c r="A5" s="164" t="s">
        <v>103</v>
      </c>
      <c r="B5" s="165" t="s">
        <v>380</v>
      </c>
      <c r="C5" s="165" t="s">
        <v>24</v>
      </c>
      <c r="D5" s="165" t="s">
        <v>22</v>
      </c>
      <c r="E5" s="165" t="s">
        <v>381</v>
      </c>
      <c r="F5" s="166" t="s">
        <v>382</v>
      </c>
      <c r="G5" s="160"/>
      <c r="H5" s="167" t="s">
        <v>103</v>
      </c>
      <c r="I5" s="167" t="s">
        <v>380</v>
      </c>
      <c r="J5" s="167" t="s">
        <v>22</v>
      </c>
    </row>
    <row r="6" spans="1:11" ht="20.25" customHeight="1">
      <c r="A6" s="168" t="s">
        <v>383</v>
      </c>
      <c r="B6" s="169" t="str">
        <f>VLOOKUP(A6,$H$6:$I$10,2,0)</f>
        <v>SOPA</v>
      </c>
      <c r="C6" s="170">
        <v>4</v>
      </c>
      <c r="D6" s="171">
        <f>VLOOKUP(A6,$H$6:$J$10,3,0)</f>
        <v>3</v>
      </c>
      <c r="E6" s="171">
        <f>D6*C6</f>
        <v>12</v>
      </c>
      <c r="F6" s="172">
        <f>E6/$F$4</f>
        <v>4.3321299638989172</v>
      </c>
      <c r="G6" s="160"/>
      <c r="H6" s="173" t="s">
        <v>383</v>
      </c>
      <c r="I6" s="174" t="s">
        <v>384</v>
      </c>
      <c r="J6" s="175">
        <v>3</v>
      </c>
      <c r="K6" s="160"/>
    </row>
    <row r="7" spans="1:11" ht="20.25" customHeight="1">
      <c r="A7" s="176" t="s">
        <v>385</v>
      </c>
      <c r="B7" s="169" t="str">
        <f t="shared" ref="B7:B10" si="0">VLOOKUP(A7,$H$6:$I$10,2,0)</f>
        <v>CHIFA</v>
      </c>
      <c r="C7" s="177">
        <v>3</v>
      </c>
      <c r="D7" s="171">
        <f t="shared" ref="D7:D10" si="1">VLOOKUP(A7,$H$6:$J$10,3,0)</f>
        <v>4.5</v>
      </c>
      <c r="E7" s="171">
        <f t="shared" ref="E7:E9" si="2">D7*C7</f>
        <v>13.5</v>
      </c>
      <c r="F7" s="172">
        <f t="shared" ref="F7:F10" si="3">E7/$F$4</f>
        <v>4.8736462093862816</v>
      </c>
      <c r="G7" s="160"/>
      <c r="H7" s="173" t="s">
        <v>385</v>
      </c>
      <c r="I7" s="174" t="s">
        <v>386</v>
      </c>
      <c r="J7" s="175">
        <v>4.5</v>
      </c>
      <c r="K7" s="160"/>
    </row>
    <row r="8" spans="1:11" ht="20.25" customHeight="1">
      <c r="A8" s="176" t="s">
        <v>387</v>
      </c>
      <c r="B8" s="169" t="str">
        <f t="shared" si="0"/>
        <v>ENSALADA</v>
      </c>
      <c r="C8" s="177">
        <v>5</v>
      </c>
      <c r="D8" s="171">
        <f t="shared" si="1"/>
        <v>2.5</v>
      </c>
      <c r="E8" s="171">
        <f t="shared" si="2"/>
        <v>12.5</v>
      </c>
      <c r="F8" s="172">
        <f t="shared" si="3"/>
        <v>4.512635379061372</v>
      </c>
      <c r="G8" s="160"/>
      <c r="H8" s="173" t="s">
        <v>387</v>
      </c>
      <c r="I8" s="174" t="s">
        <v>388</v>
      </c>
      <c r="J8" s="175">
        <v>2.5</v>
      </c>
      <c r="K8" s="160"/>
    </row>
    <row r="9" spans="1:11" ht="20.25" customHeight="1">
      <c r="A9" s="176" t="s">
        <v>180</v>
      </c>
      <c r="B9" s="169" t="str">
        <f t="shared" si="0"/>
        <v>GASEOSA</v>
      </c>
      <c r="C9" s="177">
        <v>2</v>
      </c>
      <c r="D9" s="171">
        <f t="shared" si="1"/>
        <v>2.5</v>
      </c>
      <c r="E9" s="171">
        <f t="shared" si="2"/>
        <v>5</v>
      </c>
      <c r="F9" s="172">
        <f t="shared" si="3"/>
        <v>1.8050541516245486</v>
      </c>
      <c r="G9" s="160"/>
      <c r="H9" s="173" t="s">
        <v>180</v>
      </c>
      <c r="I9" s="174" t="s">
        <v>389</v>
      </c>
      <c r="J9" s="175">
        <v>2.5</v>
      </c>
      <c r="K9" s="160"/>
    </row>
    <row r="10" spans="1:11" ht="20.25" customHeight="1" thickBot="1">
      <c r="A10" s="178" t="s">
        <v>390</v>
      </c>
      <c r="B10" s="169" t="str">
        <f t="shared" si="0"/>
        <v>HELADO</v>
      </c>
      <c r="C10" s="179">
        <v>5</v>
      </c>
      <c r="D10" s="171">
        <f t="shared" si="1"/>
        <v>3</v>
      </c>
      <c r="E10" s="171">
        <f>D10*C10</f>
        <v>15</v>
      </c>
      <c r="F10" s="172">
        <f t="shared" si="3"/>
        <v>5.4151624548736459</v>
      </c>
      <c r="G10" s="160"/>
      <c r="H10" s="173" t="s">
        <v>390</v>
      </c>
      <c r="I10" s="174" t="s">
        <v>391</v>
      </c>
      <c r="J10" s="175">
        <v>3</v>
      </c>
      <c r="K10" s="160"/>
    </row>
    <row r="11" spans="1:11" ht="20.25" customHeight="1">
      <c r="A11" s="180"/>
      <c r="B11" s="180"/>
      <c r="C11" s="180"/>
      <c r="D11" s="181" t="s">
        <v>392</v>
      </c>
      <c r="E11" s="182">
        <f>SUM(E6:E10)</f>
        <v>58</v>
      </c>
      <c r="F11" s="183">
        <f>SUM(F6:F10)</f>
        <v>20.938628158844764</v>
      </c>
      <c r="G11" s="160"/>
      <c r="H11" s="160"/>
      <c r="I11" s="160"/>
      <c r="J11" s="160"/>
      <c r="K11" s="160"/>
    </row>
    <row r="12" spans="1:11" ht="20.25" customHeight="1">
      <c r="A12" s="180"/>
      <c r="B12" s="180"/>
      <c r="C12" s="180"/>
      <c r="D12" s="181" t="s">
        <v>393</v>
      </c>
      <c r="E12" s="184">
        <f>E11*0.16</f>
        <v>9.2799999999999994</v>
      </c>
      <c r="F12" s="185">
        <f>F11*0.16</f>
        <v>3.3501805054151625</v>
      </c>
      <c r="G12" s="160"/>
      <c r="H12" s="160"/>
      <c r="I12" s="160"/>
      <c r="J12" s="160"/>
      <c r="K12" s="160"/>
    </row>
    <row r="13" spans="1:11" ht="20.25" customHeight="1" thickBot="1">
      <c r="A13" s="180"/>
      <c r="B13" s="180"/>
      <c r="C13" s="180"/>
      <c r="D13" s="181" t="s">
        <v>394</v>
      </c>
      <c r="E13" s="186">
        <f>E11*E12</f>
        <v>538.24</v>
      </c>
      <c r="F13" s="187">
        <f>F11*F12</f>
        <v>70.148183867898709</v>
      </c>
      <c r="G13" s="160"/>
      <c r="H13" s="160"/>
      <c r="I13" s="160"/>
      <c r="J13" s="160"/>
      <c r="K13" s="160"/>
    </row>
    <row r="14" spans="1:11">
      <c r="A14" s="180"/>
      <c r="B14" s="180"/>
      <c r="C14" s="180"/>
      <c r="D14" s="180"/>
      <c r="E14" s="180"/>
      <c r="F14" s="180"/>
      <c r="G14" s="180"/>
      <c r="H14" s="180"/>
      <c r="I14" s="180"/>
      <c r="J14" s="180"/>
      <c r="K14" s="180"/>
    </row>
    <row r="15" spans="1:11">
      <c r="A15" s="180"/>
      <c r="B15" s="180"/>
      <c r="C15" s="180"/>
      <c r="D15" s="180"/>
      <c r="E15" s="180"/>
      <c r="F15" s="180"/>
      <c r="G15" s="180"/>
      <c r="H15" s="180"/>
      <c r="I15" s="180"/>
      <c r="J15" s="180"/>
      <c r="K15" s="180"/>
    </row>
    <row r="16" spans="1:11">
      <c r="A16" s="180"/>
      <c r="B16" s="180"/>
      <c r="C16" s="180"/>
      <c r="D16" s="180"/>
      <c r="E16" s="180"/>
      <c r="F16" s="180"/>
      <c r="G16" s="180"/>
      <c r="H16" s="180"/>
      <c r="I16" s="180"/>
      <c r="J16" s="180"/>
      <c r="K16" s="180"/>
    </row>
    <row r="17" spans="1:11">
      <c r="A17" s="180"/>
      <c r="B17" s="180"/>
      <c r="C17" s="180"/>
      <c r="D17" s="180"/>
      <c r="E17" s="180"/>
      <c r="F17" s="180"/>
      <c r="G17" s="180"/>
      <c r="H17" s="180"/>
      <c r="I17" s="180"/>
      <c r="J17" s="180"/>
      <c r="K17" s="180"/>
    </row>
    <row r="18" spans="1:11">
      <c r="A18" s="180"/>
      <c r="B18" s="180"/>
      <c r="C18" s="180"/>
      <c r="D18" s="180"/>
      <c r="E18" s="180"/>
      <c r="F18" s="180"/>
      <c r="G18" s="180"/>
      <c r="H18" s="180"/>
      <c r="I18" s="180"/>
      <c r="J18" s="180"/>
      <c r="K18" s="180"/>
    </row>
    <row r="19" spans="1:11">
      <c r="A19" s="180"/>
      <c r="B19" s="180"/>
      <c r="C19" s="180"/>
      <c r="D19" s="180"/>
      <c r="E19" s="180"/>
      <c r="F19" s="180"/>
      <c r="G19" s="180"/>
      <c r="H19" s="180"/>
      <c r="I19" s="180"/>
      <c r="J19" s="180"/>
      <c r="K19" s="180"/>
    </row>
    <row r="20" spans="1:11">
      <c r="A20" s="180"/>
      <c r="B20" s="180"/>
      <c r="C20" s="180"/>
      <c r="D20" s="180"/>
      <c r="E20" s="180"/>
      <c r="F20" s="180"/>
      <c r="G20" s="180"/>
      <c r="H20" s="180"/>
      <c r="I20" s="180"/>
      <c r="J20" s="180"/>
      <c r="K20" s="180"/>
    </row>
    <row r="21" spans="1:11">
      <c r="A21" s="180"/>
      <c r="B21" s="180"/>
      <c r="C21" s="180"/>
      <c r="D21" s="180"/>
      <c r="E21" s="180"/>
      <c r="F21" s="180"/>
      <c r="G21" s="180"/>
      <c r="H21" s="180"/>
      <c r="I21" s="180"/>
      <c r="J21" s="180"/>
      <c r="K21" s="180"/>
    </row>
  </sheetData>
  <pageMargins left="0.7" right="0.7" top="0.75" bottom="0.75" header="0.3" footer="0.3"/>
  <pageSetup orientation="portrait" horizontalDpi="4294967292"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M17"/>
  <sheetViews>
    <sheetView zoomScale="120" workbookViewId="0">
      <selection activeCell="D6" activeCellId="1" sqref="A6:B17 D6:D17"/>
    </sheetView>
  </sheetViews>
  <sheetFormatPr baseColWidth="10" defaultColWidth="9.140625" defaultRowHeight="12.75"/>
  <cols>
    <col min="1" max="1" width="16.85546875" style="216" customWidth="1"/>
    <col min="2" max="3" width="9.140625" style="216" customWidth="1"/>
    <col min="4" max="4" width="10.85546875" style="216" customWidth="1"/>
    <col min="5" max="5" width="3" style="216" customWidth="1"/>
    <col min="6" max="6" width="11.42578125" style="216" customWidth="1"/>
    <col min="7" max="16384" width="9.140625" style="216"/>
  </cols>
  <sheetData>
    <row r="1" spans="1:13" ht="21">
      <c r="A1" s="215" t="s">
        <v>395</v>
      </c>
      <c r="B1" s="215"/>
      <c r="C1" s="215"/>
      <c r="D1" s="215"/>
      <c r="E1" s="215"/>
      <c r="F1" s="215"/>
    </row>
    <row r="2" spans="1:13" ht="9.75" customHeight="1"/>
    <row r="3" spans="1:13" ht="9.75" customHeight="1"/>
    <row r="4" spans="1:13" ht="15">
      <c r="B4" s="217" t="s">
        <v>396</v>
      </c>
      <c r="C4" s="218"/>
      <c r="D4" s="219"/>
    </row>
    <row r="5" spans="1:13" ht="15.75">
      <c r="A5" s="220" t="s">
        <v>397</v>
      </c>
      <c r="B5" s="221">
        <v>2008</v>
      </c>
      <c r="C5" s="220">
        <v>2009</v>
      </c>
      <c r="D5" s="220">
        <v>2010</v>
      </c>
      <c r="F5" s="222" t="s">
        <v>398</v>
      </c>
      <c r="G5" s="223"/>
      <c r="H5" s="223"/>
      <c r="I5" s="223"/>
      <c r="J5" s="223"/>
      <c r="K5" s="223"/>
      <c r="L5" s="223"/>
      <c r="M5" s="223"/>
    </row>
    <row r="6" spans="1:13">
      <c r="A6" s="224" t="s">
        <v>7</v>
      </c>
      <c r="B6" s="225">
        <v>300</v>
      </c>
      <c r="C6" s="225">
        <v>200</v>
      </c>
      <c r="D6" s="225">
        <v>150</v>
      </c>
      <c r="F6" s="222" t="s">
        <v>399</v>
      </c>
      <c r="G6" s="223"/>
      <c r="H6" s="223"/>
      <c r="I6" s="223"/>
      <c r="J6" s="223"/>
      <c r="K6" s="223"/>
      <c r="L6" s="223"/>
      <c r="M6" s="223"/>
    </row>
    <row r="7" spans="1:13">
      <c r="A7" s="224" t="s">
        <v>8</v>
      </c>
      <c r="B7" s="225">
        <v>200</v>
      </c>
      <c r="C7" s="225">
        <v>400</v>
      </c>
      <c r="D7" s="225">
        <v>300</v>
      </c>
      <c r="F7" s="223" t="s">
        <v>400</v>
      </c>
      <c r="G7" s="223"/>
      <c r="H7" s="223"/>
      <c r="I7" s="223"/>
      <c r="J7" s="223"/>
      <c r="K7" s="223"/>
      <c r="L7" s="223"/>
      <c r="M7" s="223"/>
    </row>
    <row r="8" spans="1:13">
      <c r="A8" s="224" t="s">
        <v>9</v>
      </c>
      <c r="B8" s="225">
        <v>280</v>
      </c>
      <c r="C8" s="225">
        <v>300</v>
      </c>
      <c r="D8" s="225">
        <v>280</v>
      </c>
      <c r="F8" s="222" t="s">
        <v>401</v>
      </c>
      <c r="G8" s="223"/>
      <c r="H8" s="223"/>
      <c r="I8" s="223"/>
      <c r="J8" s="223"/>
      <c r="K8" s="223"/>
      <c r="L8" s="223"/>
      <c r="M8" s="223"/>
    </row>
    <row r="9" spans="1:13">
      <c r="A9" s="224" t="s">
        <v>10</v>
      </c>
      <c r="B9" s="225">
        <v>240</v>
      </c>
      <c r="C9" s="225">
        <v>400</v>
      </c>
      <c r="D9" s="225">
        <v>300</v>
      </c>
    </row>
    <row r="10" spans="1:13">
      <c r="A10" s="224" t="s">
        <v>11</v>
      </c>
      <c r="B10" s="225">
        <v>230</v>
      </c>
      <c r="C10" s="225">
        <v>450</v>
      </c>
      <c r="D10" s="225">
        <v>400</v>
      </c>
    </row>
    <row r="11" spans="1:13">
      <c r="A11" s="224" t="s">
        <v>12</v>
      </c>
      <c r="B11" s="225">
        <v>220</v>
      </c>
      <c r="C11" s="225">
        <v>500</v>
      </c>
      <c r="D11" s="225">
        <v>550</v>
      </c>
    </row>
    <row r="12" spans="1:13">
      <c r="A12" s="224" t="s">
        <v>13</v>
      </c>
      <c r="B12" s="225">
        <v>210</v>
      </c>
      <c r="C12" s="225">
        <v>550</v>
      </c>
      <c r="D12" s="225">
        <v>570</v>
      </c>
    </row>
    <row r="13" spans="1:13">
      <c r="A13" s="224" t="s">
        <v>14</v>
      </c>
      <c r="B13" s="225">
        <v>200</v>
      </c>
      <c r="C13" s="225">
        <v>600</v>
      </c>
      <c r="D13" s="225">
        <v>640</v>
      </c>
    </row>
    <row r="14" spans="1:13">
      <c r="A14" s="224" t="s">
        <v>15</v>
      </c>
      <c r="B14" s="225">
        <v>190</v>
      </c>
      <c r="C14" s="225">
        <v>650</v>
      </c>
      <c r="D14" s="225">
        <v>700</v>
      </c>
    </row>
    <row r="15" spans="1:13">
      <c r="A15" s="224" t="s">
        <v>16</v>
      </c>
      <c r="B15" s="225">
        <v>180</v>
      </c>
      <c r="C15" s="225">
        <v>700</v>
      </c>
      <c r="D15" s="225">
        <v>750</v>
      </c>
    </row>
    <row r="16" spans="1:13">
      <c r="A16" s="224" t="s">
        <v>17</v>
      </c>
      <c r="B16" s="225">
        <v>170</v>
      </c>
      <c r="C16" s="225">
        <v>750</v>
      </c>
      <c r="D16" s="225">
        <v>800</v>
      </c>
    </row>
    <row r="17" spans="1:4">
      <c r="A17" s="224" t="s">
        <v>18</v>
      </c>
      <c r="B17" s="225">
        <v>160</v>
      </c>
      <c r="C17" s="225">
        <v>800</v>
      </c>
      <c r="D17" s="225">
        <v>540</v>
      </c>
    </row>
  </sheetData>
  <mergeCells count="2">
    <mergeCell ref="A1:F1"/>
    <mergeCell ref="B4:D4"/>
  </mergeCells>
  <pageMargins left="0.75" right="0.75" top="1" bottom="1" header="0" footer="0"/>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97"/>
  <sheetViews>
    <sheetView zoomScaleNormal="100" workbookViewId="0">
      <selection activeCell="A24" sqref="A24"/>
    </sheetView>
  </sheetViews>
  <sheetFormatPr baseColWidth="10" defaultRowHeight="12.75"/>
  <cols>
    <col min="1" max="1" width="11.42578125" style="226"/>
    <col min="2" max="5" width="13.140625" style="226" customWidth="1"/>
    <col min="6" max="7" width="5.28515625" style="226" bestFit="1" customWidth="1"/>
    <col min="8" max="8" width="13.140625" style="226" customWidth="1"/>
    <col min="9" max="9" width="13.140625" style="226" bestFit="1" customWidth="1"/>
    <col min="10" max="10" width="12.42578125" style="226" customWidth="1"/>
    <col min="11" max="11" width="5.140625" style="228" customWidth="1"/>
    <col min="12" max="21" width="11.42578125" style="226"/>
    <col min="22" max="22" width="2.7109375" style="228" customWidth="1"/>
    <col min="23" max="24" width="11.42578125" style="226"/>
    <col min="25" max="25" width="34" style="226" bestFit="1" customWidth="1"/>
    <col min="26" max="26" width="21.42578125" style="226" bestFit="1" customWidth="1"/>
    <col min="27" max="37" width="11.42578125" style="226"/>
    <col min="38" max="38" width="15.140625" style="226" customWidth="1"/>
    <col min="39" max="40" width="11.42578125" style="226"/>
    <col min="41" max="41" width="28.7109375" style="226" bestFit="1" customWidth="1"/>
    <col min="42" max="51" width="11.42578125" style="226"/>
    <col min="52" max="52" width="28.7109375" style="226" bestFit="1" customWidth="1"/>
    <col min="53" max="257" width="11.42578125" style="226"/>
    <col min="258" max="261" width="13.140625" style="226" customWidth="1"/>
    <col min="262" max="263" width="5.28515625" style="226" bestFit="1" customWidth="1"/>
    <col min="264" max="264" width="13.140625" style="226" customWidth="1"/>
    <col min="265" max="265" width="13.140625" style="226" bestFit="1" customWidth="1"/>
    <col min="266" max="266" width="12.42578125" style="226" customWidth="1"/>
    <col min="267" max="267" width="5.140625" style="226" customWidth="1"/>
    <col min="268" max="277" width="11.42578125" style="226"/>
    <col min="278" max="278" width="2.7109375" style="226" customWidth="1"/>
    <col min="279" max="280" width="11.42578125" style="226"/>
    <col min="281" max="281" width="34" style="226" bestFit="1" customWidth="1"/>
    <col min="282" max="282" width="21.42578125" style="226" bestFit="1" customWidth="1"/>
    <col min="283" max="293" width="11.42578125" style="226"/>
    <col min="294" max="294" width="15.140625" style="226" customWidth="1"/>
    <col min="295" max="296" width="11.42578125" style="226"/>
    <col min="297" max="297" width="28.7109375" style="226" bestFit="1" customWidth="1"/>
    <col min="298" max="307" width="11.42578125" style="226"/>
    <col min="308" max="308" width="28.7109375" style="226" bestFit="1" customWidth="1"/>
    <col min="309" max="513" width="11.42578125" style="226"/>
    <col min="514" max="517" width="13.140625" style="226" customWidth="1"/>
    <col min="518" max="519" width="5.28515625" style="226" bestFit="1" customWidth="1"/>
    <col min="520" max="520" width="13.140625" style="226" customWidth="1"/>
    <col min="521" max="521" width="13.140625" style="226" bestFit="1" customWidth="1"/>
    <col min="522" max="522" width="12.42578125" style="226" customWidth="1"/>
    <col min="523" max="523" width="5.140625" style="226" customWidth="1"/>
    <col min="524" max="533" width="11.42578125" style="226"/>
    <col min="534" max="534" width="2.7109375" style="226" customWidth="1"/>
    <col min="535" max="536" width="11.42578125" style="226"/>
    <col min="537" max="537" width="34" style="226" bestFit="1" customWidth="1"/>
    <col min="538" max="538" width="21.42578125" style="226" bestFit="1" customWidth="1"/>
    <col min="539" max="549" width="11.42578125" style="226"/>
    <col min="550" max="550" width="15.140625" style="226" customWidth="1"/>
    <col min="551" max="552" width="11.42578125" style="226"/>
    <col min="553" max="553" width="28.7109375" style="226" bestFit="1" customWidth="1"/>
    <col min="554" max="563" width="11.42578125" style="226"/>
    <col min="564" max="564" width="28.7109375" style="226" bestFit="1" customWidth="1"/>
    <col min="565" max="769" width="11.42578125" style="226"/>
    <col min="770" max="773" width="13.140625" style="226" customWidth="1"/>
    <col min="774" max="775" width="5.28515625" style="226" bestFit="1" customWidth="1"/>
    <col min="776" max="776" width="13.140625" style="226" customWidth="1"/>
    <col min="777" max="777" width="13.140625" style="226" bestFit="1" customWidth="1"/>
    <col min="778" max="778" width="12.42578125" style="226" customWidth="1"/>
    <col min="779" max="779" width="5.140625" style="226" customWidth="1"/>
    <col min="780" max="789" width="11.42578125" style="226"/>
    <col min="790" max="790" width="2.7109375" style="226" customWidth="1"/>
    <col min="791" max="792" width="11.42578125" style="226"/>
    <col min="793" max="793" width="34" style="226" bestFit="1" customWidth="1"/>
    <col min="794" max="794" width="21.42578125" style="226" bestFit="1" customWidth="1"/>
    <col min="795" max="805" width="11.42578125" style="226"/>
    <col min="806" max="806" width="15.140625" style="226" customWidth="1"/>
    <col min="807" max="808" width="11.42578125" style="226"/>
    <col min="809" max="809" width="28.7109375" style="226" bestFit="1" customWidth="1"/>
    <col min="810" max="819" width="11.42578125" style="226"/>
    <col min="820" max="820" width="28.7109375" style="226" bestFit="1" customWidth="1"/>
    <col min="821" max="1025" width="11.42578125" style="226"/>
    <col min="1026" max="1029" width="13.140625" style="226" customWidth="1"/>
    <col min="1030" max="1031" width="5.28515625" style="226" bestFit="1" customWidth="1"/>
    <col min="1032" max="1032" width="13.140625" style="226" customWidth="1"/>
    <col min="1033" max="1033" width="13.140625" style="226" bestFit="1" customWidth="1"/>
    <col min="1034" max="1034" width="12.42578125" style="226" customWidth="1"/>
    <col min="1035" max="1035" width="5.140625" style="226" customWidth="1"/>
    <col min="1036" max="1045" width="11.42578125" style="226"/>
    <col min="1046" max="1046" width="2.7109375" style="226" customWidth="1"/>
    <col min="1047" max="1048" width="11.42578125" style="226"/>
    <col min="1049" max="1049" width="34" style="226" bestFit="1" customWidth="1"/>
    <col min="1050" max="1050" width="21.42578125" style="226" bestFit="1" customWidth="1"/>
    <col min="1051" max="1061" width="11.42578125" style="226"/>
    <col min="1062" max="1062" width="15.140625" style="226" customWidth="1"/>
    <col min="1063" max="1064" width="11.42578125" style="226"/>
    <col min="1065" max="1065" width="28.7109375" style="226" bestFit="1" customWidth="1"/>
    <col min="1066" max="1075" width="11.42578125" style="226"/>
    <col min="1076" max="1076" width="28.7109375" style="226" bestFit="1" customWidth="1"/>
    <col min="1077" max="1281" width="11.42578125" style="226"/>
    <col min="1282" max="1285" width="13.140625" style="226" customWidth="1"/>
    <col min="1286" max="1287" width="5.28515625" style="226" bestFit="1" customWidth="1"/>
    <col min="1288" max="1288" width="13.140625" style="226" customWidth="1"/>
    <col min="1289" max="1289" width="13.140625" style="226" bestFit="1" customWidth="1"/>
    <col min="1290" max="1290" width="12.42578125" style="226" customWidth="1"/>
    <col min="1291" max="1291" width="5.140625" style="226" customWidth="1"/>
    <col min="1292" max="1301" width="11.42578125" style="226"/>
    <col min="1302" max="1302" width="2.7109375" style="226" customWidth="1"/>
    <col min="1303" max="1304" width="11.42578125" style="226"/>
    <col min="1305" max="1305" width="34" style="226" bestFit="1" customWidth="1"/>
    <col min="1306" max="1306" width="21.42578125" style="226" bestFit="1" customWidth="1"/>
    <col min="1307" max="1317" width="11.42578125" style="226"/>
    <col min="1318" max="1318" width="15.140625" style="226" customWidth="1"/>
    <col min="1319" max="1320" width="11.42578125" style="226"/>
    <col min="1321" max="1321" width="28.7109375" style="226" bestFit="1" customWidth="1"/>
    <col min="1322" max="1331" width="11.42578125" style="226"/>
    <col min="1332" max="1332" width="28.7109375" style="226" bestFit="1" customWidth="1"/>
    <col min="1333" max="1537" width="11.42578125" style="226"/>
    <col min="1538" max="1541" width="13.140625" style="226" customWidth="1"/>
    <col min="1542" max="1543" width="5.28515625" style="226" bestFit="1" customWidth="1"/>
    <col min="1544" max="1544" width="13.140625" style="226" customWidth="1"/>
    <col min="1545" max="1545" width="13.140625" style="226" bestFit="1" customWidth="1"/>
    <col min="1546" max="1546" width="12.42578125" style="226" customWidth="1"/>
    <col min="1547" max="1547" width="5.140625" style="226" customWidth="1"/>
    <col min="1548" max="1557" width="11.42578125" style="226"/>
    <col min="1558" max="1558" width="2.7109375" style="226" customWidth="1"/>
    <col min="1559" max="1560" width="11.42578125" style="226"/>
    <col min="1561" max="1561" width="34" style="226" bestFit="1" customWidth="1"/>
    <col min="1562" max="1562" width="21.42578125" style="226" bestFit="1" customWidth="1"/>
    <col min="1563" max="1573" width="11.42578125" style="226"/>
    <col min="1574" max="1574" width="15.140625" style="226" customWidth="1"/>
    <col min="1575" max="1576" width="11.42578125" style="226"/>
    <col min="1577" max="1577" width="28.7109375" style="226" bestFit="1" customWidth="1"/>
    <col min="1578" max="1587" width="11.42578125" style="226"/>
    <col min="1588" max="1588" width="28.7109375" style="226" bestFit="1" customWidth="1"/>
    <col min="1589" max="1793" width="11.42578125" style="226"/>
    <col min="1794" max="1797" width="13.140625" style="226" customWidth="1"/>
    <col min="1798" max="1799" width="5.28515625" style="226" bestFit="1" customWidth="1"/>
    <col min="1800" max="1800" width="13.140625" style="226" customWidth="1"/>
    <col min="1801" max="1801" width="13.140625" style="226" bestFit="1" customWidth="1"/>
    <col min="1802" max="1802" width="12.42578125" style="226" customWidth="1"/>
    <col min="1803" max="1803" width="5.140625" style="226" customWidth="1"/>
    <col min="1804" max="1813" width="11.42578125" style="226"/>
    <col min="1814" max="1814" width="2.7109375" style="226" customWidth="1"/>
    <col min="1815" max="1816" width="11.42578125" style="226"/>
    <col min="1817" max="1817" width="34" style="226" bestFit="1" customWidth="1"/>
    <col min="1818" max="1818" width="21.42578125" style="226" bestFit="1" customWidth="1"/>
    <col min="1819" max="1829" width="11.42578125" style="226"/>
    <col min="1830" max="1830" width="15.140625" style="226" customWidth="1"/>
    <col min="1831" max="1832" width="11.42578125" style="226"/>
    <col min="1833" max="1833" width="28.7109375" style="226" bestFit="1" customWidth="1"/>
    <col min="1834" max="1843" width="11.42578125" style="226"/>
    <col min="1844" max="1844" width="28.7109375" style="226" bestFit="1" customWidth="1"/>
    <col min="1845" max="2049" width="11.42578125" style="226"/>
    <col min="2050" max="2053" width="13.140625" style="226" customWidth="1"/>
    <col min="2054" max="2055" width="5.28515625" style="226" bestFit="1" customWidth="1"/>
    <col min="2056" max="2056" width="13.140625" style="226" customWidth="1"/>
    <col min="2057" max="2057" width="13.140625" style="226" bestFit="1" customWidth="1"/>
    <col min="2058" max="2058" width="12.42578125" style="226" customWidth="1"/>
    <col min="2059" max="2059" width="5.140625" style="226" customWidth="1"/>
    <col min="2060" max="2069" width="11.42578125" style="226"/>
    <col min="2070" max="2070" width="2.7109375" style="226" customWidth="1"/>
    <col min="2071" max="2072" width="11.42578125" style="226"/>
    <col min="2073" max="2073" width="34" style="226" bestFit="1" customWidth="1"/>
    <col min="2074" max="2074" width="21.42578125" style="226" bestFit="1" customWidth="1"/>
    <col min="2075" max="2085" width="11.42578125" style="226"/>
    <col min="2086" max="2086" width="15.140625" style="226" customWidth="1"/>
    <col min="2087" max="2088" width="11.42578125" style="226"/>
    <col min="2089" max="2089" width="28.7109375" style="226" bestFit="1" customWidth="1"/>
    <col min="2090" max="2099" width="11.42578125" style="226"/>
    <col min="2100" max="2100" width="28.7109375" style="226" bestFit="1" customWidth="1"/>
    <col min="2101" max="2305" width="11.42578125" style="226"/>
    <col min="2306" max="2309" width="13.140625" style="226" customWidth="1"/>
    <col min="2310" max="2311" width="5.28515625" style="226" bestFit="1" customWidth="1"/>
    <col min="2312" max="2312" width="13.140625" style="226" customWidth="1"/>
    <col min="2313" max="2313" width="13.140625" style="226" bestFit="1" customWidth="1"/>
    <col min="2314" max="2314" width="12.42578125" style="226" customWidth="1"/>
    <col min="2315" max="2315" width="5.140625" style="226" customWidth="1"/>
    <col min="2316" max="2325" width="11.42578125" style="226"/>
    <col min="2326" max="2326" width="2.7109375" style="226" customWidth="1"/>
    <col min="2327" max="2328" width="11.42578125" style="226"/>
    <col min="2329" max="2329" width="34" style="226" bestFit="1" customWidth="1"/>
    <col min="2330" max="2330" width="21.42578125" style="226" bestFit="1" customWidth="1"/>
    <col min="2331" max="2341" width="11.42578125" style="226"/>
    <col min="2342" max="2342" width="15.140625" style="226" customWidth="1"/>
    <col min="2343" max="2344" width="11.42578125" style="226"/>
    <col min="2345" max="2345" width="28.7109375" style="226" bestFit="1" customWidth="1"/>
    <col min="2346" max="2355" width="11.42578125" style="226"/>
    <col min="2356" max="2356" width="28.7109375" style="226" bestFit="1" customWidth="1"/>
    <col min="2357" max="2561" width="11.42578125" style="226"/>
    <col min="2562" max="2565" width="13.140625" style="226" customWidth="1"/>
    <col min="2566" max="2567" width="5.28515625" style="226" bestFit="1" customWidth="1"/>
    <col min="2568" max="2568" width="13.140625" style="226" customWidth="1"/>
    <col min="2569" max="2569" width="13.140625" style="226" bestFit="1" customWidth="1"/>
    <col min="2570" max="2570" width="12.42578125" style="226" customWidth="1"/>
    <col min="2571" max="2571" width="5.140625" style="226" customWidth="1"/>
    <col min="2572" max="2581" width="11.42578125" style="226"/>
    <col min="2582" max="2582" width="2.7109375" style="226" customWidth="1"/>
    <col min="2583" max="2584" width="11.42578125" style="226"/>
    <col min="2585" max="2585" width="34" style="226" bestFit="1" customWidth="1"/>
    <col min="2586" max="2586" width="21.42578125" style="226" bestFit="1" customWidth="1"/>
    <col min="2587" max="2597" width="11.42578125" style="226"/>
    <col min="2598" max="2598" width="15.140625" style="226" customWidth="1"/>
    <col min="2599" max="2600" width="11.42578125" style="226"/>
    <col min="2601" max="2601" width="28.7109375" style="226" bestFit="1" customWidth="1"/>
    <col min="2602" max="2611" width="11.42578125" style="226"/>
    <col min="2612" max="2612" width="28.7109375" style="226" bestFit="1" customWidth="1"/>
    <col min="2613" max="2817" width="11.42578125" style="226"/>
    <col min="2818" max="2821" width="13.140625" style="226" customWidth="1"/>
    <col min="2822" max="2823" width="5.28515625" style="226" bestFit="1" customWidth="1"/>
    <col min="2824" max="2824" width="13.140625" style="226" customWidth="1"/>
    <col min="2825" max="2825" width="13.140625" style="226" bestFit="1" customWidth="1"/>
    <col min="2826" max="2826" width="12.42578125" style="226" customWidth="1"/>
    <col min="2827" max="2827" width="5.140625" style="226" customWidth="1"/>
    <col min="2828" max="2837" width="11.42578125" style="226"/>
    <col min="2838" max="2838" width="2.7109375" style="226" customWidth="1"/>
    <col min="2839" max="2840" width="11.42578125" style="226"/>
    <col min="2841" max="2841" width="34" style="226" bestFit="1" customWidth="1"/>
    <col min="2842" max="2842" width="21.42578125" style="226" bestFit="1" customWidth="1"/>
    <col min="2843" max="2853" width="11.42578125" style="226"/>
    <col min="2854" max="2854" width="15.140625" style="226" customWidth="1"/>
    <col min="2855" max="2856" width="11.42578125" style="226"/>
    <col min="2857" max="2857" width="28.7109375" style="226" bestFit="1" customWidth="1"/>
    <col min="2858" max="2867" width="11.42578125" style="226"/>
    <col min="2868" max="2868" width="28.7109375" style="226" bestFit="1" customWidth="1"/>
    <col min="2869" max="3073" width="11.42578125" style="226"/>
    <col min="3074" max="3077" width="13.140625" style="226" customWidth="1"/>
    <col min="3078" max="3079" width="5.28515625" style="226" bestFit="1" customWidth="1"/>
    <col min="3080" max="3080" width="13.140625" style="226" customWidth="1"/>
    <col min="3081" max="3081" width="13.140625" style="226" bestFit="1" customWidth="1"/>
    <col min="3082" max="3082" width="12.42578125" style="226" customWidth="1"/>
    <col min="3083" max="3083" width="5.140625" style="226" customWidth="1"/>
    <col min="3084" max="3093" width="11.42578125" style="226"/>
    <col min="3094" max="3094" width="2.7109375" style="226" customWidth="1"/>
    <col min="3095" max="3096" width="11.42578125" style="226"/>
    <col min="3097" max="3097" width="34" style="226" bestFit="1" customWidth="1"/>
    <col min="3098" max="3098" width="21.42578125" style="226" bestFit="1" customWidth="1"/>
    <col min="3099" max="3109" width="11.42578125" style="226"/>
    <col min="3110" max="3110" width="15.140625" style="226" customWidth="1"/>
    <col min="3111" max="3112" width="11.42578125" style="226"/>
    <col min="3113" max="3113" width="28.7109375" style="226" bestFit="1" customWidth="1"/>
    <col min="3114" max="3123" width="11.42578125" style="226"/>
    <col min="3124" max="3124" width="28.7109375" style="226" bestFit="1" customWidth="1"/>
    <col min="3125" max="3329" width="11.42578125" style="226"/>
    <col min="3330" max="3333" width="13.140625" style="226" customWidth="1"/>
    <col min="3334" max="3335" width="5.28515625" style="226" bestFit="1" customWidth="1"/>
    <col min="3336" max="3336" width="13.140625" style="226" customWidth="1"/>
    <col min="3337" max="3337" width="13.140625" style="226" bestFit="1" customWidth="1"/>
    <col min="3338" max="3338" width="12.42578125" style="226" customWidth="1"/>
    <col min="3339" max="3339" width="5.140625" style="226" customWidth="1"/>
    <col min="3340" max="3349" width="11.42578125" style="226"/>
    <col min="3350" max="3350" width="2.7109375" style="226" customWidth="1"/>
    <col min="3351" max="3352" width="11.42578125" style="226"/>
    <col min="3353" max="3353" width="34" style="226" bestFit="1" customWidth="1"/>
    <col min="3354" max="3354" width="21.42578125" style="226" bestFit="1" customWidth="1"/>
    <col min="3355" max="3365" width="11.42578125" style="226"/>
    <col min="3366" max="3366" width="15.140625" style="226" customWidth="1"/>
    <col min="3367" max="3368" width="11.42578125" style="226"/>
    <col min="3369" max="3369" width="28.7109375" style="226" bestFit="1" customWidth="1"/>
    <col min="3370" max="3379" width="11.42578125" style="226"/>
    <col min="3380" max="3380" width="28.7109375" style="226" bestFit="1" customWidth="1"/>
    <col min="3381" max="3585" width="11.42578125" style="226"/>
    <col min="3586" max="3589" width="13.140625" style="226" customWidth="1"/>
    <col min="3590" max="3591" width="5.28515625" style="226" bestFit="1" customWidth="1"/>
    <col min="3592" max="3592" width="13.140625" style="226" customWidth="1"/>
    <col min="3593" max="3593" width="13.140625" style="226" bestFit="1" customWidth="1"/>
    <col min="3594" max="3594" width="12.42578125" style="226" customWidth="1"/>
    <col min="3595" max="3595" width="5.140625" style="226" customWidth="1"/>
    <col min="3596" max="3605" width="11.42578125" style="226"/>
    <col min="3606" max="3606" width="2.7109375" style="226" customWidth="1"/>
    <col min="3607" max="3608" width="11.42578125" style="226"/>
    <col min="3609" max="3609" width="34" style="226" bestFit="1" customWidth="1"/>
    <col min="3610" max="3610" width="21.42578125" style="226" bestFit="1" customWidth="1"/>
    <col min="3611" max="3621" width="11.42578125" style="226"/>
    <col min="3622" max="3622" width="15.140625" style="226" customWidth="1"/>
    <col min="3623" max="3624" width="11.42578125" style="226"/>
    <col min="3625" max="3625" width="28.7109375" style="226" bestFit="1" customWidth="1"/>
    <col min="3626" max="3635" width="11.42578125" style="226"/>
    <col min="3636" max="3636" width="28.7109375" style="226" bestFit="1" customWidth="1"/>
    <col min="3637" max="3841" width="11.42578125" style="226"/>
    <col min="3842" max="3845" width="13.140625" style="226" customWidth="1"/>
    <col min="3846" max="3847" width="5.28515625" style="226" bestFit="1" customWidth="1"/>
    <col min="3848" max="3848" width="13.140625" style="226" customWidth="1"/>
    <col min="3849" max="3849" width="13.140625" style="226" bestFit="1" customWidth="1"/>
    <col min="3850" max="3850" width="12.42578125" style="226" customWidth="1"/>
    <col min="3851" max="3851" width="5.140625" style="226" customWidth="1"/>
    <col min="3852" max="3861" width="11.42578125" style="226"/>
    <col min="3862" max="3862" width="2.7109375" style="226" customWidth="1"/>
    <col min="3863" max="3864" width="11.42578125" style="226"/>
    <col min="3865" max="3865" width="34" style="226" bestFit="1" customWidth="1"/>
    <col min="3866" max="3866" width="21.42578125" style="226" bestFit="1" customWidth="1"/>
    <col min="3867" max="3877" width="11.42578125" style="226"/>
    <col min="3878" max="3878" width="15.140625" style="226" customWidth="1"/>
    <col min="3879" max="3880" width="11.42578125" style="226"/>
    <col min="3881" max="3881" width="28.7109375" style="226" bestFit="1" customWidth="1"/>
    <col min="3882" max="3891" width="11.42578125" style="226"/>
    <col min="3892" max="3892" width="28.7109375" style="226" bestFit="1" customWidth="1"/>
    <col min="3893" max="4097" width="11.42578125" style="226"/>
    <col min="4098" max="4101" width="13.140625" style="226" customWidth="1"/>
    <col min="4102" max="4103" width="5.28515625" style="226" bestFit="1" customWidth="1"/>
    <col min="4104" max="4104" width="13.140625" style="226" customWidth="1"/>
    <col min="4105" max="4105" width="13.140625" style="226" bestFit="1" customWidth="1"/>
    <col min="4106" max="4106" width="12.42578125" style="226" customWidth="1"/>
    <col min="4107" max="4107" width="5.140625" style="226" customWidth="1"/>
    <col min="4108" max="4117" width="11.42578125" style="226"/>
    <col min="4118" max="4118" width="2.7109375" style="226" customWidth="1"/>
    <col min="4119" max="4120" width="11.42578125" style="226"/>
    <col min="4121" max="4121" width="34" style="226" bestFit="1" customWidth="1"/>
    <col min="4122" max="4122" width="21.42578125" style="226" bestFit="1" customWidth="1"/>
    <col min="4123" max="4133" width="11.42578125" style="226"/>
    <col min="4134" max="4134" width="15.140625" style="226" customWidth="1"/>
    <col min="4135" max="4136" width="11.42578125" style="226"/>
    <col min="4137" max="4137" width="28.7109375" style="226" bestFit="1" customWidth="1"/>
    <col min="4138" max="4147" width="11.42578125" style="226"/>
    <col min="4148" max="4148" width="28.7109375" style="226" bestFit="1" customWidth="1"/>
    <col min="4149" max="4353" width="11.42578125" style="226"/>
    <col min="4354" max="4357" width="13.140625" style="226" customWidth="1"/>
    <col min="4358" max="4359" width="5.28515625" style="226" bestFit="1" customWidth="1"/>
    <col min="4360" max="4360" width="13.140625" style="226" customWidth="1"/>
    <col min="4361" max="4361" width="13.140625" style="226" bestFit="1" customWidth="1"/>
    <col min="4362" max="4362" width="12.42578125" style="226" customWidth="1"/>
    <col min="4363" max="4363" width="5.140625" style="226" customWidth="1"/>
    <col min="4364" max="4373" width="11.42578125" style="226"/>
    <col min="4374" max="4374" width="2.7109375" style="226" customWidth="1"/>
    <col min="4375" max="4376" width="11.42578125" style="226"/>
    <col min="4377" max="4377" width="34" style="226" bestFit="1" customWidth="1"/>
    <col min="4378" max="4378" width="21.42578125" style="226" bestFit="1" customWidth="1"/>
    <col min="4379" max="4389" width="11.42578125" style="226"/>
    <col min="4390" max="4390" width="15.140625" style="226" customWidth="1"/>
    <col min="4391" max="4392" width="11.42578125" style="226"/>
    <col min="4393" max="4393" width="28.7109375" style="226" bestFit="1" customWidth="1"/>
    <col min="4394" max="4403" width="11.42578125" style="226"/>
    <col min="4404" max="4404" width="28.7109375" style="226" bestFit="1" customWidth="1"/>
    <col min="4405" max="4609" width="11.42578125" style="226"/>
    <col min="4610" max="4613" width="13.140625" style="226" customWidth="1"/>
    <col min="4614" max="4615" width="5.28515625" style="226" bestFit="1" customWidth="1"/>
    <col min="4616" max="4616" width="13.140625" style="226" customWidth="1"/>
    <col min="4617" max="4617" width="13.140625" style="226" bestFit="1" customWidth="1"/>
    <col min="4618" max="4618" width="12.42578125" style="226" customWidth="1"/>
    <col min="4619" max="4619" width="5.140625" style="226" customWidth="1"/>
    <col min="4620" max="4629" width="11.42578125" style="226"/>
    <col min="4630" max="4630" width="2.7109375" style="226" customWidth="1"/>
    <col min="4631" max="4632" width="11.42578125" style="226"/>
    <col min="4633" max="4633" width="34" style="226" bestFit="1" customWidth="1"/>
    <col min="4634" max="4634" width="21.42578125" style="226" bestFit="1" customWidth="1"/>
    <col min="4635" max="4645" width="11.42578125" style="226"/>
    <col min="4646" max="4646" width="15.140625" style="226" customWidth="1"/>
    <col min="4647" max="4648" width="11.42578125" style="226"/>
    <col min="4649" max="4649" width="28.7109375" style="226" bestFit="1" customWidth="1"/>
    <col min="4650" max="4659" width="11.42578125" style="226"/>
    <col min="4660" max="4660" width="28.7109375" style="226" bestFit="1" customWidth="1"/>
    <col min="4661" max="4865" width="11.42578125" style="226"/>
    <col min="4866" max="4869" width="13.140625" style="226" customWidth="1"/>
    <col min="4870" max="4871" width="5.28515625" style="226" bestFit="1" customWidth="1"/>
    <col min="4872" max="4872" width="13.140625" style="226" customWidth="1"/>
    <col min="4873" max="4873" width="13.140625" style="226" bestFit="1" customWidth="1"/>
    <col min="4874" max="4874" width="12.42578125" style="226" customWidth="1"/>
    <col min="4875" max="4875" width="5.140625" style="226" customWidth="1"/>
    <col min="4876" max="4885" width="11.42578125" style="226"/>
    <col min="4886" max="4886" width="2.7109375" style="226" customWidth="1"/>
    <col min="4887" max="4888" width="11.42578125" style="226"/>
    <col min="4889" max="4889" width="34" style="226" bestFit="1" customWidth="1"/>
    <col min="4890" max="4890" width="21.42578125" style="226" bestFit="1" customWidth="1"/>
    <col min="4891" max="4901" width="11.42578125" style="226"/>
    <col min="4902" max="4902" width="15.140625" style="226" customWidth="1"/>
    <col min="4903" max="4904" width="11.42578125" style="226"/>
    <col min="4905" max="4905" width="28.7109375" style="226" bestFit="1" customWidth="1"/>
    <col min="4906" max="4915" width="11.42578125" style="226"/>
    <col min="4916" max="4916" width="28.7109375" style="226" bestFit="1" customWidth="1"/>
    <col min="4917" max="5121" width="11.42578125" style="226"/>
    <col min="5122" max="5125" width="13.140625" style="226" customWidth="1"/>
    <col min="5126" max="5127" width="5.28515625" style="226" bestFit="1" customWidth="1"/>
    <col min="5128" max="5128" width="13.140625" style="226" customWidth="1"/>
    <col min="5129" max="5129" width="13.140625" style="226" bestFit="1" customWidth="1"/>
    <col min="5130" max="5130" width="12.42578125" style="226" customWidth="1"/>
    <col min="5131" max="5131" width="5.140625" style="226" customWidth="1"/>
    <col min="5132" max="5141" width="11.42578125" style="226"/>
    <col min="5142" max="5142" width="2.7109375" style="226" customWidth="1"/>
    <col min="5143" max="5144" width="11.42578125" style="226"/>
    <col min="5145" max="5145" width="34" style="226" bestFit="1" customWidth="1"/>
    <col min="5146" max="5146" width="21.42578125" style="226" bestFit="1" customWidth="1"/>
    <col min="5147" max="5157" width="11.42578125" style="226"/>
    <col min="5158" max="5158" width="15.140625" style="226" customWidth="1"/>
    <col min="5159" max="5160" width="11.42578125" style="226"/>
    <col min="5161" max="5161" width="28.7109375" style="226" bestFit="1" customWidth="1"/>
    <col min="5162" max="5171" width="11.42578125" style="226"/>
    <col min="5172" max="5172" width="28.7109375" style="226" bestFit="1" customWidth="1"/>
    <col min="5173" max="5377" width="11.42578125" style="226"/>
    <col min="5378" max="5381" width="13.140625" style="226" customWidth="1"/>
    <col min="5382" max="5383" width="5.28515625" style="226" bestFit="1" customWidth="1"/>
    <col min="5384" max="5384" width="13.140625" style="226" customWidth="1"/>
    <col min="5385" max="5385" width="13.140625" style="226" bestFit="1" customWidth="1"/>
    <col min="5386" max="5386" width="12.42578125" style="226" customWidth="1"/>
    <col min="5387" max="5387" width="5.140625" style="226" customWidth="1"/>
    <col min="5388" max="5397" width="11.42578125" style="226"/>
    <col min="5398" max="5398" width="2.7109375" style="226" customWidth="1"/>
    <col min="5399" max="5400" width="11.42578125" style="226"/>
    <col min="5401" max="5401" width="34" style="226" bestFit="1" customWidth="1"/>
    <col min="5402" max="5402" width="21.42578125" style="226" bestFit="1" customWidth="1"/>
    <col min="5403" max="5413" width="11.42578125" style="226"/>
    <col min="5414" max="5414" width="15.140625" style="226" customWidth="1"/>
    <col min="5415" max="5416" width="11.42578125" style="226"/>
    <col min="5417" max="5417" width="28.7109375" style="226" bestFit="1" customWidth="1"/>
    <col min="5418" max="5427" width="11.42578125" style="226"/>
    <col min="5428" max="5428" width="28.7109375" style="226" bestFit="1" customWidth="1"/>
    <col min="5429" max="5633" width="11.42578125" style="226"/>
    <col min="5634" max="5637" width="13.140625" style="226" customWidth="1"/>
    <col min="5638" max="5639" width="5.28515625" style="226" bestFit="1" customWidth="1"/>
    <col min="5640" max="5640" width="13.140625" style="226" customWidth="1"/>
    <col min="5641" max="5641" width="13.140625" style="226" bestFit="1" customWidth="1"/>
    <col min="5642" max="5642" width="12.42578125" style="226" customWidth="1"/>
    <col min="5643" max="5643" width="5.140625" style="226" customWidth="1"/>
    <col min="5644" max="5653" width="11.42578125" style="226"/>
    <col min="5654" max="5654" width="2.7109375" style="226" customWidth="1"/>
    <col min="5655" max="5656" width="11.42578125" style="226"/>
    <col min="5657" max="5657" width="34" style="226" bestFit="1" customWidth="1"/>
    <col min="5658" max="5658" width="21.42578125" style="226" bestFit="1" customWidth="1"/>
    <col min="5659" max="5669" width="11.42578125" style="226"/>
    <col min="5670" max="5670" width="15.140625" style="226" customWidth="1"/>
    <col min="5671" max="5672" width="11.42578125" style="226"/>
    <col min="5673" max="5673" width="28.7109375" style="226" bestFit="1" customWidth="1"/>
    <col min="5674" max="5683" width="11.42578125" style="226"/>
    <col min="5684" max="5684" width="28.7109375" style="226" bestFit="1" customWidth="1"/>
    <col min="5685" max="5889" width="11.42578125" style="226"/>
    <col min="5890" max="5893" width="13.140625" style="226" customWidth="1"/>
    <col min="5894" max="5895" width="5.28515625" style="226" bestFit="1" customWidth="1"/>
    <col min="5896" max="5896" width="13.140625" style="226" customWidth="1"/>
    <col min="5897" max="5897" width="13.140625" style="226" bestFit="1" customWidth="1"/>
    <col min="5898" max="5898" width="12.42578125" style="226" customWidth="1"/>
    <col min="5899" max="5899" width="5.140625" style="226" customWidth="1"/>
    <col min="5900" max="5909" width="11.42578125" style="226"/>
    <col min="5910" max="5910" width="2.7109375" style="226" customWidth="1"/>
    <col min="5911" max="5912" width="11.42578125" style="226"/>
    <col min="5913" max="5913" width="34" style="226" bestFit="1" customWidth="1"/>
    <col min="5914" max="5914" width="21.42578125" style="226" bestFit="1" customWidth="1"/>
    <col min="5915" max="5925" width="11.42578125" style="226"/>
    <col min="5926" max="5926" width="15.140625" style="226" customWidth="1"/>
    <col min="5927" max="5928" width="11.42578125" style="226"/>
    <col min="5929" max="5929" width="28.7109375" style="226" bestFit="1" customWidth="1"/>
    <col min="5930" max="5939" width="11.42578125" style="226"/>
    <col min="5940" max="5940" width="28.7109375" style="226" bestFit="1" customWidth="1"/>
    <col min="5941" max="6145" width="11.42578125" style="226"/>
    <col min="6146" max="6149" width="13.140625" style="226" customWidth="1"/>
    <col min="6150" max="6151" width="5.28515625" style="226" bestFit="1" customWidth="1"/>
    <col min="6152" max="6152" width="13.140625" style="226" customWidth="1"/>
    <col min="6153" max="6153" width="13.140625" style="226" bestFit="1" customWidth="1"/>
    <col min="6154" max="6154" width="12.42578125" style="226" customWidth="1"/>
    <col min="6155" max="6155" width="5.140625" style="226" customWidth="1"/>
    <col min="6156" max="6165" width="11.42578125" style="226"/>
    <col min="6166" max="6166" width="2.7109375" style="226" customWidth="1"/>
    <col min="6167" max="6168" width="11.42578125" style="226"/>
    <col min="6169" max="6169" width="34" style="226" bestFit="1" customWidth="1"/>
    <col min="6170" max="6170" width="21.42578125" style="226" bestFit="1" customWidth="1"/>
    <col min="6171" max="6181" width="11.42578125" style="226"/>
    <col min="6182" max="6182" width="15.140625" style="226" customWidth="1"/>
    <col min="6183" max="6184" width="11.42578125" style="226"/>
    <col min="6185" max="6185" width="28.7109375" style="226" bestFit="1" customWidth="1"/>
    <col min="6186" max="6195" width="11.42578125" style="226"/>
    <col min="6196" max="6196" width="28.7109375" style="226" bestFit="1" customWidth="1"/>
    <col min="6197" max="6401" width="11.42578125" style="226"/>
    <col min="6402" max="6405" width="13.140625" style="226" customWidth="1"/>
    <col min="6406" max="6407" width="5.28515625" style="226" bestFit="1" customWidth="1"/>
    <col min="6408" max="6408" width="13.140625" style="226" customWidth="1"/>
    <col min="6409" max="6409" width="13.140625" style="226" bestFit="1" customWidth="1"/>
    <col min="6410" max="6410" width="12.42578125" style="226" customWidth="1"/>
    <col min="6411" max="6411" width="5.140625" style="226" customWidth="1"/>
    <col min="6412" max="6421" width="11.42578125" style="226"/>
    <col min="6422" max="6422" width="2.7109375" style="226" customWidth="1"/>
    <col min="6423" max="6424" width="11.42578125" style="226"/>
    <col min="6425" max="6425" width="34" style="226" bestFit="1" customWidth="1"/>
    <col min="6426" max="6426" width="21.42578125" style="226" bestFit="1" customWidth="1"/>
    <col min="6427" max="6437" width="11.42578125" style="226"/>
    <col min="6438" max="6438" width="15.140625" style="226" customWidth="1"/>
    <col min="6439" max="6440" width="11.42578125" style="226"/>
    <col min="6441" max="6441" width="28.7109375" style="226" bestFit="1" customWidth="1"/>
    <col min="6442" max="6451" width="11.42578125" style="226"/>
    <col min="6452" max="6452" width="28.7109375" style="226" bestFit="1" customWidth="1"/>
    <col min="6453" max="6657" width="11.42578125" style="226"/>
    <col min="6658" max="6661" width="13.140625" style="226" customWidth="1"/>
    <col min="6662" max="6663" width="5.28515625" style="226" bestFit="1" customWidth="1"/>
    <col min="6664" max="6664" width="13.140625" style="226" customWidth="1"/>
    <col min="6665" max="6665" width="13.140625" style="226" bestFit="1" customWidth="1"/>
    <col min="6666" max="6666" width="12.42578125" style="226" customWidth="1"/>
    <col min="6667" max="6667" width="5.140625" style="226" customWidth="1"/>
    <col min="6668" max="6677" width="11.42578125" style="226"/>
    <col min="6678" max="6678" width="2.7109375" style="226" customWidth="1"/>
    <col min="6679" max="6680" width="11.42578125" style="226"/>
    <col min="6681" max="6681" width="34" style="226" bestFit="1" customWidth="1"/>
    <col min="6682" max="6682" width="21.42578125" style="226" bestFit="1" customWidth="1"/>
    <col min="6683" max="6693" width="11.42578125" style="226"/>
    <col min="6694" max="6694" width="15.140625" style="226" customWidth="1"/>
    <col min="6695" max="6696" width="11.42578125" style="226"/>
    <col min="6697" max="6697" width="28.7109375" style="226" bestFit="1" customWidth="1"/>
    <col min="6698" max="6707" width="11.42578125" style="226"/>
    <col min="6708" max="6708" width="28.7109375" style="226" bestFit="1" customWidth="1"/>
    <col min="6709" max="6913" width="11.42578125" style="226"/>
    <col min="6914" max="6917" width="13.140625" style="226" customWidth="1"/>
    <col min="6918" max="6919" width="5.28515625" style="226" bestFit="1" customWidth="1"/>
    <col min="6920" max="6920" width="13.140625" style="226" customWidth="1"/>
    <col min="6921" max="6921" width="13.140625" style="226" bestFit="1" customWidth="1"/>
    <col min="6922" max="6922" width="12.42578125" style="226" customWidth="1"/>
    <col min="6923" max="6923" width="5.140625" style="226" customWidth="1"/>
    <col min="6924" max="6933" width="11.42578125" style="226"/>
    <col min="6934" max="6934" width="2.7109375" style="226" customWidth="1"/>
    <col min="6935" max="6936" width="11.42578125" style="226"/>
    <col min="6937" max="6937" width="34" style="226" bestFit="1" customWidth="1"/>
    <col min="6938" max="6938" width="21.42578125" style="226" bestFit="1" customWidth="1"/>
    <col min="6939" max="6949" width="11.42578125" style="226"/>
    <col min="6950" max="6950" width="15.140625" style="226" customWidth="1"/>
    <col min="6951" max="6952" width="11.42578125" style="226"/>
    <col min="6953" max="6953" width="28.7109375" style="226" bestFit="1" customWidth="1"/>
    <col min="6954" max="6963" width="11.42578125" style="226"/>
    <col min="6964" max="6964" width="28.7109375" style="226" bestFit="1" customWidth="1"/>
    <col min="6965" max="7169" width="11.42578125" style="226"/>
    <col min="7170" max="7173" width="13.140625" style="226" customWidth="1"/>
    <col min="7174" max="7175" width="5.28515625" style="226" bestFit="1" customWidth="1"/>
    <col min="7176" max="7176" width="13.140625" style="226" customWidth="1"/>
    <col min="7177" max="7177" width="13.140625" style="226" bestFit="1" customWidth="1"/>
    <col min="7178" max="7178" width="12.42578125" style="226" customWidth="1"/>
    <col min="7179" max="7179" width="5.140625" style="226" customWidth="1"/>
    <col min="7180" max="7189" width="11.42578125" style="226"/>
    <col min="7190" max="7190" width="2.7109375" style="226" customWidth="1"/>
    <col min="7191" max="7192" width="11.42578125" style="226"/>
    <col min="7193" max="7193" width="34" style="226" bestFit="1" customWidth="1"/>
    <col min="7194" max="7194" width="21.42578125" style="226" bestFit="1" customWidth="1"/>
    <col min="7195" max="7205" width="11.42578125" style="226"/>
    <col min="7206" max="7206" width="15.140625" style="226" customWidth="1"/>
    <col min="7207" max="7208" width="11.42578125" style="226"/>
    <col min="7209" max="7209" width="28.7109375" style="226" bestFit="1" customWidth="1"/>
    <col min="7210" max="7219" width="11.42578125" style="226"/>
    <col min="7220" max="7220" width="28.7109375" style="226" bestFit="1" customWidth="1"/>
    <col min="7221" max="7425" width="11.42578125" style="226"/>
    <col min="7426" max="7429" width="13.140625" style="226" customWidth="1"/>
    <col min="7430" max="7431" width="5.28515625" style="226" bestFit="1" customWidth="1"/>
    <col min="7432" max="7432" width="13.140625" style="226" customWidth="1"/>
    <col min="7433" max="7433" width="13.140625" style="226" bestFit="1" customWidth="1"/>
    <col min="7434" max="7434" width="12.42578125" style="226" customWidth="1"/>
    <col min="7435" max="7435" width="5.140625" style="226" customWidth="1"/>
    <col min="7436" max="7445" width="11.42578125" style="226"/>
    <col min="7446" max="7446" width="2.7109375" style="226" customWidth="1"/>
    <col min="7447" max="7448" width="11.42578125" style="226"/>
    <col min="7449" max="7449" width="34" style="226" bestFit="1" customWidth="1"/>
    <col min="7450" max="7450" width="21.42578125" style="226" bestFit="1" customWidth="1"/>
    <col min="7451" max="7461" width="11.42578125" style="226"/>
    <col min="7462" max="7462" width="15.140625" style="226" customWidth="1"/>
    <col min="7463" max="7464" width="11.42578125" style="226"/>
    <col min="7465" max="7465" width="28.7109375" style="226" bestFit="1" customWidth="1"/>
    <col min="7466" max="7475" width="11.42578125" style="226"/>
    <col min="7476" max="7476" width="28.7109375" style="226" bestFit="1" customWidth="1"/>
    <col min="7477" max="7681" width="11.42578125" style="226"/>
    <col min="7682" max="7685" width="13.140625" style="226" customWidth="1"/>
    <col min="7686" max="7687" width="5.28515625" style="226" bestFit="1" customWidth="1"/>
    <col min="7688" max="7688" width="13.140625" style="226" customWidth="1"/>
    <col min="7689" max="7689" width="13.140625" style="226" bestFit="1" customWidth="1"/>
    <col min="7690" max="7690" width="12.42578125" style="226" customWidth="1"/>
    <col min="7691" max="7691" width="5.140625" style="226" customWidth="1"/>
    <col min="7692" max="7701" width="11.42578125" style="226"/>
    <col min="7702" max="7702" width="2.7109375" style="226" customWidth="1"/>
    <col min="7703" max="7704" width="11.42578125" style="226"/>
    <col min="7705" max="7705" width="34" style="226" bestFit="1" customWidth="1"/>
    <col min="7706" max="7706" width="21.42578125" style="226" bestFit="1" customWidth="1"/>
    <col min="7707" max="7717" width="11.42578125" style="226"/>
    <col min="7718" max="7718" width="15.140625" style="226" customWidth="1"/>
    <col min="7719" max="7720" width="11.42578125" style="226"/>
    <col min="7721" max="7721" width="28.7109375" style="226" bestFit="1" customWidth="1"/>
    <col min="7722" max="7731" width="11.42578125" style="226"/>
    <col min="7732" max="7732" width="28.7109375" style="226" bestFit="1" customWidth="1"/>
    <col min="7733" max="7937" width="11.42578125" style="226"/>
    <col min="7938" max="7941" width="13.140625" style="226" customWidth="1"/>
    <col min="7942" max="7943" width="5.28515625" style="226" bestFit="1" customWidth="1"/>
    <col min="7944" max="7944" width="13.140625" style="226" customWidth="1"/>
    <col min="7945" max="7945" width="13.140625" style="226" bestFit="1" customWidth="1"/>
    <col min="7946" max="7946" width="12.42578125" style="226" customWidth="1"/>
    <col min="7947" max="7947" width="5.140625" style="226" customWidth="1"/>
    <col min="7948" max="7957" width="11.42578125" style="226"/>
    <col min="7958" max="7958" width="2.7109375" style="226" customWidth="1"/>
    <col min="7959" max="7960" width="11.42578125" style="226"/>
    <col min="7961" max="7961" width="34" style="226" bestFit="1" customWidth="1"/>
    <col min="7962" max="7962" width="21.42578125" style="226" bestFit="1" customWidth="1"/>
    <col min="7963" max="7973" width="11.42578125" style="226"/>
    <col min="7974" max="7974" width="15.140625" style="226" customWidth="1"/>
    <col min="7975" max="7976" width="11.42578125" style="226"/>
    <col min="7977" max="7977" width="28.7109375" style="226" bestFit="1" customWidth="1"/>
    <col min="7978" max="7987" width="11.42578125" style="226"/>
    <col min="7988" max="7988" width="28.7109375" style="226" bestFit="1" customWidth="1"/>
    <col min="7989" max="8193" width="11.42578125" style="226"/>
    <col min="8194" max="8197" width="13.140625" style="226" customWidth="1"/>
    <col min="8198" max="8199" width="5.28515625" style="226" bestFit="1" customWidth="1"/>
    <col min="8200" max="8200" width="13.140625" style="226" customWidth="1"/>
    <col min="8201" max="8201" width="13.140625" style="226" bestFit="1" customWidth="1"/>
    <col min="8202" max="8202" width="12.42578125" style="226" customWidth="1"/>
    <col min="8203" max="8203" width="5.140625" style="226" customWidth="1"/>
    <col min="8204" max="8213" width="11.42578125" style="226"/>
    <col min="8214" max="8214" width="2.7109375" style="226" customWidth="1"/>
    <col min="8215" max="8216" width="11.42578125" style="226"/>
    <col min="8217" max="8217" width="34" style="226" bestFit="1" customWidth="1"/>
    <col min="8218" max="8218" width="21.42578125" style="226" bestFit="1" customWidth="1"/>
    <col min="8219" max="8229" width="11.42578125" style="226"/>
    <col min="8230" max="8230" width="15.140625" style="226" customWidth="1"/>
    <col min="8231" max="8232" width="11.42578125" style="226"/>
    <col min="8233" max="8233" width="28.7109375" style="226" bestFit="1" customWidth="1"/>
    <col min="8234" max="8243" width="11.42578125" style="226"/>
    <col min="8244" max="8244" width="28.7109375" style="226" bestFit="1" customWidth="1"/>
    <col min="8245" max="8449" width="11.42578125" style="226"/>
    <col min="8450" max="8453" width="13.140625" style="226" customWidth="1"/>
    <col min="8454" max="8455" width="5.28515625" style="226" bestFit="1" customWidth="1"/>
    <col min="8456" max="8456" width="13.140625" style="226" customWidth="1"/>
    <col min="8457" max="8457" width="13.140625" style="226" bestFit="1" customWidth="1"/>
    <col min="8458" max="8458" width="12.42578125" style="226" customWidth="1"/>
    <col min="8459" max="8459" width="5.140625" style="226" customWidth="1"/>
    <col min="8460" max="8469" width="11.42578125" style="226"/>
    <col min="8470" max="8470" width="2.7109375" style="226" customWidth="1"/>
    <col min="8471" max="8472" width="11.42578125" style="226"/>
    <col min="8473" max="8473" width="34" style="226" bestFit="1" customWidth="1"/>
    <col min="8474" max="8474" width="21.42578125" style="226" bestFit="1" customWidth="1"/>
    <col min="8475" max="8485" width="11.42578125" style="226"/>
    <col min="8486" max="8486" width="15.140625" style="226" customWidth="1"/>
    <col min="8487" max="8488" width="11.42578125" style="226"/>
    <col min="8489" max="8489" width="28.7109375" style="226" bestFit="1" customWidth="1"/>
    <col min="8490" max="8499" width="11.42578125" style="226"/>
    <col min="8500" max="8500" width="28.7109375" style="226" bestFit="1" customWidth="1"/>
    <col min="8501" max="8705" width="11.42578125" style="226"/>
    <col min="8706" max="8709" width="13.140625" style="226" customWidth="1"/>
    <col min="8710" max="8711" width="5.28515625" style="226" bestFit="1" customWidth="1"/>
    <col min="8712" max="8712" width="13.140625" style="226" customWidth="1"/>
    <col min="8713" max="8713" width="13.140625" style="226" bestFit="1" customWidth="1"/>
    <col min="8714" max="8714" width="12.42578125" style="226" customWidth="1"/>
    <col min="8715" max="8715" width="5.140625" style="226" customWidth="1"/>
    <col min="8716" max="8725" width="11.42578125" style="226"/>
    <col min="8726" max="8726" width="2.7109375" style="226" customWidth="1"/>
    <col min="8727" max="8728" width="11.42578125" style="226"/>
    <col min="8729" max="8729" width="34" style="226" bestFit="1" customWidth="1"/>
    <col min="8730" max="8730" width="21.42578125" style="226" bestFit="1" customWidth="1"/>
    <col min="8731" max="8741" width="11.42578125" style="226"/>
    <col min="8742" max="8742" width="15.140625" style="226" customWidth="1"/>
    <col min="8743" max="8744" width="11.42578125" style="226"/>
    <col min="8745" max="8745" width="28.7109375" style="226" bestFit="1" customWidth="1"/>
    <col min="8746" max="8755" width="11.42578125" style="226"/>
    <col min="8756" max="8756" width="28.7109375" style="226" bestFit="1" customWidth="1"/>
    <col min="8757" max="8961" width="11.42578125" style="226"/>
    <col min="8962" max="8965" width="13.140625" style="226" customWidth="1"/>
    <col min="8966" max="8967" width="5.28515625" style="226" bestFit="1" customWidth="1"/>
    <col min="8968" max="8968" width="13.140625" style="226" customWidth="1"/>
    <col min="8969" max="8969" width="13.140625" style="226" bestFit="1" customWidth="1"/>
    <col min="8970" max="8970" width="12.42578125" style="226" customWidth="1"/>
    <col min="8971" max="8971" width="5.140625" style="226" customWidth="1"/>
    <col min="8972" max="8981" width="11.42578125" style="226"/>
    <col min="8982" max="8982" width="2.7109375" style="226" customWidth="1"/>
    <col min="8983" max="8984" width="11.42578125" style="226"/>
    <col min="8985" max="8985" width="34" style="226" bestFit="1" customWidth="1"/>
    <col min="8986" max="8986" width="21.42578125" style="226" bestFit="1" customWidth="1"/>
    <col min="8987" max="8997" width="11.42578125" style="226"/>
    <col min="8998" max="8998" width="15.140625" style="226" customWidth="1"/>
    <col min="8999" max="9000" width="11.42578125" style="226"/>
    <col min="9001" max="9001" width="28.7109375" style="226" bestFit="1" customWidth="1"/>
    <col min="9002" max="9011" width="11.42578125" style="226"/>
    <col min="9012" max="9012" width="28.7109375" style="226" bestFit="1" customWidth="1"/>
    <col min="9013" max="9217" width="11.42578125" style="226"/>
    <col min="9218" max="9221" width="13.140625" style="226" customWidth="1"/>
    <col min="9222" max="9223" width="5.28515625" style="226" bestFit="1" customWidth="1"/>
    <col min="9224" max="9224" width="13.140625" style="226" customWidth="1"/>
    <col min="9225" max="9225" width="13.140625" style="226" bestFit="1" customWidth="1"/>
    <col min="9226" max="9226" width="12.42578125" style="226" customWidth="1"/>
    <col min="9227" max="9227" width="5.140625" style="226" customWidth="1"/>
    <col min="9228" max="9237" width="11.42578125" style="226"/>
    <col min="9238" max="9238" width="2.7109375" style="226" customWidth="1"/>
    <col min="9239" max="9240" width="11.42578125" style="226"/>
    <col min="9241" max="9241" width="34" style="226" bestFit="1" customWidth="1"/>
    <col min="9242" max="9242" width="21.42578125" style="226" bestFit="1" customWidth="1"/>
    <col min="9243" max="9253" width="11.42578125" style="226"/>
    <col min="9254" max="9254" width="15.140625" style="226" customWidth="1"/>
    <col min="9255" max="9256" width="11.42578125" style="226"/>
    <col min="9257" max="9257" width="28.7109375" style="226" bestFit="1" customWidth="1"/>
    <col min="9258" max="9267" width="11.42578125" style="226"/>
    <col min="9268" max="9268" width="28.7109375" style="226" bestFit="1" customWidth="1"/>
    <col min="9269" max="9473" width="11.42578125" style="226"/>
    <col min="9474" max="9477" width="13.140625" style="226" customWidth="1"/>
    <col min="9478" max="9479" width="5.28515625" style="226" bestFit="1" customWidth="1"/>
    <col min="9480" max="9480" width="13.140625" style="226" customWidth="1"/>
    <col min="9481" max="9481" width="13.140625" style="226" bestFit="1" customWidth="1"/>
    <col min="9482" max="9482" width="12.42578125" style="226" customWidth="1"/>
    <col min="9483" max="9483" width="5.140625" style="226" customWidth="1"/>
    <col min="9484" max="9493" width="11.42578125" style="226"/>
    <col min="9494" max="9494" width="2.7109375" style="226" customWidth="1"/>
    <col min="9495" max="9496" width="11.42578125" style="226"/>
    <col min="9497" max="9497" width="34" style="226" bestFit="1" customWidth="1"/>
    <col min="9498" max="9498" width="21.42578125" style="226" bestFit="1" customWidth="1"/>
    <col min="9499" max="9509" width="11.42578125" style="226"/>
    <col min="9510" max="9510" width="15.140625" style="226" customWidth="1"/>
    <col min="9511" max="9512" width="11.42578125" style="226"/>
    <col min="9513" max="9513" width="28.7109375" style="226" bestFit="1" customWidth="1"/>
    <col min="9514" max="9523" width="11.42578125" style="226"/>
    <col min="9524" max="9524" width="28.7109375" style="226" bestFit="1" customWidth="1"/>
    <col min="9525" max="9729" width="11.42578125" style="226"/>
    <col min="9730" max="9733" width="13.140625" style="226" customWidth="1"/>
    <col min="9734" max="9735" width="5.28515625" style="226" bestFit="1" customWidth="1"/>
    <col min="9736" max="9736" width="13.140625" style="226" customWidth="1"/>
    <col min="9737" max="9737" width="13.140625" style="226" bestFit="1" customWidth="1"/>
    <col min="9738" max="9738" width="12.42578125" style="226" customWidth="1"/>
    <col min="9739" max="9739" width="5.140625" style="226" customWidth="1"/>
    <col min="9740" max="9749" width="11.42578125" style="226"/>
    <col min="9750" max="9750" width="2.7109375" style="226" customWidth="1"/>
    <col min="9751" max="9752" width="11.42578125" style="226"/>
    <col min="9753" max="9753" width="34" style="226" bestFit="1" customWidth="1"/>
    <col min="9754" max="9754" width="21.42578125" style="226" bestFit="1" customWidth="1"/>
    <col min="9755" max="9765" width="11.42578125" style="226"/>
    <col min="9766" max="9766" width="15.140625" style="226" customWidth="1"/>
    <col min="9767" max="9768" width="11.42578125" style="226"/>
    <col min="9769" max="9769" width="28.7109375" style="226" bestFit="1" customWidth="1"/>
    <col min="9770" max="9779" width="11.42578125" style="226"/>
    <col min="9780" max="9780" width="28.7109375" style="226" bestFit="1" customWidth="1"/>
    <col min="9781" max="9985" width="11.42578125" style="226"/>
    <col min="9986" max="9989" width="13.140625" style="226" customWidth="1"/>
    <col min="9990" max="9991" width="5.28515625" style="226" bestFit="1" customWidth="1"/>
    <col min="9992" max="9992" width="13.140625" style="226" customWidth="1"/>
    <col min="9993" max="9993" width="13.140625" style="226" bestFit="1" customWidth="1"/>
    <col min="9994" max="9994" width="12.42578125" style="226" customWidth="1"/>
    <col min="9995" max="9995" width="5.140625" style="226" customWidth="1"/>
    <col min="9996" max="10005" width="11.42578125" style="226"/>
    <col min="10006" max="10006" width="2.7109375" style="226" customWidth="1"/>
    <col min="10007" max="10008" width="11.42578125" style="226"/>
    <col min="10009" max="10009" width="34" style="226" bestFit="1" customWidth="1"/>
    <col min="10010" max="10010" width="21.42578125" style="226" bestFit="1" customWidth="1"/>
    <col min="10011" max="10021" width="11.42578125" style="226"/>
    <col min="10022" max="10022" width="15.140625" style="226" customWidth="1"/>
    <col min="10023" max="10024" width="11.42578125" style="226"/>
    <col min="10025" max="10025" width="28.7109375" style="226" bestFit="1" customWidth="1"/>
    <col min="10026" max="10035" width="11.42578125" style="226"/>
    <col min="10036" max="10036" width="28.7109375" style="226" bestFit="1" customWidth="1"/>
    <col min="10037" max="10241" width="11.42578125" style="226"/>
    <col min="10242" max="10245" width="13.140625" style="226" customWidth="1"/>
    <col min="10246" max="10247" width="5.28515625" style="226" bestFit="1" customWidth="1"/>
    <col min="10248" max="10248" width="13.140625" style="226" customWidth="1"/>
    <col min="10249" max="10249" width="13.140625" style="226" bestFit="1" customWidth="1"/>
    <col min="10250" max="10250" width="12.42578125" style="226" customWidth="1"/>
    <col min="10251" max="10251" width="5.140625" style="226" customWidth="1"/>
    <col min="10252" max="10261" width="11.42578125" style="226"/>
    <col min="10262" max="10262" width="2.7109375" style="226" customWidth="1"/>
    <col min="10263" max="10264" width="11.42578125" style="226"/>
    <col min="10265" max="10265" width="34" style="226" bestFit="1" customWidth="1"/>
    <col min="10266" max="10266" width="21.42578125" style="226" bestFit="1" customWidth="1"/>
    <col min="10267" max="10277" width="11.42578125" style="226"/>
    <col min="10278" max="10278" width="15.140625" style="226" customWidth="1"/>
    <col min="10279" max="10280" width="11.42578125" style="226"/>
    <col min="10281" max="10281" width="28.7109375" style="226" bestFit="1" customWidth="1"/>
    <col min="10282" max="10291" width="11.42578125" style="226"/>
    <col min="10292" max="10292" width="28.7109375" style="226" bestFit="1" customWidth="1"/>
    <col min="10293" max="10497" width="11.42578125" style="226"/>
    <col min="10498" max="10501" width="13.140625" style="226" customWidth="1"/>
    <col min="10502" max="10503" width="5.28515625" style="226" bestFit="1" customWidth="1"/>
    <col min="10504" max="10504" width="13.140625" style="226" customWidth="1"/>
    <col min="10505" max="10505" width="13.140625" style="226" bestFit="1" customWidth="1"/>
    <col min="10506" max="10506" width="12.42578125" style="226" customWidth="1"/>
    <col min="10507" max="10507" width="5.140625" style="226" customWidth="1"/>
    <col min="10508" max="10517" width="11.42578125" style="226"/>
    <col min="10518" max="10518" width="2.7109375" style="226" customWidth="1"/>
    <col min="10519" max="10520" width="11.42578125" style="226"/>
    <col min="10521" max="10521" width="34" style="226" bestFit="1" customWidth="1"/>
    <col min="10522" max="10522" width="21.42578125" style="226" bestFit="1" customWidth="1"/>
    <col min="10523" max="10533" width="11.42578125" style="226"/>
    <col min="10534" max="10534" width="15.140625" style="226" customWidth="1"/>
    <col min="10535" max="10536" width="11.42578125" style="226"/>
    <col min="10537" max="10537" width="28.7109375" style="226" bestFit="1" customWidth="1"/>
    <col min="10538" max="10547" width="11.42578125" style="226"/>
    <col min="10548" max="10548" width="28.7109375" style="226" bestFit="1" customWidth="1"/>
    <col min="10549" max="10753" width="11.42578125" style="226"/>
    <col min="10754" max="10757" width="13.140625" style="226" customWidth="1"/>
    <col min="10758" max="10759" width="5.28515625" style="226" bestFit="1" customWidth="1"/>
    <col min="10760" max="10760" width="13.140625" style="226" customWidth="1"/>
    <col min="10761" max="10761" width="13.140625" style="226" bestFit="1" customWidth="1"/>
    <col min="10762" max="10762" width="12.42578125" style="226" customWidth="1"/>
    <col min="10763" max="10763" width="5.140625" style="226" customWidth="1"/>
    <col min="10764" max="10773" width="11.42578125" style="226"/>
    <col min="10774" max="10774" width="2.7109375" style="226" customWidth="1"/>
    <col min="10775" max="10776" width="11.42578125" style="226"/>
    <col min="10777" max="10777" width="34" style="226" bestFit="1" customWidth="1"/>
    <col min="10778" max="10778" width="21.42578125" style="226" bestFit="1" customWidth="1"/>
    <col min="10779" max="10789" width="11.42578125" style="226"/>
    <col min="10790" max="10790" width="15.140625" style="226" customWidth="1"/>
    <col min="10791" max="10792" width="11.42578125" style="226"/>
    <col min="10793" max="10793" width="28.7109375" style="226" bestFit="1" customWidth="1"/>
    <col min="10794" max="10803" width="11.42578125" style="226"/>
    <col min="10804" max="10804" width="28.7109375" style="226" bestFit="1" customWidth="1"/>
    <col min="10805" max="11009" width="11.42578125" style="226"/>
    <col min="11010" max="11013" width="13.140625" style="226" customWidth="1"/>
    <col min="11014" max="11015" width="5.28515625" style="226" bestFit="1" customWidth="1"/>
    <col min="11016" max="11016" width="13.140625" style="226" customWidth="1"/>
    <col min="11017" max="11017" width="13.140625" style="226" bestFit="1" customWidth="1"/>
    <col min="11018" max="11018" width="12.42578125" style="226" customWidth="1"/>
    <col min="11019" max="11019" width="5.140625" style="226" customWidth="1"/>
    <col min="11020" max="11029" width="11.42578125" style="226"/>
    <col min="11030" max="11030" width="2.7109375" style="226" customWidth="1"/>
    <col min="11031" max="11032" width="11.42578125" style="226"/>
    <col min="11033" max="11033" width="34" style="226" bestFit="1" customWidth="1"/>
    <col min="11034" max="11034" width="21.42578125" style="226" bestFit="1" customWidth="1"/>
    <col min="11035" max="11045" width="11.42578125" style="226"/>
    <col min="11046" max="11046" width="15.140625" style="226" customWidth="1"/>
    <col min="11047" max="11048" width="11.42578125" style="226"/>
    <col min="11049" max="11049" width="28.7109375" style="226" bestFit="1" customWidth="1"/>
    <col min="11050" max="11059" width="11.42578125" style="226"/>
    <col min="11060" max="11060" width="28.7109375" style="226" bestFit="1" customWidth="1"/>
    <col min="11061" max="11265" width="11.42578125" style="226"/>
    <col min="11266" max="11269" width="13.140625" style="226" customWidth="1"/>
    <col min="11270" max="11271" width="5.28515625" style="226" bestFit="1" customWidth="1"/>
    <col min="11272" max="11272" width="13.140625" style="226" customWidth="1"/>
    <col min="11273" max="11273" width="13.140625" style="226" bestFit="1" customWidth="1"/>
    <col min="11274" max="11274" width="12.42578125" style="226" customWidth="1"/>
    <col min="11275" max="11275" width="5.140625" style="226" customWidth="1"/>
    <col min="11276" max="11285" width="11.42578125" style="226"/>
    <col min="11286" max="11286" width="2.7109375" style="226" customWidth="1"/>
    <col min="11287" max="11288" width="11.42578125" style="226"/>
    <col min="11289" max="11289" width="34" style="226" bestFit="1" customWidth="1"/>
    <col min="11290" max="11290" width="21.42578125" style="226" bestFit="1" customWidth="1"/>
    <col min="11291" max="11301" width="11.42578125" style="226"/>
    <col min="11302" max="11302" width="15.140625" style="226" customWidth="1"/>
    <col min="11303" max="11304" width="11.42578125" style="226"/>
    <col min="11305" max="11305" width="28.7109375" style="226" bestFit="1" customWidth="1"/>
    <col min="11306" max="11315" width="11.42578125" style="226"/>
    <col min="11316" max="11316" width="28.7109375" style="226" bestFit="1" customWidth="1"/>
    <col min="11317" max="11521" width="11.42578125" style="226"/>
    <col min="11522" max="11525" width="13.140625" style="226" customWidth="1"/>
    <col min="11526" max="11527" width="5.28515625" style="226" bestFit="1" customWidth="1"/>
    <col min="11528" max="11528" width="13.140625" style="226" customWidth="1"/>
    <col min="11529" max="11529" width="13.140625" style="226" bestFit="1" customWidth="1"/>
    <col min="11530" max="11530" width="12.42578125" style="226" customWidth="1"/>
    <col min="11531" max="11531" width="5.140625" style="226" customWidth="1"/>
    <col min="11532" max="11541" width="11.42578125" style="226"/>
    <col min="11542" max="11542" width="2.7109375" style="226" customWidth="1"/>
    <col min="11543" max="11544" width="11.42578125" style="226"/>
    <col min="11545" max="11545" width="34" style="226" bestFit="1" customWidth="1"/>
    <col min="11546" max="11546" width="21.42578125" style="226" bestFit="1" customWidth="1"/>
    <col min="11547" max="11557" width="11.42578125" style="226"/>
    <col min="11558" max="11558" width="15.140625" style="226" customWidth="1"/>
    <col min="11559" max="11560" width="11.42578125" style="226"/>
    <col min="11561" max="11561" width="28.7109375" style="226" bestFit="1" customWidth="1"/>
    <col min="11562" max="11571" width="11.42578125" style="226"/>
    <col min="11572" max="11572" width="28.7109375" style="226" bestFit="1" customWidth="1"/>
    <col min="11573" max="11777" width="11.42578125" style="226"/>
    <col min="11778" max="11781" width="13.140625" style="226" customWidth="1"/>
    <col min="11782" max="11783" width="5.28515625" style="226" bestFit="1" customWidth="1"/>
    <col min="11784" max="11784" width="13.140625" style="226" customWidth="1"/>
    <col min="11785" max="11785" width="13.140625" style="226" bestFit="1" customWidth="1"/>
    <col min="11786" max="11786" width="12.42578125" style="226" customWidth="1"/>
    <col min="11787" max="11787" width="5.140625" style="226" customWidth="1"/>
    <col min="11788" max="11797" width="11.42578125" style="226"/>
    <col min="11798" max="11798" width="2.7109375" style="226" customWidth="1"/>
    <col min="11799" max="11800" width="11.42578125" style="226"/>
    <col min="11801" max="11801" width="34" style="226" bestFit="1" customWidth="1"/>
    <col min="11802" max="11802" width="21.42578125" style="226" bestFit="1" customWidth="1"/>
    <col min="11803" max="11813" width="11.42578125" style="226"/>
    <col min="11814" max="11814" width="15.140625" style="226" customWidth="1"/>
    <col min="11815" max="11816" width="11.42578125" style="226"/>
    <col min="11817" max="11817" width="28.7109375" style="226" bestFit="1" customWidth="1"/>
    <col min="11818" max="11827" width="11.42578125" style="226"/>
    <col min="11828" max="11828" width="28.7109375" style="226" bestFit="1" customWidth="1"/>
    <col min="11829" max="12033" width="11.42578125" style="226"/>
    <col min="12034" max="12037" width="13.140625" style="226" customWidth="1"/>
    <col min="12038" max="12039" width="5.28515625" style="226" bestFit="1" customWidth="1"/>
    <col min="12040" max="12040" width="13.140625" style="226" customWidth="1"/>
    <col min="12041" max="12041" width="13.140625" style="226" bestFit="1" customWidth="1"/>
    <col min="12042" max="12042" width="12.42578125" style="226" customWidth="1"/>
    <col min="12043" max="12043" width="5.140625" style="226" customWidth="1"/>
    <col min="12044" max="12053" width="11.42578125" style="226"/>
    <col min="12054" max="12054" width="2.7109375" style="226" customWidth="1"/>
    <col min="12055" max="12056" width="11.42578125" style="226"/>
    <col min="12057" max="12057" width="34" style="226" bestFit="1" customWidth="1"/>
    <col min="12058" max="12058" width="21.42578125" style="226" bestFit="1" customWidth="1"/>
    <col min="12059" max="12069" width="11.42578125" style="226"/>
    <col min="12070" max="12070" width="15.140625" style="226" customWidth="1"/>
    <col min="12071" max="12072" width="11.42578125" style="226"/>
    <col min="12073" max="12073" width="28.7109375" style="226" bestFit="1" customWidth="1"/>
    <col min="12074" max="12083" width="11.42578125" style="226"/>
    <col min="12084" max="12084" width="28.7109375" style="226" bestFit="1" customWidth="1"/>
    <col min="12085" max="12289" width="11.42578125" style="226"/>
    <col min="12290" max="12293" width="13.140625" style="226" customWidth="1"/>
    <col min="12294" max="12295" width="5.28515625" style="226" bestFit="1" customWidth="1"/>
    <col min="12296" max="12296" width="13.140625" style="226" customWidth="1"/>
    <col min="12297" max="12297" width="13.140625" style="226" bestFit="1" customWidth="1"/>
    <col min="12298" max="12298" width="12.42578125" style="226" customWidth="1"/>
    <col min="12299" max="12299" width="5.140625" style="226" customWidth="1"/>
    <col min="12300" max="12309" width="11.42578125" style="226"/>
    <col min="12310" max="12310" width="2.7109375" style="226" customWidth="1"/>
    <col min="12311" max="12312" width="11.42578125" style="226"/>
    <col min="12313" max="12313" width="34" style="226" bestFit="1" customWidth="1"/>
    <col min="12314" max="12314" width="21.42578125" style="226" bestFit="1" customWidth="1"/>
    <col min="12315" max="12325" width="11.42578125" style="226"/>
    <col min="12326" max="12326" width="15.140625" style="226" customWidth="1"/>
    <col min="12327" max="12328" width="11.42578125" style="226"/>
    <col min="12329" max="12329" width="28.7109375" style="226" bestFit="1" customWidth="1"/>
    <col min="12330" max="12339" width="11.42578125" style="226"/>
    <col min="12340" max="12340" width="28.7109375" style="226" bestFit="1" customWidth="1"/>
    <col min="12341" max="12545" width="11.42578125" style="226"/>
    <col min="12546" max="12549" width="13.140625" style="226" customWidth="1"/>
    <col min="12550" max="12551" width="5.28515625" style="226" bestFit="1" customWidth="1"/>
    <col min="12552" max="12552" width="13.140625" style="226" customWidth="1"/>
    <col min="12553" max="12553" width="13.140625" style="226" bestFit="1" customWidth="1"/>
    <col min="12554" max="12554" width="12.42578125" style="226" customWidth="1"/>
    <col min="12555" max="12555" width="5.140625" style="226" customWidth="1"/>
    <col min="12556" max="12565" width="11.42578125" style="226"/>
    <col min="12566" max="12566" width="2.7109375" style="226" customWidth="1"/>
    <col min="12567" max="12568" width="11.42578125" style="226"/>
    <col min="12569" max="12569" width="34" style="226" bestFit="1" customWidth="1"/>
    <col min="12570" max="12570" width="21.42578125" style="226" bestFit="1" customWidth="1"/>
    <col min="12571" max="12581" width="11.42578125" style="226"/>
    <col min="12582" max="12582" width="15.140625" style="226" customWidth="1"/>
    <col min="12583" max="12584" width="11.42578125" style="226"/>
    <col min="12585" max="12585" width="28.7109375" style="226" bestFit="1" customWidth="1"/>
    <col min="12586" max="12595" width="11.42578125" style="226"/>
    <col min="12596" max="12596" width="28.7109375" style="226" bestFit="1" customWidth="1"/>
    <col min="12597" max="12801" width="11.42578125" style="226"/>
    <col min="12802" max="12805" width="13.140625" style="226" customWidth="1"/>
    <col min="12806" max="12807" width="5.28515625" style="226" bestFit="1" customWidth="1"/>
    <col min="12808" max="12808" width="13.140625" style="226" customWidth="1"/>
    <col min="12809" max="12809" width="13.140625" style="226" bestFit="1" customWidth="1"/>
    <col min="12810" max="12810" width="12.42578125" style="226" customWidth="1"/>
    <col min="12811" max="12811" width="5.140625" style="226" customWidth="1"/>
    <col min="12812" max="12821" width="11.42578125" style="226"/>
    <col min="12822" max="12822" width="2.7109375" style="226" customWidth="1"/>
    <col min="12823" max="12824" width="11.42578125" style="226"/>
    <col min="12825" max="12825" width="34" style="226" bestFit="1" customWidth="1"/>
    <col min="12826" max="12826" width="21.42578125" style="226" bestFit="1" customWidth="1"/>
    <col min="12827" max="12837" width="11.42578125" style="226"/>
    <col min="12838" max="12838" width="15.140625" style="226" customWidth="1"/>
    <col min="12839" max="12840" width="11.42578125" style="226"/>
    <col min="12841" max="12841" width="28.7109375" style="226" bestFit="1" customWidth="1"/>
    <col min="12842" max="12851" width="11.42578125" style="226"/>
    <col min="12852" max="12852" width="28.7109375" style="226" bestFit="1" customWidth="1"/>
    <col min="12853" max="13057" width="11.42578125" style="226"/>
    <col min="13058" max="13061" width="13.140625" style="226" customWidth="1"/>
    <col min="13062" max="13063" width="5.28515625" style="226" bestFit="1" customWidth="1"/>
    <col min="13064" max="13064" width="13.140625" style="226" customWidth="1"/>
    <col min="13065" max="13065" width="13.140625" style="226" bestFit="1" customWidth="1"/>
    <col min="13066" max="13066" width="12.42578125" style="226" customWidth="1"/>
    <col min="13067" max="13067" width="5.140625" style="226" customWidth="1"/>
    <col min="13068" max="13077" width="11.42578125" style="226"/>
    <col min="13078" max="13078" width="2.7109375" style="226" customWidth="1"/>
    <col min="13079" max="13080" width="11.42578125" style="226"/>
    <col min="13081" max="13081" width="34" style="226" bestFit="1" customWidth="1"/>
    <col min="13082" max="13082" width="21.42578125" style="226" bestFit="1" customWidth="1"/>
    <col min="13083" max="13093" width="11.42578125" style="226"/>
    <col min="13094" max="13094" width="15.140625" style="226" customWidth="1"/>
    <col min="13095" max="13096" width="11.42578125" style="226"/>
    <col min="13097" max="13097" width="28.7109375" style="226" bestFit="1" customWidth="1"/>
    <col min="13098" max="13107" width="11.42578125" style="226"/>
    <col min="13108" max="13108" width="28.7109375" style="226" bestFit="1" customWidth="1"/>
    <col min="13109" max="13313" width="11.42578125" style="226"/>
    <col min="13314" max="13317" width="13.140625" style="226" customWidth="1"/>
    <col min="13318" max="13319" width="5.28515625" style="226" bestFit="1" customWidth="1"/>
    <col min="13320" max="13320" width="13.140625" style="226" customWidth="1"/>
    <col min="13321" max="13321" width="13.140625" style="226" bestFit="1" customWidth="1"/>
    <col min="13322" max="13322" width="12.42578125" style="226" customWidth="1"/>
    <col min="13323" max="13323" width="5.140625" style="226" customWidth="1"/>
    <col min="13324" max="13333" width="11.42578125" style="226"/>
    <col min="13334" max="13334" width="2.7109375" style="226" customWidth="1"/>
    <col min="13335" max="13336" width="11.42578125" style="226"/>
    <col min="13337" max="13337" width="34" style="226" bestFit="1" customWidth="1"/>
    <col min="13338" max="13338" width="21.42578125" style="226" bestFit="1" customWidth="1"/>
    <col min="13339" max="13349" width="11.42578125" style="226"/>
    <col min="13350" max="13350" width="15.140625" style="226" customWidth="1"/>
    <col min="13351" max="13352" width="11.42578125" style="226"/>
    <col min="13353" max="13353" width="28.7109375" style="226" bestFit="1" customWidth="1"/>
    <col min="13354" max="13363" width="11.42578125" style="226"/>
    <col min="13364" max="13364" width="28.7109375" style="226" bestFit="1" customWidth="1"/>
    <col min="13365" max="13569" width="11.42578125" style="226"/>
    <col min="13570" max="13573" width="13.140625" style="226" customWidth="1"/>
    <col min="13574" max="13575" width="5.28515625" style="226" bestFit="1" customWidth="1"/>
    <col min="13576" max="13576" width="13.140625" style="226" customWidth="1"/>
    <col min="13577" max="13577" width="13.140625" style="226" bestFit="1" customWidth="1"/>
    <col min="13578" max="13578" width="12.42578125" style="226" customWidth="1"/>
    <col min="13579" max="13579" width="5.140625" style="226" customWidth="1"/>
    <col min="13580" max="13589" width="11.42578125" style="226"/>
    <col min="13590" max="13590" width="2.7109375" style="226" customWidth="1"/>
    <col min="13591" max="13592" width="11.42578125" style="226"/>
    <col min="13593" max="13593" width="34" style="226" bestFit="1" customWidth="1"/>
    <col min="13594" max="13594" width="21.42578125" style="226" bestFit="1" customWidth="1"/>
    <col min="13595" max="13605" width="11.42578125" style="226"/>
    <col min="13606" max="13606" width="15.140625" style="226" customWidth="1"/>
    <col min="13607" max="13608" width="11.42578125" style="226"/>
    <col min="13609" max="13609" width="28.7109375" style="226" bestFit="1" customWidth="1"/>
    <col min="13610" max="13619" width="11.42578125" style="226"/>
    <col min="13620" max="13620" width="28.7109375" style="226" bestFit="1" customWidth="1"/>
    <col min="13621" max="13825" width="11.42578125" style="226"/>
    <col min="13826" max="13829" width="13.140625" style="226" customWidth="1"/>
    <col min="13830" max="13831" width="5.28515625" style="226" bestFit="1" customWidth="1"/>
    <col min="13832" max="13832" width="13.140625" style="226" customWidth="1"/>
    <col min="13833" max="13833" width="13.140625" style="226" bestFit="1" customWidth="1"/>
    <col min="13834" max="13834" width="12.42578125" style="226" customWidth="1"/>
    <col min="13835" max="13835" width="5.140625" style="226" customWidth="1"/>
    <col min="13836" max="13845" width="11.42578125" style="226"/>
    <col min="13846" max="13846" width="2.7109375" style="226" customWidth="1"/>
    <col min="13847" max="13848" width="11.42578125" style="226"/>
    <col min="13849" max="13849" width="34" style="226" bestFit="1" customWidth="1"/>
    <col min="13850" max="13850" width="21.42578125" style="226" bestFit="1" customWidth="1"/>
    <col min="13851" max="13861" width="11.42578125" style="226"/>
    <col min="13862" max="13862" width="15.140625" style="226" customWidth="1"/>
    <col min="13863" max="13864" width="11.42578125" style="226"/>
    <col min="13865" max="13865" width="28.7109375" style="226" bestFit="1" customWidth="1"/>
    <col min="13866" max="13875" width="11.42578125" style="226"/>
    <col min="13876" max="13876" width="28.7109375" style="226" bestFit="1" customWidth="1"/>
    <col min="13877" max="14081" width="11.42578125" style="226"/>
    <col min="14082" max="14085" width="13.140625" style="226" customWidth="1"/>
    <col min="14086" max="14087" width="5.28515625" style="226" bestFit="1" customWidth="1"/>
    <col min="14088" max="14088" width="13.140625" style="226" customWidth="1"/>
    <col min="14089" max="14089" width="13.140625" style="226" bestFit="1" customWidth="1"/>
    <col min="14090" max="14090" width="12.42578125" style="226" customWidth="1"/>
    <col min="14091" max="14091" width="5.140625" style="226" customWidth="1"/>
    <col min="14092" max="14101" width="11.42578125" style="226"/>
    <col min="14102" max="14102" width="2.7109375" style="226" customWidth="1"/>
    <col min="14103" max="14104" width="11.42578125" style="226"/>
    <col min="14105" max="14105" width="34" style="226" bestFit="1" customWidth="1"/>
    <col min="14106" max="14106" width="21.42578125" style="226" bestFit="1" customWidth="1"/>
    <col min="14107" max="14117" width="11.42578125" style="226"/>
    <col min="14118" max="14118" width="15.140625" style="226" customWidth="1"/>
    <col min="14119" max="14120" width="11.42578125" style="226"/>
    <col min="14121" max="14121" width="28.7109375" style="226" bestFit="1" customWidth="1"/>
    <col min="14122" max="14131" width="11.42578125" style="226"/>
    <col min="14132" max="14132" width="28.7109375" style="226" bestFit="1" customWidth="1"/>
    <col min="14133" max="14337" width="11.42578125" style="226"/>
    <col min="14338" max="14341" width="13.140625" style="226" customWidth="1"/>
    <col min="14342" max="14343" width="5.28515625" style="226" bestFit="1" customWidth="1"/>
    <col min="14344" max="14344" width="13.140625" style="226" customWidth="1"/>
    <col min="14345" max="14345" width="13.140625" style="226" bestFit="1" customWidth="1"/>
    <col min="14346" max="14346" width="12.42578125" style="226" customWidth="1"/>
    <col min="14347" max="14347" width="5.140625" style="226" customWidth="1"/>
    <col min="14348" max="14357" width="11.42578125" style="226"/>
    <col min="14358" max="14358" width="2.7109375" style="226" customWidth="1"/>
    <col min="14359" max="14360" width="11.42578125" style="226"/>
    <col min="14361" max="14361" width="34" style="226" bestFit="1" customWidth="1"/>
    <col min="14362" max="14362" width="21.42578125" style="226" bestFit="1" customWidth="1"/>
    <col min="14363" max="14373" width="11.42578125" style="226"/>
    <col min="14374" max="14374" width="15.140625" style="226" customWidth="1"/>
    <col min="14375" max="14376" width="11.42578125" style="226"/>
    <col min="14377" max="14377" width="28.7109375" style="226" bestFit="1" customWidth="1"/>
    <col min="14378" max="14387" width="11.42578125" style="226"/>
    <col min="14388" max="14388" width="28.7109375" style="226" bestFit="1" customWidth="1"/>
    <col min="14389" max="14593" width="11.42578125" style="226"/>
    <col min="14594" max="14597" width="13.140625" style="226" customWidth="1"/>
    <col min="14598" max="14599" width="5.28515625" style="226" bestFit="1" customWidth="1"/>
    <col min="14600" max="14600" width="13.140625" style="226" customWidth="1"/>
    <col min="14601" max="14601" width="13.140625" style="226" bestFit="1" customWidth="1"/>
    <col min="14602" max="14602" width="12.42578125" style="226" customWidth="1"/>
    <col min="14603" max="14603" width="5.140625" style="226" customWidth="1"/>
    <col min="14604" max="14613" width="11.42578125" style="226"/>
    <col min="14614" max="14614" width="2.7109375" style="226" customWidth="1"/>
    <col min="14615" max="14616" width="11.42578125" style="226"/>
    <col min="14617" max="14617" width="34" style="226" bestFit="1" customWidth="1"/>
    <col min="14618" max="14618" width="21.42578125" style="226" bestFit="1" customWidth="1"/>
    <col min="14619" max="14629" width="11.42578125" style="226"/>
    <col min="14630" max="14630" width="15.140625" style="226" customWidth="1"/>
    <col min="14631" max="14632" width="11.42578125" style="226"/>
    <col min="14633" max="14633" width="28.7109375" style="226" bestFit="1" customWidth="1"/>
    <col min="14634" max="14643" width="11.42578125" style="226"/>
    <col min="14644" max="14644" width="28.7109375" style="226" bestFit="1" customWidth="1"/>
    <col min="14645" max="14849" width="11.42578125" style="226"/>
    <col min="14850" max="14853" width="13.140625" style="226" customWidth="1"/>
    <col min="14854" max="14855" width="5.28515625" style="226" bestFit="1" customWidth="1"/>
    <col min="14856" max="14856" width="13.140625" style="226" customWidth="1"/>
    <col min="14857" max="14857" width="13.140625" style="226" bestFit="1" customWidth="1"/>
    <col min="14858" max="14858" width="12.42578125" style="226" customWidth="1"/>
    <col min="14859" max="14859" width="5.140625" style="226" customWidth="1"/>
    <col min="14860" max="14869" width="11.42578125" style="226"/>
    <col min="14870" max="14870" width="2.7109375" style="226" customWidth="1"/>
    <col min="14871" max="14872" width="11.42578125" style="226"/>
    <col min="14873" max="14873" width="34" style="226" bestFit="1" customWidth="1"/>
    <col min="14874" max="14874" width="21.42578125" style="226" bestFit="1" customWidth="1"/>
    <col min="14875" max="14885" width="11.42578125" style="226"/>
    <col min="14886" max="14886" width="15.140625" style="226" customWidth="1"/>
    <col min="14887" max="14888" width="11.42578125" style="226"/>
    <col min="14889" max="14889" width="28.7109375" style="226" bestFit="1" customWidth="1"/>
    <col min="14890" max="14899" width="11.42578125" style="226"/>
    <col min="14900" max="14900" width="28.7109375" style="226" bestFit="1" customWidth="1"/>
    <col min="14901" max="15105" width="11.42578125" style="226"/>
    <col min="15106" max="15109" width="13.140625" style="226" customWidth="1"/>
    <col min="15110" max="15111" width="5.28515625" style="226" bestFit="1" customWidth="1"/>
    <col min="15112" max="15112" width="13.140625" style="226" customWidth="1"/>
    <col min="15113" max="15113" width="13.140625" style="226" bestFit="1" customWidth="1"/>
    <col min="15114" max="15114" width="12.42578125" style="226" customWidth="1"/>
    <col min="15115" max="15115" width="5.140625" style="226" customWidth="1"/>
    <col min="15116" max="15125" width="11.42578125" style="226"/>
    <col min="15126" max="15126" width="2.7109375" style="226" customWidth="1"/>
    <col min="15127" max="15128" width="11.42578125" style="226"/>
    <col min="15129" max="15129" width="34" style="226" bestFit="1" customWidth="1"/>
    <col min="15130" max="15130" width="21.42578125" style="226" bestFit="1" customWidth="1"/>
    <col min="15131" max="15141" width="11.42578125" style="226"/>
    <col min="15142" max="15142" width="15.140625" style="226" customWidth="1"/>
    <col min="15143" max="15144" width="11.42578125" style="226"/>
    <col min="15145" max="15145" width="28.7109375" style="226" bestFit="1" customWidth="1"/>
    <col min="15146" max="15155" width="11.42578125" style="226"/>
    <col min="15156" max="15156" width="28.7109375" style="226" bestFit="1" customWidth="1"/>
    <col min="15157" max="15361" width="11.42578125" style="226"/>
    <col min="15362" max="15365" width="13.140625" style="226" customWidth="1"/>
    <col min="15366" max="15367" width="5.28515625" style="226" bestFit="1" customWidth="1"/>
    <col min="15368" max="15368" width="13.140625" style="226" customWidth="1"/>
    <col min="15369" max="15369" width="13.140625" style="226" bestFit="1" customWidth="1"/>
    <col min="15370" max="15370" width="12.42578125" style="226" customWidth="1"/>
    <col min="15371" max="15371" width="5.140625" style="226" customWidth="1"/>
    <col min="15372" max="15381" width="11.42578125" style="226"/>
    <col min="15382" max="15382" width="2.7109375" style="226" customWidth="1"/>
    <col min="15383" max="15384" width="11.42578125" style="226"/>
    <col min="15385" max="15385" width="34" style="226" bestFit="1" customWidth="1"/>
    <col min="15386" max="15386" width="21.42578125" style="226" bestFit="1" customWidth="1"/>
    <col min="15387" max="15397" width="11.42578125" style="226"/>
    <col min="15398" max="15398" width="15.140625" style="226" customWidth="1"/>
    <col min="15399" max="15400" width="11.42578125" style="226"/>
    <col min="15401" max="15401" width="28.7109375" style="226" bestFit="1" customWidth="1"/>
    <col min="15402" max="15411" width="11.42578125" style="226"/>
    <col min="15412" max="15412" width="28.7109375" style="226" bestFit="1" customWidth="1"/>
    <col min="15413" max="15617" width="11.42578125" style="226"/>
    <col min="15618" max="15621" width="13.140625" style="226" customWidth="1"/>
    <col min="15622" max="15623" width="5.28515625" style="226" bestFit="1" customWidth="1"/>
    <col min="15624" max="15624" width="13.140625" style="226" customWidth="1"/>
    <col min="15625" max="15625" width="13.140625" style="226" bestFit="1" customWidth="1"/>
    <col min="15626" max="15626" width="12.42578125" style="226" customWidth="1"/>
    <col min="15627" max="15627" width="5.140625" style="226" customWidth="1"/>
    <col min="15628" max="15637" width="11.42578125" style="226"/>
    <col min="15638" max="15638" width="2.7109375" style="226" customWidth="1"/>
    <col min="15639" max="15640" width="11.42578125" style="226"/>
    <col min="15641" max="15641" width="34" style="226" bestFit="1" customWidth="1"/>
    <col min="15642" max="15642" width="21.42578125" style="226" bestFit="1" customWidth="1"/>
    <col min="15643" max="15653" width="11.42578125" style="226"/>
    <col min="15654" max="15654" width="15.140625" style="226" customWidth="1"/>
    <col min="15655" max="15656" width="11.42578125" style="226"/>
    <col min="15657" max="15657" width="28.7109375" style="226" bestFit="1" customWidth="1"/>
    <col min="15658" max="15667" width="11.42578125" style="226"/>
    <col min="15668" max="15668" width="28.7109375" style="226" bestFit="1" customWidth="1"/>
    <col min="15669" max="15873" width="11.42578125" style="226"/>
    <col min="15874" max="15877" width="13.140625" style="226" customWidth="1"/>
    <col min="15878" max="15879" width="5.28515625" style="226" bestFit="1" customWidth="1"/>
    <col min="15880" max="15880" width="13.140625" style="226" customWidth="1"/>
    <col min="15881" max="15881" width="13.140625" style="226" bestFit="1" customWidth="1"/>
    <col min="15882" max="15882" width="12.42578125" style="226" customWidth="1"/>
    <col min="15883" max="15883" width="5.140625" style="226" customWidth="1"/>
    <col min="15884" max="15893" width="11.42578125" style="226"/>
    <col min="15894" max="15894" width="2.7109375" style="226" customWidth="1"/>
    <col min="15895" max="15896" width="11.42578125" style="226"/>
    <col min="15897" max="15897" width="34" style="226" bestFit="1" customWidth="1"/>
    <col min="15898" max="15898" width="21.42578125" style="226" bestFit="1" customWidth="1"/>
    <col min="15899" max="15909" width="11.42578125" style="226"/>
    <col min="15910" max="15910" width="15.140625" style="226" customWidth="1"/>
    <col min="15911" max="15912" width="11.42578125" style="226"/>
    <col min="15913" max="15913" width="28.7109375" style="226" bestFit="1" customWidth="1"/>
    <col min="15914" max="15923" width="11.42578125" style="226"/>
    <col min="15924" max="15924" width="28.7109375" style="226" bestFit="1" customWidth="1"/>
    <col min="15925" max="16129" width="11.42578125" style="226"/>
    <col min="16130" max="16133" width="13.140625" style="226" customWidth="1"/>
    <col min="16134" max="16135" width="5.28515625" style="226" bestFit="1" customWidth="1"/>
    <col min="16136" max="16136" width="13.140625" style="226" customWidth="1"/>
    <col min="16137" max="16137" width="13.140625" style="226" bestFit="1" customWidth="1"/>
    <col min="16138" max="16138" width="12.42578125" style="226" customWidth="1"/>
    <col min="16139" max="16139" width="5.140625" style="226" customWidth="1"/>
    <col min="16140" max="16149" width="11.42578125" style="226"/>
    <col min="16150" max="16150" width="2.7109375" style="226" customWidth="1"/>
    <col min="16151" max="16152" width="11.42578125" style="226"/>
    <col min="16153" max="16153" width="34" style="226" bestFit="1" customWidth="1"/>
    <col min="16154" max="16154" width="21.42578125" style="226" bestFit="1" customWidth="1"/>
    <col min="16155" max="16165" width="11.42578125" style="226"/>
    <col min="16166" max="16166" width="15.140625" style="226" customWidth="1"/>
    <col min="16167" max="16168" width="11.42578125" style="226"/>
    <col min="16169" max="16169" width="28.7109375" style="226" bestFit="1" customWidth="1"/>
    <col min="16170" max="16179" width="11.42578125" style="226"/>
    <col min="16180" max="16180" width="28.7109375" style="226" bestFit="1" customWidth="1"/>
    <col min="16181" max="16384" width="11.42578125" style="226"/>
  </cols>
  <sheetData>
    <row r="1" spans="2:22" ht="23.25">
      <c r="C1" s="227" t="s">
        <v>402</v>
      </c>
    </row>
    <row r="2" spans="2:22" ht="33" customHeight="1">
      <c r="B2" s="229" t="s">
        <v>403</v>
      </c>
    </row>
    <row r="3" spans="2:22" ht="33" customHeight="1">
      <c r="B3" s="230" t="s">
        <v>404</v>
      </c>
    </row>
    <row r="5" spans="2:22" ht="25.5">
      <c r="B5" s="231" t="s">
        <v>159</v>
      </c>
      <c r="C5" s="231" t="s">
        <v>405</v>
      </c>
      <c r="D5" s="231" t="s">
        <v>406</v>
      </c>
      <c r="E5" s="231" t="s">
        <v>407</v>
      </c>
      <c r="F5" s="231" t="s">
        <v>176</v>
      </c>
      <c r="G5" s="231" t="s">
        <v>408</v>
      </c>
      <c r="H5" s="231" t="s">
        <v>409</v>
      </c>
      <c r="I5" s="231" t="s">
        <v>410</v>
      </c>
      <c r="J5" s="231" t="s">
        <v>411</v>
      </c>
    </row>
    <row r="6" spans="2:22" ht="13.5" customHeight="1">
      <c r="B6" s="232" t="s">
        <v>412</v>
      </c>
      <c r="C6" s="232" t="s">
        <v>413</v>
      </c>
      <c r="D6" s="232" t="s">
        <v>414</v>
      </c>
      <c r="E6" s="232" t="s">
        <v>415</v>
      </c>
      <c r="F6" s="232" t="s">
        <v>182</v>
      </c>
      <c r="G6" s="232">
        <v>31</v>
      </c>
      <c r="H6" s="232" t="s">
        <v>416</v>
      </c>
      <c r="I6" s="232" t="s">
        <v>417</v>
      </c>
      <c r="J6" s="232" t="s">
        <v>418</v>
      </c>
      <c r="K6" s="228">
        <v>88</v>
      </c>
      <c r="V6" s="228">
        <v>53</v>
      </c>
    </row>
    <row r="7" spans="2:22" ht="13.5" customHeight="1">
      <c r="B7" s="232" t="s">
        <v>419</v>
      </c>
      <c r="C7" s="232" t="s">
        <v>420</v>
      </c>
      <c r="D7" s="232" t="s">
        <v>421</v>
      </c>
      <c r="E7" s="232" t="s">
        <v>422</v>
      </c>
      <c r="F7" s="232" t="s">
        <v>182</v>
      </c>
      <c r="G7" s="232">
        <v>21</v>
      </c>
      <c r="H7" s="232" t="s">
        <v>423</v>
      </c>
      <c r="I7" s="232" t="s">
        <v>424</v>
      </c>
      <c r="J7" s="232" t="s">
        <v>418</v>
      </c>
      <c r="K7" s="228">
        <v>83</v>
      </c>
      <c r="V7" s="228">
        <v>81</v>
      </c>
    </row>
    <row r="8" spans="2:22" ht="13.5" customHeight="1">
      <c r="B8" s="232" t="s">
        <v>425</v>
      </c>
      <c r="C8" s="232" t="s">
        <v>426</v>
      </c>
      <c r="D8" s="232" t="s">
        <v>427</v>
      </c>
      <c r="E8" s="232" t="s">
        <v>428</v>
      </c>
      <c r="F8" s="232" t="s">
        <v>182</v>
      </c>
      <c r="G8" s="232">
        <v>18</v>
      </c>
      <c r="H8" s="232" t="s">
        <v>429</v>
      </c>
      <c r="I8" s="232" t="s">
        <v>430</v>
      </c>
      <c r="J8" s="232" t="s">
        <v>431</v>
      </c>
      <c r="K8" s="228">
        <v>20</v>
      </c>
      <c r="V8" s="228">
        <v>60</v>
      </c>
    </row>
    <row r="9" spans="2:22" ht="13.5" customHeight="1">
      <c r="B9" s="232" t="s">
        <v>432</v>
      </c>
      <c r="C9" s="232" t="s">
        <v>433</v>
      </c>
      <c r="D9" s="232" t="s">
        <v>414</v>
      </c>
      <c r="E9" s="232" t="s">
        <v>434</v>
      </c>
      <c r="F9" s="232" t="s">
        <v>182</v>
      </c>
      <c r="G9" s="232">
        <v>22</v>
      </c>
      <c r="H9" s="232" t="s">
        <v>435</v>
      </c>
      <c r="I9" s="232" t="s">
        <v>436</v>
      </c>
      <c r="J9" s="232" t="s">
        <v>418</v>
      </c>
      <c r="K9" s="228">
        <v>52</v>
      </c>
      <c r="V9" s="228">
        <v>31</v>
      </c>
    </row>
    <row r="10" spans="2:22" ht="13.5" customHeight="1">
      <c r="B10" s="232" t="s">
        <v>437</v>
      </c>
      <c r="C10" s="232" t="s">
        <v>438</v>
      </c>
      <c r="D10" s="232" t="s">
        <v>427</v>
      </c>
      <c r="E10" s="232" t="s">
        <v>439</v>
      </c>
      <c r="F10" s="232" t="s">
        <v>182</v>
      </c>
      <c r="G10" s="232">
        <v>22</v>
      </c>
      <c r="H10" s="232" t="s">
        <v>440</v>
      </c>
      <c r="I10" s="232" t="s">
        <v>441</v>
      </c>
      <c r="J10" s="232" t="s">
        <v>418</v>
      </c>
      <c r="K10" s="228">
        <v>54</v>
      </c>
      <c r="V10" s="228">
        <v>61</v>
      </c>
    </row>
    <row r="11" spans="2:22" ht="13.5" customHeight="1">
      <c r="B11" s="232" t="s">
        <v>442</v>
      </c>
      <c r="C11" s="232" t="s">
        <v>443</v>
      </c>
      <c r="D11" s="232" t="s">
        <v>444</v>
      </c>
      <c r="E11" s="232" t="s">
        <v>445</v>
      </c>
      <c r="F11" s="232" t="s">
        <v>182</v>
      </c>
      <c r="G11" s="232">
        <v>34</v>
      </c>
      <c r="H11" s="232" t="s">
        <v>446</v>
      </c>
      <c r="I11" s="232" t="s">
        <v>447</v>
      </c>
      <c r="J11" s="232" t="s">
        <v>418</v>
      </c>
      <c r="K11" s="228">
        <v>22</v>
      </c>
      <c r="V11" s="228">
        <v>69</v>
      </c>
    </row>
    <row r="12" spans="2:22" ht="13.5" customHeight="1">
      <c r="B12" s="232" t="s">
        <v>448</v>
      </c>
      <c r="C12" s="232" t="s">
        <v>449</v>
      </c>
      <c r="D12" s="232" t="s">
        <v>421</v>
      </c>
      <c r="E12" s="232" t="s">
        <v>450</v>
      </c>
      <c r="F12" s="232" t="s">
        <v>182</v>
      </c>
      <c r="G12" s="232">
        <v>29</v>
      </c>
      <c r="H12" s="232" t="s">
        <v>446</v>
      </c>
      <c r="I12" s="232" t="s">
        <v>451</v>
      </c>
      <c r="J12" s="232" t="s">
        <v>418</v>
      </c>
      <c r="K12" s="228">
        <v>10</v>
      </c>
      <c r="V12" s="228">
        <v>44</v>
      </c>
    </row>
    <row r="13" spans="2:22" ht="13.5" customHeight="1">
      <c r="B13" s="232" t="s">
        <v>452</v>
      </c>
      <c r="C13" s="232" t="s">
        <v>453</v>
      </c>
      <c r="D13" s="232" t="s">
        <v>454</v>
      </c>
      <c r="E13" s="232" t="s">
        <v>455</v>
      </c>
      <c r="F13" s="232" t="s">
        <v>182</v>
      </c>
      <c r="G13" s="232">
        <v>28</v>
      </c>
      <c r="H13" s="232" t="s">
        <v>423</v>
      </c>
      <c r="I13" s="232" t="s">
        <v>451</v>
      </c>
      <c r="J13" s="232" t="s">
        <v>418</v>
      </c>
      <c r="K13" s="228">
        <v>45</v>
      </c>
      <c r="V13" s="228">
        <v>63</v>
      </c>
    </row>
    <row r="14" spans="2:22" ht="13.5" customHeight="1">
      <c r="B14" s="232" t="s">
        <v>456</v>
      </c>
      <c r="C14" s="232" t="s">
        <v>457</v>
      </c>
      <c r="D14" s="232" t="s">
        <v>444</v>
      </c>
      <c r="E14" s="232" t="s">
        <v>458</v>
      </c>
      <c r="F14" s="232" t="s">
        <v>182</v>
      </c>
      <c r="G14" s="232">
        <v>19</v>
      </c>
      <c r="H14" s="232" t="s">
        <v>440</v>
      </c>
      <c r="I14" s="232" t="s">
        <v>430</v>
      </c>
      <c r="J14" s="232" t="s">
        <v>431</v>
      </c>
      <c r="K14" s="228">
        <v>92</v>
      </c>
      <c r="V14" s="228">
        <v>52</v>
      </c>
    </row>
    <row r="15" spans="2:22" ht="13.5" customHeight="1">
      <c r="B15" s="232" t="s">
        <v>459</v>
      </c>
      <c r="C15" s="232" t="s">
        <v>460</v>
      </c>
      <c r="D15" s="232" t="s">
        <v>461</v>
      </c>
      <c r="E15" s="232" t="s">
        <v>462</v>
      </c>
      <c r="F15" s="232" t="s">
        <v>182</v>
      </c>
      <c r="G15" s="232">
        <v>28</v>
      </c>
      <c r="H15" s="232" t="s">
        <v>446</v>
      </c>
      <c r="I15" s="232" t="s">
        <v>463</v>
      </c>
      <c r="J15" s="232" t="s">
        <v>418</v>
      </c>
      <c r="K15" s="228">
        <v>17</v>
      </c>
      <c r="V15" s="228">
        <v>33</v>
      </c>
    </row>
    <row r="16" spans="2:22" ht="13.5" customHeight="1">
      <c r="B16" s="232" t="s">
        <v>464</v>
      </c>
      <c r="C16" s="232" t="s">
        <v>465</v>
      </c>
      <c r="D16" s="232" t="s">
        <v>444</v>
      </c>
      <c r="E16" s="232" t="s">
        <v>466</v>
      </c>
      <c r="F16" s="232" t="s">
        <v>182</v>
      </c>
      <c r="G16" s="232">
        <v>26</v>
      </c>
      <c r="H16" s="232" t="s">
        <v>467</v>
      </c>
      <c r="I16" s="232" t="s">
        <v>468</v>
      </c>
      <c r="J16" s="232" t="s">
        <v>418</v>
      </c>
      <c r="K16" s="228">
        <v>38</v>
      </c>
      <c r="V16" s="228">
        <v>7</v>
      </c>
    </row>
    <row r="17" spans="2:22" ht="13.5" customHeight="1">
      <c r="B17" s="232" t="s">
        <v>469</v>
      </c>
      <c r="C17" s="232" t="s">
        <v>470</v>
      </c>
      <c r="D17" s="232" t="s">
        <v>471</v>
      </c>
      <c r="E17" s="232" t="s">
        <v>472</v>
      </c>
      <c r="F17" s="232" t="s">
        <v>182</v>
      </c>
      <c r="G17" s="232">
        <v>30</v>
      </c>
      <c r="H17" s="232" t="s">
        <v>429</v>
      </c>
      <c r="I17" s="232" t="s">
        <v>473</v>
      </c>
      <c r="J17" s="232" t="s">
        <v>418</v>
      </c>
      <c r="K17" s="228">
        <v>89</v>
      </c>
      <c r="V17" s="228">
        <v>23</v>
      </c>
    </row>
    <row r="18" spans="2:22" ht="13.5" customHeight="1">
      <c r="B18" s="232" t="s">
        <v>474</v>
      </c>
      <c r="C18" s="232" t="s">
        <v>475</v>
      </c>
      <c r="D18" s="232" t="s">
        <v>454</v>
      </c>
      <c r="E18" s="232" t="s">
        <v>476</v>
      </c>
      <c r="F18" s="232" t="s">
        <v>182</v>
      </c>
      <c r="G18" s="232">
        <v>23</v>
      </c>
      <c r="H18" s="232" t="s">
        <v>423</v>
      </c>
      <c r="I18" s="232" t="s">
        <v>463</v>
      </c>
      <c r="J18" s="232" t="s">
        <v>418</v>
      </c>
      <c r="K18" s="228">
        <v>55</v>
      </c>
      <c r="V18" s="228">
        <v>65</v>
      </c>
    </row>
    <row r="19" spans="2:22" ht="13.5" customHeight="1">
      <c r="B19" s="232" t="s">
        <v>477</v>
      </c>
      <c r="C19" s="232" t="s">
        <v>478</v>
      </c>
      <c r="D19" s="232" t="s">
        <v>427</v>
      </c>
      <c r="E19" s="232" t="s">
        <v>479</v>
      </c>
      <c r="F19" s="232" t="s">
        <v>182</v>
      </c>
      <c r="G19" s="232">
        <v>16</v>
      </c>
      <c r="H19" s="232" t="s">
        <v>416</v>
      </c>
      <c r="I19" s="232" t="s">
        <v>430</v>
      </c>
      <c r="J19" s="232" t="s">
        <v>431</v>
      </c>
      <c r="K19" s="228">
        <v>79</v>
      </c>
      <c r="V19" s="228">
        <v>46</v>
      </c>
    </row>
    <row r="20" spans="2:22" ht="13.5" customHeight="1">
      <c r="B20" s="232" t="s">
        <v>480</v>
      </c>
      <c r="C20" s="232" t="s">
        <v>481</v>
      </c>
      <c r="D20" s="232" t="s">
        <v>482</v>
      </c>
      <c r="E20" s="232" t="s">
        <v>483</v>
      </c>
      <c r="F20" s="232" t="s">
        <v>182</v>
      </c>
      <c r="G20" s="232">
        <v>25</v>
      </c>
      <c r="H20" s="232" t="s">
        <v>429</v>
      </c>
      <c r="I20" s="232" t="s">
        <v>484</v>
      </c>
      <c r="J20" s="232" t="s">
        <v>485</v>
      </c>
      <c r="K20" s="228">
        <v>15</v>
      </c>
      <c r="V20" s="228">
        <v>73</v>
      </c>
    </row>
    <row r="21" spans="2:22" ht="13.5" customHeight="1">
      <c r="B21" s="232" t="s">
        <v>486</v>
      </c>
      <c r="C21" s="232" t="s">
        <v>487</v>
      </c>
      <c r="D21" s="232" t="s">
        <v>488</v>
      </c>
      <c r="E21" s="232" t="s">
        <v>489</v>
      </c>
      <c r="F21" s="232" t="s">
        <v>182</v>
      </c>
      <c r="G21" s="232">
        <v>22</v>
      </c>
      <c r="H21" s="232" t="s">
        <v>423</v>
      </c>
      <c r="I21" s="232" t="s">
        <v>490</v>
      </c>
      <c r="J21" s="232" t="s">
        <v>491</v>
      </c>
      <c r="K21" s="228">
        <v>85</v>
      </c>
      <c r="V21" s="228">
        <v>15</v>
      </c>
    </row>
    <row r="22" spans="2:22" ht="13.5" customHeight="1">
      <c r="B22" s="232" t="s">
        <v>492</v>
      </c>
      <c r="C22" s="232" t="s">
        <v>493</v>
      </c>
      <c r="D22" s="232" t="s">
        <v>414</v>
      </c>
      <c r="E22" s="232" t="s">
        <v>494</v>
      </c>
      <c r="F22" s="232" t="s">
        <v>182</v>
      </c>
      <c r="G22" s="232">
        <v>38</v>
      </c>
      <c r="H22" s="232" t="s">
        <v>429</v>
      </c>
      <c r="I22" s="232" t="s">
        <v>495</v>
      </c>
      <c r="J22" s="232" t="s">
        <v>496</v>
      </c>
      <c r="K22" s="228">
        <v>72</v>
      </c>
      <c r="V22" s="228">
        <v>17</v>
      </c>
    </row>
    <row r="23" spans="2:22" ht="13.5" customHeight="1">
      <c r="B23" s="232" t="s">
        <v>497</v>
      </c>
      <c r="C23" s="232" t="s">
        <v>498</v>
      </c>
      <c r="D23" s="232" t="s">
        <v>499</v>
      </c>
      <c r="E23" s="232" t="s">
        <v>500</v>
      </c>
      <c r="F23" s="232" t="s">
        <v>182</v>
      </c>
      <c r="G23" s="232">
        <v>22</v>
      </c>
      <c r="H23" s="232" t="s">
        <v>423</v>
      </c>
      <c r="I23" s="232" t="s">
        <v>501</v>
      </c>
      <c r="J23" s="232" t="s">
        <v>502</v>
      </c>
      <c r="K23" s="228">
        <v>53</v>
      </c>
      <c r="V23" s="228">
        <v>43</v>
      </c>
    </row>
    <row r="24" spans="2:22" ht="13.5" customHeight="1">
      <c r="B24" s="232" t="s">
        <v>503</v>
      </c>
      <c r="C24" s="232" t="s">
        <v>504</v>
      </c>
      <c r="D24" s="232" t="s">
        <v>454</v>
      </c>
      <c r="E24" s="232" t="s">
        <v>505</v>
      </c>
      <c r="F24" s="232" t="s">
        <v>182</v>
      </c>
      <c r="G24" s="232">
        <v>20</v>
      </c>
      <c r="H24" s="232" t="s">
        <v>423</v>
      </c>
      <c r="I24" s="232" t="s">
        <v>501</v>
      </c>
      <c r="J24" s="232" t="s">
        <v>502</v>
      </c>
      <c r="K24" s="228">
        <v>66</v>
      </c>
      <c r="V24" s="228">
        <v>67</v>
      </c>
    </row>
    <row r="25" spans="2:22" ht="13.5" customHeight="1">
      <c r="B25" s="232" t="s">
        <v>506</v>
      </c>
      <c r="C25" s="232" t="s">
        <v>507</v>
      </c>
      <c r="D25" s="232" t="s">
        <v>444</v>
      </c>
      <c r="E25" s="232" t="s">
        <v>508</v>
      </c>
      <c r="F25" s="232" t="s">
        <v>182</v>
      </c>
      <c r="G25" s="232">
        <v>19</v>
      </c>
      <c r="H25" s="232" t="s">
        <v>509</v>
      </c>
      <c r="I25" s="232" t="s">
        <v>510</v>
      </c>
      <c r="J25" s="232" t="s">
        <v>491</v>
      </c>
      <c r="K25" s="228">
        <v>56</v>
      </c>
      <c r="V25" s="228">
        <v>92</v>
      </c>
    </row>
    <row r="26" spans="2:22" ht="13.5" customHeight="1">
      <c r="B26" s="232" t="s">
        <v>511</v>
      </c>
      <c r="C26" s="232" t="s">
        <v>512</v>
      </c>
      <c r="D26" s="232" t="s">
        <v>414</v>
      </c>
      <c r="E26" s="232" t="s">
        <v>513</v>
      </c>
      <c r="F26" s="232" t="s">
        <v>182</v>
      </c>
      <c r="G26" s="232">
        <v>20</v>
      </c>
      <c r="H26" s="232" t="s">
        <v>429</v>
      </c>
      <c r="I26" s="232" t="s">
        <v>430</v>
      </c>
      <c r="J26" s="232" t="s">
        <v>431</v>
      </c>
      <c r="K26" s="228">
        <v>44</v>
      </c>
      <c r="V26" s="228">
        <v>20</v>
      </c>
    </row>
    <row r="27" spans="2:22" ht="13.5" customHeight="1">
      <c r="B27" s="232" t="s">
        <v>514</v>
      </c>
      <c r="C27" s="232" t="s">
        <v>515</v>
      </c>
      <c r="D27" s="232" t="s">
        <v>471</v>
      </c>
      <c r="E27" s="232" t="s">
        <v>516</v>
      </c>
      <c r="F27" s="232" t="s">
        <v>182</v>
      </c>
      <c r="G27" s="232">
        <v>33</v>
      </c>
      <c r="H27" s="232" t="s">
        <v>446</v>
      </c>
      <c r="I27" s="232" t="s">
        <v>517</v>
      </c>
      <c r="J27" s="232" t="s">
        <v>485</v>
      </c>
      <c r="K27" s="228">
        <v>27</v>
      </c>
      <c r="V27" s="228">
        <v>34</v>
      </c>
    </row>
    <row r="28" spans="2:22" ht="13.5" customHeight="1">
      <c r="B28" s="232" t="s">
        <v>518</v>
      </c>
      <c r="C28" s="232" t="s">
        <v>519</v>
      </c>
      <c r="D28" s="232" t="s">
        <v>454</v>
      </c>
      <c r="E28" s="232" t="s">
        <v>520</v>
      </c>
      <c r="F28" s="232" t="s">
        <v>182</v>
      </c>
      <c r="G28" s="232">
        <v>21</v>
      </c>
      <c r="H28" s="232" t="s">
        <v>467</v>
      </c>
      <c r="I28" s="232" t="s">
        <v>521</v>
      </c>
      <c r="J28" s="232" t="s">
        <v>522</v>
      </c>
      <c r="K28" s="228">
        <v>5</v>
      </c>
      <c r="V28" s="228">
        <v>41</v>
      </c>
    </row>
    <row r="29" spans="2:22" ht="13.5" customHeight="1">
      <c r="B29" s="232" t="s">
        <v>523</v>
      </c>
      <c r="C29" s="232" t="s">
        <v>524</v>
      </c>
      <c r="D29" s="232" t="s">
        <v>525</v>
      </c>
      <c r="E29" s="232" t="s">
        <v>526</v>
      </c>
      <c r="F29" s="232" t="s">
        <v>182</v>
      </c>
      <c r="G29" s="232">
        <v>38</v>
      </c>
      <c r="H29" s="232" t="s">
        <v>423</v>
      </c>
      <c r="I29" s="232" t="s">
        <v>527</v>
      </c>
      <c r="J29" s="232" t="s">
        <v>528</v>
      </c>
      <c r="K29" s="228">
        <v>1</v>
      </c>
      <c r="V29" s="228">
        <v>2</v>
      </c>
    </row>
    <row r="30" spans="2:22" ht="13.5" customHeight="1">
      <c r="B30" s="232" t="s">
        <v>529</v>
      </c>
      <c r="C30" s="232" t="s">
        <v>530</v>
      </c>
      <c r="D30" s="232" t="s">
        <v>499</v>
      </c>
      <c r="E30" s="232" t="s">
        <v>531</v>
      </c>
      <c r="F30" s="232" t="s">
        <v>182</v>
      </c>
      <c r="G30" s="232">
        <v>37</v>
      </c>
      <c r="H30" s="232" t="s">
        <v>467</v>
      </c>
      <c r="I30" s="232" t="s">
        <v>527</v>
      </c>
      <c r="J30" s="232" t="s">
        <v>528</v>
      </c>
      <c r="K30" s="228">
        <v>29</v>
      </c>
      <c r="V30" s="228">
        <v>19</v>
      </c>
    </row>
    <row r="31" spans="2:22" ht="13.5" customHeight="1">
      <c r="B31" s="232" t="s">
        <v>532</v>
      </c>
      <c r="C31" s="232" t="s">
        <v>533</v>
      </c>
      <c r="D31" s="232" t="s">
        <v>488</v>
      </c>
      <c r="E31" s="232" t="s">
        <v>534</v>
      </c>
      <c r="F31" s="232" t="s">
        <v>182</v>
      </c>
      <c r="G31" s="232">
        <v>40</v>
      </c>
      <c r="H31" s="232" t="s">
        <v>416</v>
      </c>
      <c r="I31" s="232" t="s">
        <v>535</v>
      </c>
      <c r="J31" s="232" t="s">
        <v>528</v>
      </c>
      <c r="K31" s="228">
        <v>62</v>
      </c>
      <c r="V31" s="228">
        <v>11</v>
      </c>
    </row>
    <row r="32" spans="2:22" ht="13.5" customHeight="1">
      <c r="B32" s="232" t="s">
        <v>536</v>
      </c>
      <c r="C32" s="232" t="s">
        <v>537</v>
      </c>
      <c r="D32" s="232" t="s">
        <v>454</v>
      </c>
      <c r="E32" s="232" t="s">
        <v>538</v>
      </c>
      <c r="F32" s="232" t="s">
        <v>182</v>
      </c>
      <c r="G32" s="232">
        <v>23</v>
      </c>
      <c r="H32" s="232" t="s">
        <v>429</v>
      </c>
      <c r="I32" s="232" t="s">
        <v>501</v>
      </c>
      <c r="J32" s="232" t="s">
        <v>502</v>
      </c>
      <c r="K32" s="228">
        <v>63</v>
      </c>
      <c r="V32" s="228">
        <v>38</v>
      </c>
    </row>
    <row r="33" spans="2:22" ht="13.5" customHeight="1">
      <c r="B33" s="232" t="s">
        <v>539</v>
      </c>
      <c r="C33" s="232" t="s">
        <v>540</v>
      </c>
      <c r="D33" s="232" t="s">
        <v>454</v>
      </c>
      <c r="E33" s="232" t="s">
        <v>541</v>
      </c>
      <c r="F33" s="232" t="s">
        <v>182</v>
      </c>
      <c r="G33" s="232">
        <v>30</v>
      </c>
      <c r="H33" s="232" t="s">
        <v>440</v>
      </c>
      <c r="I33" s="232" t="s">
        <v>495</v>
      </c>
      <c r="J33" s="232" t="s">
        <v>496</v>
      </c>
      <c r="K33" s="228">
        <v>86</v>
      </c>
      <c r="V33" s="228">
        <v>13</v>
      </c>
    </row>
    <row r="34" spans="2:22" ht="13.5" customHeight="1">
      <c r="B34" s="232" t="s">
        <v>542</v>
      </c>
      <c r="C34" s="232" t="s">
        <v>543</v>
      </c>
      <c r="D34" s="232" t="s">
        <v>525</v>
      </c>
      <c r="E34" s="232" t="s">
        <v>544</v>
      </c>
      <c r="F34" s="232" t="s">
        <v>182</v>
      </c>
      <c r="G34" s="232">
        <v>55</v>
      </c>
      <c r="H34" s="232" t="s">
        <v>423</v>
      </c>
      <c r="I34" s="232" t="s">
        <v>545</v>
      </c>
      <c r="J34" s="232" t="s">
        <v>546</v>
      </c>
      <c r="K34" s="228">
        <v>31</v>
      </c>
      <c r="V34" s="228">
        <v>45</v>
      </c>
    </row>
    <row r="35" spans="2:22" ht="13.5" customHeight="1">
      <c r="B35" s="232" t="s">
        <v>547</v>
      </c>
      <c r="C35" s="232" t="s">
        <v>548</v>
      </c>
      <c r="D35" s="232" t="s">
        <v>444</v>
      </c>
      <c r="E35" s="232" t="s">
        <v>549</v>
      </c>
      <c r="F35" s="232" t="s">
        <v>182</v>
      </c>
      <c r="G35" s="232">
        <v>29</v>
      </c>
      <c r="H35" s="232" t="s">
        <v>429</v>
      </c>
      <c r="I35" s="232" t="s">
        <v>550</v>
      </c>
      <c r="J35" s="232" t="s">
        <v>551</v>
      </c>
      <c r="K35" s="228">
        <v>28</v>
      </c>
      <c r="V35" s="228">
        <v>80</v>
      </c>
    </row>
    <row r="36" spans="2:22" ht="13.5" customHeight="1">
      <c r="B36" s="232" t="s">
        <v>552</v>
      </c>
      <c r="C36" s="232" t="s">
        <v>553</v>
      </c>
      <c r="D36" s="232" t="s">
        <v>414</v>
      </c>
      <c r="E36" s="232" t="s">
        <v>554</v>
      </c>
      <c r="F36" s="232" t="s">
        <v>182</v>
      </c>
      <c r="G36" s="232">
        <v>19</v>
      </c>
      <c r="H36" s="232" t="s">
        <v>429</v>
      </c>
      <c r="I36" s="232" t="s">
        <v>430</v>
      </c>
      <c r="J36" s="232" t="s">
        <v>431</v>
      </c>
      <c r="K36" s="228">
        <v>3</v>
      </c>
      <c r="V36" s="228">
        <v>22</v>
      </c>
    </row>
    <row r="37" spans="2:22" ht="13.5" customHeight="1">
      <c r="B37" s="232" t="s">
        <v>555</v>
      </c>
      <c r="C37" s="232" t="s">
        <v>556</v>
      </c>
      <c r="D37" s="232" t="s">
        <v>525</v>
      </c>
      <c r="E37" s="232" t="s">
        <v>557</v>
      </c>
      <c r="F37" s="232" t="s">
        <v>182</v>
      </c>
      <c r="G37" s="232">
        <v>26</v>
      </c>
      <c r="H37" s="232" t="s">
        <v>429</v>
      </c>
      <c r="I37" s="232" t="s">
        <v>558</v>
      </c>
      <c r="J37" s="232" t="s">
        <v>485</v>
      </c>
      <c r="K37" s="228">
        <v>13</v>
      </c>
      <c r="V37" s="228">
        <v>1</v>
      </c>
    </row>
    <row r="38" spans="2:22" ht="13.5" customHeight="1">
      <c r="B38" s="232" t="s">
        <v>559</v>
      </c>
      <c r="C38" s="232" t="s">
        <v>560</v>
      </c>
      <c r="D38" s="232" t="s">
        <v>444</v>
      </c>
      <c r="E38" s="232" t="s">
        <v>561</v>
      </c>
      <c r="F38" s="232" t="s">
        <v>182</v>
      </c>
      <c r="G38" s="232">
        <v>18</v>
      </c>
      <c r="H38" s="232" t="s">
        <v>416</v>
      </c>
      <c r="I38" s="232" t="s">
        <v>562</v>
      </c>
      <c r="J38" s="232" t="s">
        <v>563</v>
      </c>
      <c r="K38" s="228">
        <v>32</v>
      </c>
      <c r="V38" s="228">
        <v>49</v>
      </c>
    </row>
    <row r="39" spans="2:22" ht="13.5" customHeight="1">
      <c r="B39" s="232" t="s">
        <v>564</v>
      </c>
      <c r="C39" s="232" t="s">
        <v>565</v>
      </c>
      <c r="D39" s="232" t="s">
        <v>499</v>
      </c>
      <c r="E39" s="232" t="s">
        <v>566</v>
      </c>
      <c r="F39" s="232" t="s">
        <v>182</v>
      </c>
      <c r="G39" s="232">
        <v>48</v>
      </c>
      <c r="H39" s="232" t="s">
        <v>467</v>
      </c>
      <c r="I39" s="232" t="s">
        <v>527</v>
      </c>
      <c r="J39" s="232" t="s">
        <v>528</v>
      </c>
      <c r="K39" s="228">
        <v>50</v>
      </c>
      <c r="V39" s="228">
        <v>79</v>
      </c>
    </row>
    <row r="40" spans="2:22" ht="13.5" customHeight="1">
      <c r="B40" s="232" t="s">
        <v>567</v>
      </c>
      <c r="C40" s="232" t="s">
        <v>568</v>
      </c>
      <c r="D40" s="232" t="s">
        <v>444</v>
      </c>
      <c r="E40" s="232" t="s">
        <v>569</v>
      </c>
      <c r="F40" s="232" t="s">
        <v>182</v>
      </c>
      <c r="G40" s="232">
        <v>25</v>
      </c>
      <c r="H40" s="232" t="s">
        <v>416</v>
      </c>
      <c r="I40" s="232" t="s">
        <v>570</v>
      </c>
      <c r="J40" s="232" t="s">
        <v>208</v>
      </c>
      <c r="K40" s="228">
        <v>12</v>
      </c>
      <c r="V40" s="228">
        <v>59</v>
      </c>
    </row>
    <row r="41" spans="2:22" ht="13.5" customHeight="1">
      <c r="B41" s="232" t="s">
        <v>571</v>
      </c>
      <c r="C41" s="232" t="s">
        <v>572</v>
      </c>
      <c r="D41" s="232" t="s">
        <v>454</v>
      </c>
      <c r="E41" s="232" t="s">
        <v>573</v>
      </c>
      <c r="F41" s="232" t="s">
        <v>180</v>
      </c>
      <c r="G41" s="232">
        <v>21</v>
      </c>
      <c r="H41" s="232" t="s">
        <v>423</v>
      </c>
      <c r="I41" s="232" t="s">
        <v>574</v>
      </c>
      <c r="J41" s="232" t="s">
        <v>208</v>
      </c>
      <c r="K41" s="228">
        <v>19</v>
      </c>
      <c r="V41" s="228">
        <v>78</v>
      </c>
    </row>
    <row r="42" spans="2:22" ht="13.5" customHeight="1">
      <c r="B42" s="232" t="s">
        <v>575</v>
      </c>
      <c r="C42" s="232" t="s">
        <v>576</v>
      </c>
      <c r="D42" s="232" t="s">
        <v>421</v>
      </c>
      <c r="E42" s="232" t="s">
        <v>577</v>
      </c>
      <c r="F42" s="232" t="s">
        <v>180</v>
      </c>
      <c r="G42" s="232">
        <v>25</v>
      </c>
      <c r="H42" s="232" t="s">
        <v>578</v>
      </c>
      <c r="I42" s="232" t="s">
        <v>579</v>
      </c>
      <c r="J42" s="232" t="s">
        <v>485</v>
      </c>
      <c r="K42" s="228">
        <v>14</v>
      </c>
      <c r="V42" s="228">
        <v>4</v>
      </c>
    </row>
    <row r="43" spans="2:22" ht="13.5" customHeight="1">
      <c r="B43" s="232" t="s">
        <v>580</v>
      </c>
      <c r="C43" s="232" t="s">
        <v>581</v>
      </c>
      <c r="D43" s="232" t="s">
        <v>482</v>
      </c>
      <c r="E43" s="232" t="s">
        <v>582</v>
      </c>
      <c r="F43" s="232" t="s">
        <v>180</v>
      </c>
      <c r="G43" s="232">
        <v>27</v>
      </c>
      <c r="H43" s="232" t="s">
        <v>440</v>
      </c>
      <c r="I43" s="232" t="s">
        <v>495</v>
      </c>
      <c r="J43" s="232" t="s">
        <v>496</v>
      </c>
      <c r="K43" s="228">
        <v>24</v>
      </c>
      <c r="V43" s="228">
        <v>70</v>
      </c>
    </row>
    <row r="44" spans="2:22" ht="13.5" customHeight="1">
      <c r="B44" s="232" t="s">
        <v>583</v>
      </c>
      <c r="C44" s="232" t="s">
        <v>584</v>
      </c>
      <c r="D44" s="232" t="s">
        <v>414</v>
      </c>
      <c r="E44" s="232" t="s">
        <v>585</v>
      </c>
      <c r="F44" s="232" t="s">
        <v>180</v>
      </c>
      <c r="G44" s="232">
        <v>27</v>
      </c>
      <c r="H44" s="232" t="s">
        <v>416</v>
      </c>
      <c r="I44" s="232" t="s">
        <v>550</v>
      </c>
      <c r="J44" s="232" t="s">
        <v>551</v>
      </c>
      <c r="K44" s="228">
        <v>90</v>
      </c>
      <c r="V44" s="228">
        <v>74</v>
      </c>
    </row>
    <row r="45" spans="2:22" ht="13.5" customHeight="1">
      <c r="B45" s="232" t="s">
        <v>586</v>
      </c>
      <c r="C45" s="232" t="s">
        <v>587</v>
      </c>
      <c r="D45" s="232" t="s">
        <v>488</v>
      </c>
      <c r="E45" s="232" t="s">
        <v>588</v>
      </c>
      <c r="F45" s="232" t="s">
        <v>180</v>
      </c>
      <c r="G45" s="232">
        <v>22</v>
      </c>
      <c r="H45" s="232" t="s">
        <v>589</v>
      </c>
      <c r="I45" s="232" t="s">
        <v>590</v>
      </c>
      <c r="J45" s="232" t="s">
        <v>591</v>
      </c>
      <c r="K45" s="228">
        <v>60</v>
      </c>
      <c r="V45" s="228">
        <v>72</v>
      </c>
    </row>
    <row r="46" spans="2:22" ht="13.5" customHeight="1">
      <c r="B46" s="232" t="s">
        <v>592</v>
      </c>
      <c r="C46" s="232" t="s">
        <v>593</v>
      </c>
      <c r="D46" s="232" t="s">
        <v>421</v>
      </c>
      <c r="E46" s="232" t="s">
        <v>594</v>
      </c>
      <c r="F46" s="232" t="s">
        <v>180</v>
      </c>
      <c r="G46" s="232">
        <v>40</v>
      </c>
      <c r="H46" s="232" t="s">
        <v>416</v>
      </c>
      <c r="I46" s="232" t="s">
        <v>595</v>
      </c>
      <c r="J46" s="232" t="s">
        <v>563</v>
      </c>
      <c r="K46" s="228">
        <v>70</v>
      </c>
      <c r="V46" s="228">
        <v>56</v>
      </c>
    </row>
    <row r="47" spans="2:22" ht="13.5" customHeight="1">
      <c r="B47" s="232" t="s">
        <v>596</v>
      </c>
      <c r="C47" s="232" t="s">
        <v>597</v>
      </c>
      <c r="D47" s="232" t="s">
        <v>461</v>
      </c>
      <c r="E47" s="232" t="s">
        <v>598</v>
      </c>
      <c r="F47" s="232" t="s">
        <v>180</v>
      </c>
      <c r="G47" s="232">
        <v>24</v>
      </c>
      <c r="H47" s="232" t="s">
        <v>599</v>
      </c>
      <c r="I47" s="232" t="s">
        <v>600</v>
      </c>
      <c r="J47" s="232" t="s">
        <v>601</v>
      </c>
      <c r="K47" s="228">
        <v>35</v>
      </c>
      <c r="V47" s="228">
        <v>64</v>
      </c>
    </row>
    <row r="48" spans="2:22" ht="13.5" customHeight="1">
      <c r="B48" s="232" t="s">
        <v>602</v>
      </c>
      <c r="C48" s="232" t="s">
        <v>603</v>
      </c>
      <c r="D48" s="232" t="s">
        <v>421</v>
      </c>
      <c r="E48" s="232" t="s">
        <v>604</v>
      </c>
      <c r="F48" s="232" t="s">
        <v>180</v>
      </c>
      <c r="G48" s="232">
        <v>65</v>
      </c>
      <c r="H48" s="232" t="s">
        <v>446</v>
      </c>
      <c r="I48" s="232" t="s">
        <v>605</v>
      </c>
      <c r="J48" s="232" t="s">
        <v>485</v>
      </c>
      <c r="K48" s="228">
        <v>73</v>
      </c>
      <c r="V48" s="228">
        <v>47</v>
      </c>
    </row>
    <row r="49" spans="2:22" ht="13.5" customHeight="1">
      <c r="B49" s="232" t="s">
        <v>606</v>
      </c>
      <c r="C49" s="232" t="s">
        <v>607</v>
      </c>
      <c r="D49" s="232" t="s">
        <v>454</v>
      </c>
      <c r="E49" s="232" t="s">
        <v>608</v>
      </c>
      <c r="F49" s="232" t="s">
        <v>180</v>
      </c>
      <c r="G49" s="232">
        <v>18</v>
      </c>
      <c r="H49" s="232" t="s">
        <v>429</v>
      </c>
      <c r="I49" s="232" t="s">
        <v>609</v>
      </c>
      <c r="J49" s="232" t="s">
        <v>485</v>
      </c>
      <c r="K49" s="228">
        <v>58</v>
      </c>
      <c r="V49" s="228">
        <v>85</v>
      </c>
    </row>
    <row r="50" spans="2:22" ht="13.5" customHeight="1">
      <c r="B50" s="232" t="s">
        <v>610</v>
      </c>
      <c r="C50" s="232" t="s">
        <v>611</v>
      </c>
      <c r="D50" s="232" t="s">
        <v>414</v>
      </c>
      <c r="E50" s="232" t="s">
        <v>612</v>
      </c>
      <c r="F50" s="232" t="s">
        <v>180</v>
      </c>
      <c r="G50" s="232">
        <v>28</v>
      </c>
      <c r="H50" s="232" t="s">
        <v>423</v>
      </c>
      <c r="I50" s="232" t="s">
        <v>501</v>
      </c>
      <c r="J50" s="232" t="s">
        <v>502</v>
      </c>
      <c r="K50" s="228">
        <v>87</v>
      </c>
      <c r="V50" s="228">
        <v>25</v>
      </c>
    </row>
    <row r="51" spans="2:22" ht="13.5" customHeight="1">
      <c r="B51" s="232" t="s">
        <v>613</v>
      </c>
      <c r="C51" s="232" t="s">
        <v>614</v>
      </c>
      <c r="D51" s="232" t="s">
        <v>454</v>
      </c>
      <c r="E51" s="232" t="s">
        <v>615</v>
      </c>
      <c r="F51" s="232" t="s">
        <v>180</v>
      </c>
      <c r="G51" s="232">
        <v>19</v>
      </c>
      <c r="H51" s="232" t="s">
        <v>616</v>
      </c>
      <c r="I51" s="232" t="s">
        <v>617</v>
      </c>
      <c r="J51" s="232" t="s">
        <v>485</v>
      </c>
      <c r="K51" s="228">
        <v>40</v>
      </c>
      <c r="V51" s="228">
        <v>54</v>
      </c>
    </row>
    <row r="52" spans="2:22" ht="13.5" customHeight="1">
      <c r="B52" s="232" t="s">
        <v>618</v>
      </c>
      <c r="C52" s="232" t="s">
        <v>619</v>
      </c>
      <c r="D52" s="232" t="s">
        <v>414</v>
      </c>
      <c r="E52" s="232" t="s">
        <v>620</v>
      </c>
      <c r="F52" s="232" t="s">
        <v>180</v>
      </c>
      <c r="G52" s="232">
        <v>45</v>
      </c>
      <c r="H52" s="232" t="s">
        <v>423</v>
      </c>
      <c r="I52" s="232" t="s">
        <v>621</v>
      </c>
      <c r="J52" s="232" t="s">
        <v>485</v>
      </c>
      <c r="K52" s="228">
        <v>69</v>
      </c>
      <c r="V52" s="228">
        <v>36</v>
      </c>
    </row>
    <row r="53" spans="2:22" ht="13.5" customHeight="1">
      <c r="B53" s="232" t="s">
        <v>622</v>
      </c>
      <c r="C53" s="232" t="s">
        <v>623</v>
      </c>
      <c r="D53" s="232" t="s">
        <v>444</v>
      </c>
      <c r="E53" s="232" t="s">
        <v>624</v>
      </c>
      <c r="F53" s="232" t="s">
        <v>180</v>
      </c>
      <c r="G53" s="232">
        <v>23</v>
      </c>
      <c r="H53" s="232" t="s">
        <v>429</v>
      </c>
      <c r="I53" s="232" t="s">
        <v>625</v>
      </c>
      <c r="J53" s="232" t="s">
        <v>485</v>
      </c>
      <c r="K53" s="228">
        <v>57</v>
      </c>
      <c r="V53" s="228">
        <v>37</v>
      </c>
    </row>
    <row r="54" spans="2:22" ht="13.5" customHeight="1">
      <c r="B54" s="232" t="s">
        <v>626</v>
      </c>
      <c r="C54" s="232" t="s">
        <v>627</v>
      </c>
      <c r="D54" s="232" t="s">
        <v>628</v>
      </c>
      <c r="E54" s="232" t="s">
        <v>629</v>
      </c>
      <c r="F54" s="232" t="s">
        <v>180</v>
      </c>
      <c r="G54" s="232">
        <v>42</v>
      </c>
      <c r="H54" s="232" t="s">
        <v>446</v>
      </c>
      <c r="I54" s="232" t="s">
        <v>630</v>
      </c>
      <c r="J54" s="232" t="s">
        <v>528</v>
      </c>
      <c r="K54" s="228">
        <v>84</v>
      </c>
      <c r="V54" s="228">
        <v>8</v>
      </c>
    </row>
    <row r="55" spans="2:22" ht="13.5" customHeight="1">
      <c r="B55" s="232" t="s">
        <v>631</v>
      </c>
      <c r="C55" s="232" t="s">
        <v>632</v>
      </c>
      <c r="D55" s="232" t="s">
        <v>454</v>
      </c>
      <c r="E55" s="232" t="s">
        <v>633</v>
      </c>
      <c r="F55" s="232" t="s">
        <v>180</v>
      </c>
      <c r="G55" s="232">
        <v>20</v>
      </c>
      <c r="H55" s="232" t="s">
        <v>440</v>
      </c>
      <c r="I55" s="232" t="s">
        <v>634</v>
      </c>
      <c r="J55" s="232" t="s">
        <v>522</v>
      </c>
      <c r="K55" s="228">
        <v>18</v>
      </c>
      <c r="V55" s="228">
        <v>28</v>
      </c>
    </row>
    <row r="56" spans="2:22" ht="13.5" customHeight="1">
      <c r="B56" s="232" t="s">
        <v>635</v>
      </c>
      <c r="C56" s="232" t="s">
        <v>636</v>
      </c>
      <c r="D56" s="232" t="s">
        <v>444</v>
      </c>
      <c r="E56" s="232" t="s">
        <v>637</v>
      </c>
      <c r="F56" s="232" t="s">
        <v>180</v>
      </c>
      <c r="G56" s="232">
        <v>19</v>
      </c>
      <c r="H56" s="232" t="s">
        <v>446</v>
      </c>
      <c r="I56" s="232" t="s">
        <v>501</v>
      </c>
      <c r="J56" s="232" t="s">
        <v>502</v>
      </c>
      <c r="K56" s="228">
        <v>91</v>
      </c>
      <c r="V56" s="228">
        <v>88</v>
      </c>
    </row>
    <row r="57" spans="2:22" ht="13.5" customHeight="1">
      <c r="B57" s="232" t="s">
        <v>638</v>
      </c>
      <c r="C57" s="232" t="s">
        <v>639</v>
      </c>
      <c r="D57" s="232" t="s">
        <v>640</v>
      </c>
      <c r="E57" s="232" t="s">
        <v>641</v>
      </c>
      <c r="F57" s="232" t="s">
        <v>180</v>
      </c>
      <c r="G57" s="232">
        <v>20</v>
      </c>
      <c r="H57" s="232" t="s">
        <v>416</v>
      </c>
      <c r="I57" s="232" t="s">
        <v>642</v>
      </c>
      <c r="J57" s="232" t="s">
        <v>643</v>
      </c>
      <c r="K57" s="228">
        <v>23</v>
      </c>
      <c r="V57" s="228">
        <v>21</v>
      </c>
    </row>
    <row r="58" spans="2:22" ht="13.5" customHeight="1">
      <c r="B58" s="232" t="s">
        <v>644</v>
      </c>
      <c r="C58" s="232" t="s">
        <v>645</v>
      </c>
      <c r="D58" s="232" t="s">
        <v>444</v>
      </c>
      <c r="E58" s="232" t="s">
        <v>646</v>
      </c>
      <c r="F58" s="232" t="s">
        <v>180</v>
      </c>
      <c r="G58" s="232">
        <v>20</v>
      </c>
      <c r="H58" s="232" t="s">
        <v>616</v>
      </c>
      <c r="I58" s="232" t="s">
        <v>430</v>
      </c>
      <c r="J58" s="232" t="s">
        <v>431</v>
      </c>
      <c r="K58" s="228">
        <v>39</v>
      </c>
      <c r="V58" s="228">
        <v>24</v>
      </c>
    </row>
    <row r="59" spans="2:22" ht="13.5" customHeight="1">
      <c r="B59" s="232" t="s">
        <v>647</v>
      </c>
      <c r="C59" s="232" t="s">
        <v>648</v>
      </c>
      <c r="D59" s="232" t="s">
        <v>444</v>
      </c>
      <c r="E59" s="232" t="s">
        <v>649</v>
      </c>
      <c r="F59" s="232" t="s">
        <v>180</v>
      </c>
      <c r="G59" s="232">
        <v>19</v>
      </c>
      <c r="H59" s="232" t="s">
        <v>616</v>
      </c>
      <c r="I59" s="232" t="s">
        <v>650</v>
      </c>
      <c r="J59" s="232" t="s">
        <v>651</v>
      </c>
      <c r="K59" s="228">
        <v>71</v>
      </c>
      <c r="V59" s="228">
        <v>76</v>
      </c>
    </row>
    <row r="60" spans="2:22" ht="13.5" customHeight="1">
      <c r="B60" s="232" t="s">
        <v>652</v>
      </c>
      <c r="C60" s="232" t="s">
        <v>653</v>
      </c>
      <c r="D60" s="232" t="s">
        <v>444</v>
      </c>
      <c r="E60" s="232" t="s">
        <v>654</v>
      </c>
      <c r="F60" s="232" t="s">
        <v>180</v>
      </c>
      <c r="G60" s="232">
        <v>35</v>
      </c>
      <c r="H60" s="232" t="s">
        <v>467</v>
      </c>
      <c r="I60" s="232" t="s">
        <v>655</v>
      </c>
      <c r="J60" s="232" t="s">
        <v>485</v>
      </c>
      <c r="K60" s="228">
        <v>76</v>
      </c>
      <c r="V60" s="228">
        <v>89</v>
      </c>
    </row>
    <row r="61" spans="2:22" ht="13.5" customHeight="1">
      <c r="B61" s="232" t="s">
        <v>656</v>
      </c>
      <c r="C61" s="232" t="s">
        <v>657</v>
      </c>
      <c r="D61" s="232" t="s">
        <v>628</v>
      </c>
      <c r="E61" s="232" t="s">
        <v>658</v>
      </c>
      <c r="F61" s="232" t="s">
        <v>180</v>
      </c>
      <c r="G61" s="232">
        <v>26</v>
      </c>
      <c r="H61" s="232" t="s">
        <v>467</v>
      </c>
      <c r="I61" s="232" t="s">
        <v>659</v>
      </c>
      <c r="J61" s="232" t="s">
        <v>591</v>
      </c>
      <c r="K61" s="228">
        <v>42</v>
      </c>
      <c r="V61" s="228">
        <v>86</v>
      </c>
    </row>
    <row r="62" spans="2:22" ht="13.5" customHeight="1">
      <c r="B62" s="232" t="s">
        <v>660</v>
      </c>
      <c r="C62" s="232" t="s">
        <v>661</v>
      </c>
      <c r="D62" s="232" t="s">
        <v>482</v>
      </c>
      <c r="E62" s="232" t="s">
        <v>662</v>
      </c>
      <c r="F62" s="232" t="s">
        <v>180</v>
      </c>
      <c r="G62" s="232">
        <v>45</v>
      </c>
      <c r="H62" s="232" t="s">
        <v>423</v>
      </c>
      <c r="I62" s="232" t="s">
        <v>663</v>
      </c>
      <c r="J62" s="232" t="s">
        <v>664</v>
      </c>
      <c r="K62" s="228">
        <v>75</v>
      </c>
      <c r="V62" s="228">
        <v>39</v>
      </c>
    </row>
    <row r="63" spans="2:22" ht="13.5" customHeight="1">
      <c r="B63" s="232" t="s">
        <v>665</v>
      </c>
      <c r="C63" s="232" t="s">
        <v>666</v>
      </c>
      <c r="D63" s="232" t="s">
        <v>421</v>
      </c>
      <c r="E63" s="232" t="s">
        <v>667</v>
      </c>
      <c r="F63" s="232" t="s">
        <v>180</v>
      </c>
      <c r="G63" s="232">
        <v>25</v>
      </c>
      <c r="H63" s="232" t="s">
        <v>446</v>
      </c>
      <c r="I63" s="232" t="s">
        <v>668</v>
      </c>
      <c r="J63" s="232" t="s">
        <v>651</v>
      </c>
      <c r="K63" s="228">
        <v>74</v>
      </c>
      <c r="V63" s="228">
        <v>6</v>
      </c>
    </row>
    <row r="64" spans="2:22" ht="13.5" customHeight="1">
      <c r="B64" s="232" t="s">
        <v>669</v>
      </c>
      <c r="C64" s="232" t="s">
        <v>670</v>
      </c>
      <c r="D64" s="232" t="s">
        <v>482</v>
      </c>
      <c r="E64" s="232" t="s">
        <v>671</v>
      </c>
      <c r="F64" s="232" t="s">
        <v>180</v>
      </c>
      <c r="G64" s="232">
        <v>20</v>
      </c>
      <c r="H64" s="232" t="s">
        <v>429</v>
      </c>
      <c r="I64" s="232" t="s">
        <v>672</v>
      </c>
      <c r="J64" s="232" t="s">
        <v>651</v>
      </c>
      <c r="K64" s="228">
        <v>81</v>
      </c>
      <c r="V64" s="228">
        <v>48</v>
      </c>
    </row>
    <row r="65" spans="2:22" ht="13.5" customHeight="1">
      <c r="B65" s="232" t="s">
        <v>673</v>
      </c>
      <c r="C65" s="232" t="s">
        <v>674</v>
      </c>
      <c r="D65" s="232" t="s">
        <v>675</v>
      </c>
      <c r="E65" s="232" t="s">
        <v>676</v>
      </c>
      <c r="F65" s="232" t="s">
        <v>180</v>
      </c>
      <c r="G65" s="232">
        <v>19</v>
      </c>
      <c r="H65" s="232" t="s">
        <v>423</v>
      </c>
      <c r="I65" s="232" t="s">
        <v>677</v>
      </c>
      <c r="J65" s="232" t="s">
        <v>643</v>
      </c>
      <c r="K65" s="228">
        <v>59</v>
      </c>
      <c r="V65" s="228">
        <v>91</v>
      </c>
    </row>
    <row r="66" spans="2:22" ht="13.5" customHeight="1">
      <c r="B66" s="232" t="s">
        <v>678</v>
      </c>
      <c r="C66" s="232" t="s">
        <v>679</v>
      </c>
      <c r="D66" s="232" t="s">
        <v>454</v>
      </c>
      <c r="E66" s="232" t="s">
        <v>680</v>
      </c>
      <c r="F66" s="232" t="s">
        <v>180</v>
      </c>
      <c r="G66" s="232">
        <v>18</v>
      </c>
      <c r="H66" s="232" t="s">
        <v>509</v>
      </c>
      <c r="I66" s="232" t="s">
        <v>681</v>
      </c>
      <c r="J66" s="232" t="s">
        <v>485</v>
      </c>
      <c r="K66" s="228">
        <v>41</v>
      </c>
      <c r="V66" s="228">
        <v>68</v>
      </c>
    </row>
    <row r="67" spans="2:22" ht="13.5" customHeight="1">
      <c r="B67" s="232" t="s">
        <v>682</v>
      </c>
      <c r="C67" s="232" t="s">
        <v>683</v>
      </c>
      <c r="D67" s="232" t="s">
        <v>525</v>
      </c>
      <c r="E67" s="232" t="s">
        <v>684</v>
      </c>
      <c r="F67" s="232" t="s">
        <v>180</v>
      </c>
      <c r="G67" s="232">
        <v>17</v>
      </c>
      <c r="H67" s="232" t="s">
        <v>429</v>
      </c>
      <c r="I67" s="232" t="s">
        <v>685</v>
      </c>
      <c r="J67" s="232" t="s">
        <v>686</v>
      </c>
      <c r="K67" s="228">
        <v>4</v>
      </c>
      <c r="V67" s="228">
        <v>90</v>
      </c>
    </row>
    <row r="68" spans="2:22" ht="13.5" customHeight="1">
      <c r="B68" s="232" t="s">
        <v>687</v>
      </c>
      <c r="C68" s="232" t="s">
        <v>688</v>
      </c>
      <c r="D68" s="232" t="s">
        <v>461</v>
      </c>
      <c r="E68" s="232" t="s">
        <v>689</v>
      </c>
      <c r="F68" s="232" t="s">
        <v>180</v>
      </c>
      <c r="G68" s="232">
        <v>26</v>
      </c>
      <c r="H68" s="232" t="s">
        <v>578</v>
      </c>
      <c r="I68" s="232" t="s">
        <v>690</v>
      </c>
      <c r="J68" s="232" t="s">
        <v>691</v>
      </c>
      <c r="K68" s="228">
        <v>43</v>
      </c>
      <c r="V68" s="228">
        <v>62</v>
      </c>
    </row>
    <row r="69" spans="2:22" ht="13.5" customHeight="1">
      <c r="B69" s="232" t="s">
        <v>692</v>
      </c>
      <c r="C69" s="232" t="s">
        <v>693</v>
      </c>
      <c r="D69" s="232" t="s">
        <v>454</v>
      </c>
      <c r="E69" s="232" t="s">
        <v>694</v>
      </c>
      <c r="F69" s="232" t="s">
        <v>180</v>
      </c>
      <c r="G69" s="232">
        <v>49</v>
      </c>
      <c r="H69" s="232" t="s">
        <v>467</v>
      </c>
      <c r="I69" s="232" t="s">
        <v>695</v>
      </c>
      <c r="J69" s="232" t="s">
        <v>691</v>
      </c>
      <c r="K69" s="228">
        <v>21</v>
      </c>
      <c r="V69" s="228">
        <v>77</v>
      </c>
    </row>
    <row r="70" spans="2:22" ht="13.5" customHeight="1">
      <c r="B70" s="232" t="s">
        <v>696</v>
      </c>
      <c r="C70" s="232" t="s">
        <v>697</v>
      </c>
      <c r="D70" s="232" t="s">
        <v>499</v>
      </c>
      <c r="E70" s="232" t="s">
        <v>698</v>
      </c>
      <c r="F70" s="232" t="s">
        <v>180</v>
      </c>
      <c r="G70" s="232">
        <v>39</v>
      </c>
      <c r="H70" s="232" t="s">
        <v>423</v>
      </c>
      <c r="I70" s="232" t="s">
        <v>699</v>
      </c>
      <c r="J70" s="232" t="s">
        <v>686</v>
      </c>
      <c r="K70" s="228">
        <v>77</v>
      </c>
      <c r="V70" s="228">
        <v>40</v>
      </c>
    </row>
    <row r="71" spans="2:22" ht="13.5" customHeight="1">
      <c r="B71" s="232" t="s">
        <v>700</v>
      </c>
      <c r="C71" s="232" t="s">
        <v>701</v>
      </c>
      <c r="D71" s="232" t="s">
        <v>427</v>
      </c>
      <c r="E71" s="232" t="s">
        <v>702</v>
      </c>
      <c r="F71" s="232" t="s">
        <v>180</v>
      </c>
      <c r="G71" s="232">
        <v>19</v>
      </c>
      <c r="H71" s="232" t="s">
        <v>616</v>
      </c>
      <c r="I71" s="232" t="s">
        <v>703</v>
      </c>
      <c r="J71" s="232" t="s">
        <v>704</v>
      </c>
      <c r="K71" s="228">
        <v>16</v>
      </c>
      <c r="V71" s="228">
        <v>57</v>
      </c>
    </row>
    <row r="72" spans="2:22" ht="13.5" customHeight="1">
      <c r="B72" s="232" t="s">
        <v>705</v>
      </c>
      <c r="C72" s="232" t="s">
        <v>706</v>
      </c>
      <c r="D72" s="232" t="s">
        <v>421</v>
      </c>
      <c r="E72" s="232" t="s">
        <v>707</v>
      </c>
      <c r="F72" s="232" t="s">
        <v>180</v>
      </c>
      <c r="G72" s="232">
        <v>40</v>
      </c>
      <c r="H72" s="232" t="s">
        <v>423</v>
      </c>
      <c r="I72" s="232" t="s">
        <v>708</v>
      </c>
      <c r="J72" s="232" t="s">
        <v>709</v>
      </c>
      <c r="K72" s="228">
        <v>2</v>
      </c>
      <c r="V72" s="228">
        <v>29</v>
      </c>
    </row>
    <row r="73" spans="2:22" ht="13.5" customHeight="1">
      <c r="B73" s="232" t="s">
        <v>710</v>
      </c>
      <c r="C73" s="232" t="s">
        <v>711</v>
      </c>
      <c r="D73" s="232" t="s">
        <v>675</v>
      </c>
      <c r="E73" s="232" t="s">
        <v>712</v>
      </c>
      <c r="F73" s="232" t="s">
        <v>180</v>
      </c>
      <c r="G73" s="232">
        <v>30</v>
      </c>
      <c r="H73" s="232" t="s">
        <v>429</v>
      </c>
      <c r="I73" s="232" t="s">
        <v>713</v>
      </c>
      <c r="J73" s="232" t="s">
        <v>686</v>
      </c>
      <c r="K73" s="228">
        <v>26</v>
      </c>
      <c r="V73" s="228">
        <v>3</v>
      </c>
    </row>
    <row r="74" spans="2:22" ht="13.5" customHeight="1">
      <c r="B74" s="232" t="s">
        <v>714</v>
      </c>
      <c r="C74" s="232" t="s">
        <v>715</v>
      </c>
      <c r="D74" s="232" t="s">
        <v>499</v>
      </c>
      <c r="E74" s="232" t="s">
        <v>716</v>
      </c>
      <c r="F74" s="232" t="s">
        <v>180</v>
      </c>
      <c r="G74" s="232">
        <v>18</v>
      </c>
      <c r="H74" s="232" t="s">
        <v>446</v>
      </c>
      <c r="I74" s="232" t="s">
        <v>717</v>
      </c>
      <c r="J74" s="232" t="s">
        <v>431</v>
      </c>
      <c r="K74" s="228">
        <v>25</v>
      </c>
      <c r="V74" s="228">
        <v>32</v>
      </c>
    </row>
    <row r="75" spans="2:22" ht="13.5" customHeight="1">
      <c r="B75" s="232" t="s">
        <v>718</v>
      </c>
      <c r="C75" s="232" t="s">
        <v>719</v>
      </c>
      <c r="D75" s="232" t="s">
        <v>675</v>
      </c>
      <c r="E75" s="232" t="s">
        <v>720</v>
      </c>
      <c r="F75" s="232" t="s">
        <v>180</v>
      </c>
      <c r="G75" s="232">
        <v>33</v>
      </c>
      <c r="H75" s="232" t="s">
        <v>467</v>
      </c>
      <c r="I75" s="232" t="s">
        <v>721</v>
      </c>
      <c r="J75" s="232" t="s">
        <v>709</v>
      </c>
      <c r="K75" s="228">
        <v>7</v>
      </c>
      <c r="V75" s="228">
        <v>84</v>
      </c>
    </row>
    <row r="76" spans="2:22" ht="13.5" customHeight="1">
      <c r="B76" s="232" t="s">
        <v>722</v>
      </c>
      <c r="C76" s="232" t="s">
        <v>723</v>
      </c>
      <c r="D76" s="232" t="s">
        <v>675</v>
      </c>
      <c r="E76" s="232" t="s">
        <v>724</v>
      </c>
      <c r="F76" s="232" t="s">
        <v>180</v>
      </c>
      <c r="G76" s="232">
        <v>19</v>
      </c>
      <c r="H76" s="232" t="s">
        <v>578</v>
      </c>
      <c r="I76" s="232" t="s">
        <v>725</v>
      </c>
      <c r="J76" s="232" t="s">
        <v>686</v>
      </c>
      <c r="K76" s="228">
        <v>64</v>
      </c>
      <c r="V76" s="228">
        <v>30</v>
      </c>
    </row>
    <row r="77" spans="2:22" ht="13.5" customHeight="1">
      <c r="B77" s="232" t="s">
        <v>726</v>
      </c>
      <c r="C77" s="232" t="s">
        <v>727</v>
      </c>
      <c r="D77" s="232" t="s">
        <v>640</v>
      </c>
      <c r="E77" s="232" t="s">
        <v>728</v>
      </c>
      <c r="F77" s="232" t="s">
        <v>180</v>
      </c>
      <c r="G77" s="232">
        <v>35</v>
      </c>
      <c r="H77" s="232" t="s">
        <v>729</v>
      </c>
      <c r="I77" s="232" t="s">
        <v>730</v>
      </c>
      <c r="J77" s="232" t="s">
        <v>686</v>
      </c>
      <c r="K77" s="228">
        <v>9</v>
      </c>
      <c r="V77" s="228">
        <v>10</v>
      </c>
    </row>
    <row r="78" spans="2:22" ht="13.5" customHeight="1">
      <c r="B78" s="232" t="s">
        <v>731</v>
      </c>
      <c r="C78" s="232" t="s">
        <v>732</v>
      </c>
      <c r="D78" s="232" t="s">
        <v>499</v>
      </c>
      <c r="E78" s="232" t="s">
        <v>733</v>
      </c>
      <c r="F78" s="232" t="s">
        <v>180</v>
      </c>
      <c r="G78" s="232">
        <v>35</v>
      </c>
      <c r="H78" s="232" t="s">
        <v>423</v>
      </c>
      <c r="I78" s="232" t="s">
        <v>734</v>
      </c>
      <c r="J78" s="232" t="s">
        <v>709</v>
      </c>
      <c r="K78" s="228">
        <v>11</v>
      </c>
      <c r="V78" s="228">
        <v>26</v>
      </c>
    </row>
    <row r="79" spans="2:22" ht="13.5" customHeight="1">
      <c r="B79" s="232" t="s">
        <v>735</v>
      </c>
      <c r="C79" s="232" t="s">
        <v>736</v>
      </c>
      <c r="D79" s="232" t="s">
        <v>628</v>
      </c>
      <c r="E79" s="232" t="s">
        <v>737</v>
      </c>
      <c r="F79" s="232" t="s">
        <v>180</v>
      </c>
      <c r="G79" s="232">
        <v>49</v>
      </c>
      <c r="H79" s="232" t="s">
        <v>446</v>
      </c>
      <c r="I79" s="232" t="s">
        <v>738</v>
      </c>
      <c r="J79" s="232" t="s">
        <v>686</v>
      </c>
      <c r="K79" s="228">
        <v>30</v>
      </c>
      <c r="V79" s="228">
        <v>87</v>
      </c>
    </row>
    <row r="80" spans="2:22" ht="13.5" customHeight="1">
      <c r="B80" s="232" t="s">
        <v>739</v>
      </c>
      <c r="C80" s="232" t="s">
        <v>740</v>
      </c>
      <c r="D80" s="232" t="s">
        <v>499</v>
      </c>
      <c r="E80" s="232" t="s">
        <v>741</v>
      </c>
      <c r="F80" s="232" t="s">
        <v>180</v>
      </c>
      <c r="G80" s="232">
        <v>34</v>
      </c>
      <c r="H80" s="232" t="s">
        <v>416</v>
      </c>
      <c r="I80" s="232" t="s">
        <v>742</v>
      </c>
      <c r="J80" s="232" t="s">
        <v>686</v>
      </c>
      <c r="K80" s="228">
        <v>37</v>
      </c>
      <c r="V80" s="228">
        <v>16</v>
      </c>
    </row>
    <row r="81" spans="2:22" ht="13.5" customHeight="1">
      <c r="B81" s="232" t="s">
        <v>743</v>
      </c>
      <c r="C81" s="232" t="s">
        <v>744</v>
      </c>
      <c r="D81" s="232" t="s">
        <v>675</v>
      </c>
      <c r="E81" s="232" t="s">
        <v>745</v>
      </c>
      <c r="F81" s="232" t="s">
        <v>180</v>
      </c>
      <c r="G81" s="232">
        <v>16</v>
      </c>
      <c r="H81" s="232" t="s">
        <v>446</v>
      </c>
      <c r="I81" s="232" t="s">
        <v>742</v>
      </c>
      <c r="J81" s="232" t="s">
        <v>686</v>
      </c>
      <c r="K81" s="228">
        <v>33</v>
      </c>
      <c r="V81" s="228">
        <v>35</v>
      </c>
    </row>
    <row r="82" spans="2:22" ht="13.5" customHeight="1">
      <c r="B82" s="232" t="s">
        <v>746</v>
      </c>
      <c r="C82" s="232" t="s">
        <v>747</v>
      </c>
      <c r="D82" s="232" t="s">
        <v>471</v>
      </c>
      <c r="E82" s="232" t="s">
        <v>748</v>
      </c>
      <c r="F82" s="232" t="s">
        <v>180</v>
      </c>
      <c r="G82" s="232">
        <v>40</v>
      </c>
      <c r="H82" s="232" t="s">
        <v>429</v>
      </c>
      <c r="I82" s="232" t="s">
        <v>749</v>
      </c>
      <c r="J82" s="232" t="s">
        <v>686</v>
      </c>
      <c r="K82" s="228">
        <v>8</v>
      </c>
      <c r="V82" s="228">
        <v>50</v>
      </c>
    </row>
    <row r="83" spans="2:22" ht="13.5" customHeight="1">
      <c r="B83" s="232" t="s">
        <v>750</v>
      </c>
      <c r="C83" s="232" t="s">
        <v>751</v>
      </c>
      <c r="D83" s="232" t="s">
        <v>461</v>
      </c>
      <c r="E83" s="232" t="s">
        <v>752</v>
      </c>
      <c r="F83" s="232" t="s">
        <v>180</v>
      </c>
      <c r="G83" s="232">
        <v>25</v>
      </c>
      <c r="H83" s="232" t="s">
        <v>578</v>
      </c>
      <c r="I83" s="232" t="s">
        <v>753</v>
      </c>
      <c r="J83" s="232" t="s">
        <v>691</v>
      </c>
      <c r="K83" s="228">
        <v>49</v>
      </c>
      <c r="V83" s="228">
        <v>75</v>
      </c>
    </row>
    <row r="84" spans="2:22" ht="13.5" customHeight="1">
      <c r="B84" s="232" t="s">
        <v>754</v>
      </c>
      <c r="C84" s="232" t="s">
        <v>755</v>
      </c>
      <c r="D84" s="232" t="s">
        <v>482</v>
      </c>
      <c r="E84" s="232" t="s">
        <v>756</v>
      </c>
      <c r="F84" s="232" t="s">
        <v>180</v>
      </c>
      <c r="G84" s="232">
        <v>38</v>
      </c>
      <c r="H84" s="232" t="s">
        <v>435</v>
      </c>
      <c r="I84" s="232" t="s">
        <v>757</v>
      </c>
      <c r="J84" s="232" t="s">
        <v>758</v>
      </c>
      <c r="K84" s="228">
        <v>78</v>
      </c>
      <c r="V84" s="228">
        <v>82</v>
      </c>
    </row>
    <row r="85" spans="2:22" ht="13.5" customHeight="1">
      <c r="B85" s="232" t="s">
        <v>759</v>
      </c>
      <c r="C85" s="232" t="s">
        <v>760</v>
      </c>
      <c r="D85" s="232" t="s">
        <v>482</v>
      </c>
      <c r="E85" s="232" t="s">
        <v>761</v>
      </c>
      <c r="F85" s="232" t="s">
        <v>180</v>
      </c>
      <c r="G85" s="232">
        <v>36</v>
      </c>
      <c r="H85" s="232" t="s">
        <v>467</v>
      </c>
      <c r="I85" s="232" t="s">
        <v>757</v>
      </c>
      <c r="J85" s="232" t="s">
        <v>758</v>
      </c>
      <c r="K85" s="228">
        <v>65</v>
      </c>
      <c r="V85" s="228">
        <v>27</v>
      </c>
    </row>
    <row r="86" spans="2:22" ht="13.5" customHeight="1">
      <c r="B86" s="232" t="s">
        <v>762</v>
      </c>
      <c r="C86" s="232" t="s">
        <v>763</v>
      </c>
      <c r="D86" s="232" t="s">
        <v>471</v>
      </c>
      <c r="E86" s="232" t="s">
        <v>764</v>
      </c>
      <c r="F86" s="232" t="s">
        <v>180</v>
      </c>
      <c r="G86" s="232">
        <v>27</v>
      </c>
      <c r="H86" s="232" t="s">
        <v>467</v>
      </c>
      <c r="I86" s="232" t="s">
        <v>757</v>
      </c>
      <c r="J86" s="232" t="s">
        <v>758</v>
      </c>
      <c r="K86" s="228">
        <v>47</v>
      </c>
      <c r="V86" s="228">
        <v>5</v>
      </c>
    </row>
    <row r="87" spans="2:22" ht="13.5" customHeight="1">
      <c r="B87" s="232" t="s">
        <v>765</v>
      </c>
      <c r="C87" s="232" t="s">
        <v>766</v>
      </c>
      <c r="D87" s="232" t="s">
        <v>525</v>
      </c>
      <c r="E87" s="232" t="s">
        <v>767</v>
      </c>
      <c r="F87" s="232" t="s">
        <v>180</v>
      </c>
      <c r="G87" s="232">
        <v>33</v>
      </c>
      <c r="H87" s="232" t="s">
        <v>578</v>
      </c>
      <c r="I87" s="232" t="s">
        <v>768</v>
      </c>
      <c r="J87" s="232" t="s">
        <v>758</v>
      </c>
      <c r="K87" s="228">
        <v>36</v>
      </c>
      <c r="V87" s="228">
        <v>55</v>
      </c>
    </row>
    <row r="88" spans="2:22" ht="13.5" customHeight="1">
      <c r="B88" s="232" t="s">
        <v>769</v>
      </c>
      <c r="C88" s="232" t="s">
        <v>770</v>
      </c>
      <c r="D88" s="232" t="s">
        <v>471</v>
      </c>
      <c r="E88" s="232" t="s">
        <v>771</v>
      </c>
      <c r="F88" s="232" t="s">
        <v>180</v>
      </c>
      <c r="G88" s="232">
        <v>25</v>
      </c>
      <c r="H88" s="232" t="s">
        <v>616</v>
      </c>
      <c r="I88" s="232" t="s">
        <v>772</v>
      </c>
      <c r="J88" s="232" t="s">
        <v>758</v>
      </c>
      <c r="K88" s="228">
        <v>80</v>
      </c>
      <c r="V88" s="228">
        <v>71</v>
      </c>
    </row>
    <row r="89" spans="2:22" ht="13.5" customHeight="1">
      <c r="B89" s="232" t="s">
        <v>773</v>
      </c>
      <c r="C89" s="232" t="s">
        <v>774</v>
      </c>
      <c r="D89" s="232" t="s">
        <v>454</v>
      </c>
      <c r="E89" s="232" t="s">
        <v>775</v>
      </c>
      <c r="F89" s="232" t="s">
        <v>180</v>
      </c>
      <c r="G89" s="232">
        <v>38</v>
      </c>
      <c r="H89" s="232" t="s">
        <v>616</v>
      </c>
      <c r="I89" s="232" t="s">
        <v>776</v>
      </c>
      <c r="J89" s="232" t="s">
        <v>758</v>
      </c>
      <c r="K89" s="228">
        <v>61</v>
      </c>
      <c r="V89" s="228">
        <v>14</v>
      </c>
    </row>
    <row r="90" spans="2:22" ht="13.5" customHeight="1">
      <c r="B90" s="232" t="s">
        <v>777</v>
      </c>
      <c r="C90" s="232" t="s">
        <v>778</v>
      </c>
      <c r="D90" s="232" t="s">
        <v>471</v>
      </c>
      <c r="E90" s="232" t="s">
        <v>779</v>
      </c>
      <c r="F90" s="232" t="s">
        <v>180</v>
      </c>
      <c r="G90" s="232">
        <v>46</v>
      </c>
      <c r="H90" s="232" t="s">
        <v>429</v>
      </c>
      <c r="I90" s="232" t="s">
        <v>768</v>
      </c>
      <c r="J90" s="232" t="s">
        <v>758</v>
      </c>
      <c r="K90" s="228">
        <v>51</v>
      </c>
      <c r="V90" s="228">
        <v>58</v>
      </c>
    </row>
    <row r="91" spans="2:22" ht="13.5" customHeight="1">
      <c r="B91" s="232" t="s">
        <v>780</v>
      </c>
      <c r="C91" s="232" t="s">
        <v>781</v>
      </c>
      <c r="D91" s="232" t="s">
        <v>471</v>
      </c>
      <c r="E91" s="232" t="s">
        <v>782</v>
      </c>
      <c r="F91" s="232" t="s">
        <v>180</v>
      </c>
      <c r="G91" s="232">
        <v>28</v>
      </c>
      <c r="H91" s="232" t="s">
        <v>416</v>
      </c>
      <c r="I91" s="232" t="s">
        <v>783</v>
      </c>
      <c r="J91" s="232" t="s">
        <v>758</v>
      </c>
      <c r="K91" s="228">
        <v>46</v>
      </c>
      <c r="V91" s="228">
        <v>18</v>
      </c>
    </row>
    <row r="92" spans="2:22" ht="13.5" customHeight="1">
      <c r="B92" s="232" t="s">
        <v>784</v>
      </c>
      <c r="C92" s="232" t="s">
        <v>785</v>
      </c>
      <c r="D92" s="232" t="s">
        <v>421</v>
      </c>
      <c r="E92" s="232" t="s">
        <v>786</v>
      </c>
      <c r="F92" s="232" t="s">
        <v>180</v>
      </c>
      <c r="G92" s="232">
        <v>24</v>
      </c>
      <c r="H92" s="232" t="s">
        <v>578</v>
      </c>
      <c r="I92" s="232" t="s">
        <v>768</v>
      </c>
      <c r="J92" s="232" t="s">
        <v>758</v>
      </c>
      <c r="K92" s="228">
        <v>67</v>
      </c>
      <c r="V92" s="228">
        <v>51</v>
      </c>
    </row>
    <row r="93" spans="2:22" ht="13.5" customHeight="1">
      <c r="B93" s="232" t="s">
        <v>787</v>
      </c>
      <c r="C93" s="232" t="s">
        <v>788</v>
      </c>
      <c r="D93" s="232" t="s">
        <v>675</v>
      </c>
      <c r="E93" s="232" t="s">
        <v>789</v>
      </c>
      <c r="F93" s="232" t="s">
        <v>180</v>
      </c>
      <c r="G93" s="232">
        <v>48</v>
      </c>
      <c r="H93" s="232" t="s">
        <v>429</v>
      </c>
      <c r="I93" s="232" t="s">
        <v>790</v>
      </c>
      <c r="J93" s="232" t="s">
        <v>709</v>
      </c>
      <c r="K93" s="228">
        <v>48</v>
      </c>
      <c r="V93" s="228">
        <v>12</v>
      </c>
    </row>
    <row r="94" spans="2:22" ht="13.5" customHeight="1">
      <c r="B94" s="232" t="s">
        <v>791</v>
      </c>
      <c r="C94" s="232" t="s">
        <v>792</v>
      </c>
      <c r="D94" s="232" t="s">
        <v>488</v>
      </c>
      <c r="E94" s="232" t="s">
        <v>793</v>
      </c>
      <c r="F94" s="232" t="s">
        <v>180</v>
      </c>
      <c r="G94" s="232">
        <v>37</v>
      </c>
      <c r="H94" s="232" t="s">
        <v>446</v>
      </c>
      <c r="I94" s="232" t="s">
        <v>794</v>
      </c>
      <c r="J94" s="232" t="s">
        <v>686</v>
      </c>
      <c r="K94" s="228">
        <v>82</v>
      </c>
      <c r="V94" s="228">
        <v>42</v>
      </c>
    </row>
    <row r="95" spans="2:22" ht="13.5" customHeight="1">
      <c r="B95" s="232" t="s">
        <v>795</v>
      </c>
      <c r="C95" s="232" t="s">
        <v>796</v>
      </c>
      <c r="D95" s="232" t="s">
        <v>525</v>
      </c>
      <c r="E95" s="232" t="s">
        <v>797</v>
      </c>
      <c r="F95" s="232" t="s">
        <v>180</v>
      </c>
      <c r="G95" s="232">
        <v>50</v>
      </c>
      <c r="H95" s="232" t="s">
        <v>423</v>
      </c>
      <c r="I95" s="232" t="s">
        <v>798</v>
      </c>
      <c r="J95" s="232" t="s">
        <v>686</v>
      </c>
      <c r="K95" s="228">
        <v>34</v>
      </c>
      <c r="V95" s="228">
        <v>66</v>
      </c>
    </row>
    <row r="96" spans="2:22" ht="13.5" customHeight="1">
      <c r="B96" s="232" t="s">
        <v>799</v>
      </c>
      <c r="C96" s="232" t="s">
        <v>800</v>
      </c>
      <c r="D96" s="232" t="s">
        <v>640</v>
      </c>
      <c r="E96" s="232" t="s">
        <v>801</v>
      </c>
      <c r="F96" s="232" t="s">
        <v>180</v>
      </c>
      <c r="G96" s="232">
        <v>24</v>
      </c>
      <c r="H96" s="232" t="s">
        <v>616</v>
      </c>
      <c r="I96" s="232" t="s">
        <v>802</v>
      </c>
      <c r="J96" s="232" t="s">
        <v>686</v>
      </c>
      <c r="K96" s="228">
        <v>6</v>
      </c>
      <c r="V96" s="228">
        <v>9</v>
      </c>
    </row>
    <row r="97" spans="2:22" ht="13.5" customHeight="1">
      <c r="B97" s="232" t="s">
        <v>803</v>
      </c>
      <c r="C97" s="232" t="s">
        <v>804</v>
      </c>
      <c r="D97" s="232" t="s">
        <v>525</v>
      </c>
      <c r="E97" s="232" t="s">
        <v>805</v>
      </c>
      <c r="F97" s="232" t="s">
        <v>180</v>
      </c>
      <c r="G97" s="232">
        <v>28</v>
      </c>
      <c r="H97" s="232" t="s">
        <v>416</v>
      </c>
      <c r="I97" s="232" t="s">
        <v>806</v>
      </c>
      <c r="J97" s="232" t="s">
        <v>686</v>
      </c>
      <c r="K97" s="228">
        <v>68</v>
      </c>
      <c r="V97" s="228">
        <v>83</v>
      </c>
    </row>
  </sheetData>
  <pageMargins left="0.75" right="0.75" top="1" bottom="1" header="0" footer="0"/>
  <pageSetup paperSize="9" orientation="portrait" horizontalDpi="12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I12"/>
  <sheetViews>
    <sheetView showWhiteSpace="0" view="pageLayout" topLeftCell="B1" zoomScaleNormal="100" workbookViewId="0">
      <selection activeCell="L4" sqref="L4"/>
    </sheetView>
  </sheetViews>
  <sheetFormatPr baseColWidth="10" defaultRowHeight="15"/>
  <cols>
    <col min="2" max="2" width="34.28515625" customWidth="1"/>
    <col min="3" max="3" width="25.7109375" customWidth="1"/>
    <col min="4" max="4" width="17.140625" customWidth="1"/>
    <col min="5" max="5" width="14.28515625" customWidth="1"/>
  </cols>
  <sheetData>
    <row r="1" spans="1:9" ht="30" customHeight="1">
      <c r="A1" s="188" t="s">
        <v>19</v>
      </c>
      <c r="B1" s="2" t="s">
        <v>20</v>
      </c>
      <c r="C1" s="2"/>
      <c r="D1" s="2"/>
      <c r="E1" s="190" t="s">
        <v>24</v>
      </c>
      <c r="F1" s="3" t="s">
        <v>25</v>
      </c>
      <c r="G1" s="3" t="s">
        <v>26</v>
      </c>
      <c r="H1" s="4" t="s">
        <v>27</v>
      </c>
      <c r="I1" s="1"/>
    </row>
    <row r="2" spans="1:9" ht="68.25" thickBot="1">
      <c r="A2" s="189"/>
      <c r="B2" s="5" t="s">
        <v>21</v>
      </c>
      <c r="C2" s="5" t="s">
        <v>23</v>
      </c>
      <c r="D2" s="5" t="s">
        <v>22</v>
      </c>
      <c r="E2" s="191"/>
      <c r="F2" s="6"/>
      <c r="G2" s="6"/>
      <c r="H2" s="7"/>
      <c r="I2" s="1"/>
    </row>
    <row r="3" spans="1:9">
      <c r="A3" s="8">
        <v>1</v>
      </c>
      <c r="B3" s="9" t="s">
        <v>28</v>
      </c>
      <c r="C3" s="9" t="s">
        <v>29</v>
      </c>
      <c r="D3" s="10">
        <v>250</v>
      </c>
      <c r="E3" s="9">
        <v>4</v>
      </c>
      <c r="F3" s="10">
        <f>D3*E3</f>
        <v>1000</v>
      </c>
      <c r="G3" s="11">
        <f>F3/$H$3</f>
        <v>56.179775280898873</v>
      </c>
      <c r="H3" s="192">
        <v>17.8</v>
      </c>
    </row>
    <row r="4" spans="1:9">
      <c r="A4" s="12">
        <v>2</v>
      </c>
      <c r="B4" s="13" t="s">
        <v>30</v>
      </c>
      <c r="C4" s="13" t="s">
        <v>31</v>
      </c>
      <c r="D4" s="14">
        <v>900</v>
      </c>
      <c r="E4" s="13">
        <v>2</v>
      </c>
      <c r="F4" s="14">
        <f t="shared" ref="F4:F12" si="0">D4*E4</f>
        <v>1800</v>
      </c>
      <c r="G4" s="15">
        <f t="shared" ref="G4:G12" si="1">F4/$H$3</f>
        <v>101.12359550561797</v>
      </c>
      <c r="H4" s="193"/>
    </row>
    <row r="5" spans="1:9">
      <c r="A5" s="12">
        <v>3</v>
      </c>
      <c r="B5" s="13" t="s">
        <v>32</v>
      </c>
      <c r="C5" s="13" t="s">
        <v>33</v>
      </c>
      <c r="D5" s="14">
        <v>700</v>
      </c>
      <c r="E5" s="13">
        <v>5</v>
      </c>
      <c r="F5" s="14">
        <f t="shared" si="0"/>
        <v>3500</v>
      </c>
      <c r="G5" s="15">
        <f t="shared" si="1"/>
        <v>196.62921348314606</v>
      </c>
      <c r="H5" s="193"/>
    </row>
    <row r="6" spans="1:9">
      <c r="A6" s="12">
        <v>4</v>
      </c>
      <c r="B6" s="13" t="s">
        <v>34</v>
      </c>
      <c r="C6" s="13" t="s">
        <v>35</v>
      </c>
      <c r="D6" s="14">
        <v>10</v>
      </c>
      <c r="E6" s="13">
        <v>6</v>
      </c>
      <c r="F6" s="14">
        <f t="shared" si="0"/>
        <v>60</v>
      </c>
      <c r="G6" s="15">
        <f t="shared" si="1"/>
        <v>3.3707865168539324</v>
      </c>
      <c r="H6" s="193"/>
    </row>
    <row r="7" spans="1:9">
      <c r="A7" s="12">
        <v>5</v>
      </c>
      <c r="B7" s="13" t="s">
        <v>36</v>
      </c>
      <c r="C7" s="13" t="s">
        <v>37</v>
      </c>
      <c r="D7" s="14">
        <v>15</v>
      </c>
      <c r="E7" s="13">
        <v>9</v>
      </c>
      <c r="F7" s="14">
        <f t="shared" si="0"/>
        <v>135</v>
      </c>
      <c r="G7" s="15">
        <f t="shared" si="1"/>
        <v>7.584269662921348</v>
      </c>
      <c r="H7" s="193"/>
    </row>
    <row r="8" spans="1:9">
      <c r="A8" s="12">
        <v>6</v>
      </c>
      <c r="B8" s="13" t="s">
        <v>38</v>
      </c>
      <c r="C8" s="13" t="s">
        <v>39</v>
      </c>
      <c r="D8" s="14">
        <v>35</v>
      </c>
      <c r="E8" s="13">
        <v>8</v>
      </c>
      <c r="F8" s="14">
        <f t="shared" si="0"/>
        <v>280</v>
      </c>
      <c r="G8" s="15">
        <f t="shared" si="1"/>
        <v>15.730337078651685</v>
      </c>
      <c r="H8" s="193"/>
    </row>
    <row r="9" spans="1:9">
      <c r="A9" s="12">
        <v>7</v>
      </c>
      <c r="B9" s="13" t="s">
        <v>40</v>
      </c>
      <c r="C9" s="13" t="s">
        <v>41</v>
      </c>
      <c r="D9" s="14">
        <v>450</v>
      </c>
      <c r="E9" s="13">
        <v>3</v>
      </c>
      <c r="F9" s="14">
        <f t="shared" si="0"/>
        <v>1350</v>
      </c>
      <c r="G9" s="15">
        <f t="shared" si="1"/>
        <v>75.842696629213478</v>
      </c>
      <c r="H9" s="193"/>
    </row>
    <row r="10" spans="1:9">
      <c r="A10" s="12">
        <v>8</v>
      </c>
      <c r="B10" s="13" t="s">
        <v>42</v>
      </c>
      <c r="C10" s="13" t="s">
        <v>43</v>
      </c>
      <c r="D10" s="14">
        <v>5000</v>
      </c>
      <c r="E10" s="13">
        <v>1</v>
      </c>
      <c r="F10" s="14">
        <f t="shared" si="0"/>
        <v>5000</v>
      </c>
      <c r="G10" s="15">
        <f t="shared" si="1"/>
        <v>280.89887640449439</v>
      </c>
      <c r="H10" s="193"/>
    </row>
    <row r="11" spans="1:9">
      <c r="A11" s="12">
        <v>9</v>
      </c>
      <c r="B11" s="13" t="s">
        <v>44</v>
      </c>
      <c r="C11" s="13" t="s">
        <v>45</v>
      </c>
      <c r="D11" s="14">
        <v>3500</v>
      </c>
      <c r="E11" s="13">
        <v>4</v>
      </c>
      <c r="F11" s="14">
        <f t="shared" si="0"/>
        <v>14000</v>
      </c>
      <c r="G11" s="15">
        <f t="shared" si="1"/>
        <v>786.51685393258424</v>
      </c>
      <c r="H11" s="193"/>
    </row>
    <row r="12" spans="1:9" ht="15.75" thickBot="1">
      <c r="A12" s="16">
        <v>10</v>
      </c>
      <c r="B12" s="17" t="s">
        <v>46</v>
      </c>
      <c r="C12" s="17" t="s">
        <v>47</v>
      </c>
      <c r="D12" s="18">
        <v>2500</v>
      </c>
      <c r="E12" s="17">
        <v>55</v>
      </c>
      <c r="F12" s="18">
        <f t="shared" si="0"/>
        <v>137500</v>
      </c>
      <c r="G12" s="19">
        <f t="shared" si="1"/>
        <v>7724.7191011235955</v>
      </c>
      <c r="H12" s="194"/>
    </row>
  </sheetData>
  <mergeCells count="3">
    <mergeCell ref="A1:A2"/>
    <mergeCell ref="E1:E2"/>
    <mergeCell ref="H3:H12"/>
  </mergeCells>
  <pageMargins left="0.76" right="0.7" top="2.09" bottom="0.75" header="0.73" footer="0.3"/>
  <pageSetup paperSize="9" scale="90" orientation="landscape" horizontalDpi="1200" verticalDpi="1200" r:id="rId1"/>
  <headerFooter>
    <oddHeader>&amp;LYAINA PAOLA TELLO HERNÁNDEZ&amp;R&amp;G</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workbookViewId="0">
      <selection activeCell="A4" sqref="A4"/>
    </sheetView>
  </sheetViews>
  <sheetFormatPr baseColWidth="10" defaultRowHeight="12.75"/>
  <cols>
    <col min="1" max="16384" width="11.42578125" style="226"/>
  </cols>
  <sheetData>
    <row r="1" spans="1:9" ht="32.65" customHeight="1">
      <c r="A1" s="229" t="s">
        <v>403</v>
      </c>
    </row>
    <row r="2" spans="1:9" ht="32.65" customHeight="1">
      <c r="A2" s="230" t="s">
        <v>807</v>
      </c>
    </row>
    <row r="4" spans="1:9" ht="25.5">
      <c r="A4" s="233" t="s">
        <v>159</v>
      </c>
      <c r="B4" s="233" t="s">
        <v>405</v>
      </c>
      <c r="C4" s="233" t="s">
        <v>406</v>
      </c>
      <c r="D4" s="233" t="s">
        <v>407</v>
      </c>
      <c r="E4" s="233" t="s">
        <v>176</v>
      </c>
      <c r="F4" s="233" t="s">
        <v>408</v>
      </c>
      <c r="G4" s="233" t="s">
        <v>409</v>
      </c>
      <c r="H4" s="233" t="s">
        <v>410</v>
      </c>
      <c r="I4" s="233" t="s">
        <v>411</v>
      </c>
    </row>
    <row r="5" spans="1:9" ht="13.35" customHeight="1">
      <c r="A5" s="232" t="s">
        <v>799</v>
      </c>
      <c r="B5" s="232" t="s">
        <v>688</v>
      </c>
      <c r="C5" s="232" t="s">
        <v>461</v>
      </c>
      <c r="D5" s="232" t="s">
        <v>689</v>
      </c>
      <c r="E5" s="232" t="s">
        <v>182</v>
      </c>
      <c r="F5" s="232">
        <v>26</v>
      </c>
      <c r="G5" s="232" t="s">
        <v>578</v>
      </c>
      <c r="H5" s="232" t="s">
        <v>690</v>
      </c>
      <c r="I5" s="232" t="s">
        <v>691</v>
      </c>
    </row>
    <row r="6" spans="1:9" ht="13.35" customHeight="1">
      <c r="A6" s="232" t="s">
        <v>647</v>
      </c>
      <c r="B6" s="232" t="s">
        <v>693</v>
      </c>
      <c r="C6" s="232" t="s">
        <v>454</v>
      </c>
      <c r="D6" s="232" t="s">
        <v>694</v>
      </c>
      <c r="E6" s="232" t="s">
        <v>182</v>
      </c>
      <c r="F6" s="232">
        <v>49</v>
      </c>
      <c r="G6" s="232" t="s">
        <v>467</v>
      </c>
      <c r="H6" s="232" t="s">
        <v>695</v>
      </c>
      <c r="I6" s="232" t="s">
        <v>691</v>
      </c>
    </row>
    <row r="7" spans="1:9" ht="13.35" customHeight="1">
      <c r="A7" s="232" t="s">
        <v>596</v>
      </c>
      <c r="B7" s="232" t="s">
        <v>413</v>
      </c>
      <c r="C7" s="232" t="s">
        <v>414</v>
      </c>
      <c r="D7" s="232" t="s">
        <v>415</v>
      </c>
      <c r="E7" s="232" t="s">
        <v>182</v>
      </c>
      <c r="F7" s="232">
        <v>31</v>
      </c>
      <c r="G7" s="232" t="s">
        <v>416</v>
      </c>
      <c r="H7" s="232" t="s">
        <v>417</v>
      </c>
      <c r="I7" s="232" t="s">
        <v>418</v>
      </c>
    </row>
    <row r="8" spans="1:9" ht="13.35" customHeight="1">
      <c r="A8" s="232" t="s">
        <v>571</v>
      </c>
      <c r="B8" s="232" t="s">
        <v>481</v>
      </c>
      <c r="C8" s="232" t="s">
        <v>482</v>
      </c>
      <c r="D8" s="232" t="s">
        <v>483</v>
      </c>
      <c r="E8" s="232" t="s">
        <v>182</v>
      </c>
      <c r="F8" s="232">
        <v>25</v>
      </c>
      <c r="G8" s="232" t="s">
        <v>429</v>
      </c>
      <c r="H8" s="232" t="s">
        <v>484</v>
      </c>
      <c r="I8" s="232" t="s">
        <v>485</v>
      </c>
    </row>
    <row r="9" spans="1:9" ht="13.35" customHeight="1">
      <c r="A9" s="232" t="s">
        <v>477</v>
      </c>
      <c r="B9" s="232" t="s">
        <v>785</v>
      </c>
      <c r="C9" s="232" t="s">
        <v>421</v>
      </c>
      <c r="D9" s="232" t="s">
        <v>786</v>
      </c>
      <c r="E9" s="232" t="s">
        <v>182</v>
      </c>
      <c r="F9" s="232">
        <v>24</v>
      </c>
      <c r="G9" s="232" t="s">
        <v>578</v>
      </c>
      <c r="H9" s="232" t="s">
        <v>768</v>
      </c>
      <c r="I9" s="232" t="s">
        <v>758</v>
      </c>
    </row>
    <row r="10" spans="1:9" ht="13.35" customHeight="1">
      <c r="A10" s="232" t="s">
        <v>464</v>
      </c>
      <c r="B10" s="232" t="s">
        <v>766</v>
      </c>
      <c r="C10" s="232" t="s">
        <v>525</v>
      </c>
      <c r="D10" s="232" t="s">
        <v>767</v>
      </c>
      <c r="E10" s="232" t="s">
        <v>182</v>
      </c>
      <c r="F10" s="232">
        <v>33</v>
      </c>
      <c r="G10" s="232" t="s">
        <v>578</v>
      </c>
      <c r="H10" s="232" t="s">
        <v>768</v>
      </c>
      <c r="I10" s="232" t="s">
        <v>758</v>
      </c>
    </row>
    <row r="11" spans="1:9" ht="13.35" customHeight="1">
      <c r="A11" s="232" t="s">
        <v>432</v>
      </c>
      <c r="B11" s="232" t="s">
        <v>778</v>
      </c>
      <c r="C11" s="232" t="s">
        <v>471</v>
      </c>
      <c r="D11" s="232" t="s">
        <v>779</v>
      </c>
      <c r="E11" s="232" t="s">
        <v>182</v>
      </c>
      <c r="F11" s="232">
        <v>46</v>
      </c>
      <c r="G11" s="232" t="s">
        <v>429</v>
      </c>
      <c r="H11" s="232" t="s">
        <v>768</v>
      </c>
      <c r="I11" s="232" t="s">
        <v>758</v>
      </c>
    </row>
    <row r="12" spans="1:9" ht="13.35" customHeight="1">
      <c r="A12" s="232" t="s">
        <v>492</v>
      </c>
      <c r="B12" s="232" t="s">
        <v>755</v>
      </c>
      <c r="C12" s="232" t="s">
        <v>482</v>
      </c>
      <c r="D12" s="232" t="s">
        <v>756</v>
      </c>
      <c r="E12" s="232" t="s">
        <v>182</v>
      </c>
      <c r="F12" s="232">
        <v>38</v>
      </c>
      <c r="G12" s="232" t="s">
        <v>435</v>
      </c>
      <c r="H12" s="232" t="s">
        <v>757</v>
      </c>
      <c r="I12" s="232" t="s">
        <v>758</v>
      </c>
    </row>
    <row r="13" spans="1:9" ht="13.35" customHeight="1">
      <c r="A13" s="232" t="s">
        <v>644</v>
      </c>
      <c r="B13" s="232" t="s">
        <v>781</v>
      </c>
      <c r="C13" s="232" t="s">
        <v>471</v>
      </c>
      <c r="D13" s="232" t="s">
        <v>782</v>
      </c>
      <c r="E13" s="232" t="s">
        <v>182</v>
      </c>
      <c r="F13" s="232">
        <v>28</v>
      </c>
      <c r="G13" s="232" t="s">
        <v>416</v>
      </c>
      <c r="H13" s="232" t="s">
        <v>783</v>
      </c>
      <c r="I13" s="232" t="s">
        <v>758</v>
      </c>
    </row>
    <row r="14" spans="1:9" ht="13.35" customHeight="1">
      <c r="A14" s="232" t="s">
        <v>692</v>
      </c>
      <c r="B14" s="232" t="s">
        <v>744</v>
      </c>
      <c r="C14" s="232" t="s">
        <v>675</v>
      </c>
      <c r="D14" s="232" t="s">
        <v>745</v>
      </c>
      <c r="E14" s="232" t="s">
        <v>182</v>
      </c>
      <c r="F14" s="232">
        <v>16</v>
      </c>
      <c r="G14" s="232" t="s">
        <v>446</v>
      </c>
      <c r="H14" s="232" t="s">
        <v>742</v>
      </c>
      <c r="I14" s="232" t="s">
        <v>686</v>
      </c>
    </row>
    <row r="15" spans="1:9" ht="13.35" customHeight="1">
      <c r="A15" s="232" t="s">
        <v>506</v>
      </c>
      <c r="B15" s="232" t="s">
        <v>453</v>
      </c>
      <c r="C15" s="232" t="s">
        <v>454</v>
      </c>
      <c r="D15" s="232" t="s">
        <v>455</v>
      </c>
      <c r="E15" s="232" t="s">
        <v>182</v>
      </c>
      <c r="F15" s="232">
        <v>28</v>
      </c>
      <c r="G15" s="232" t="s">
        <v>423</v>
      </c>
      <c r="H15" s="232" t="s">
        <v>451</v>
      </c>
      <c r="I15" s="232" t="s">
        <v>418</v>
      </c>
    </row>
    <row r="16" spans="1:9" ht="13.35" customHeight="1">
      <c r="A16" s="232" t="s">
        <v>780</v>
      </c>
      <c r="B16" s="232" t="s">
        <v>449</v>
      </c>
      <c r="C16" s="232" t="s">
        <v>421</v>
      </c>
      <c r="D16" s="232" t="s">
        <v>450</v>
      </c>
      <c r="E16" s="232" t="s">
        <v>182</v>
      </c>
      <c r="F16" s="232">
        <v>29</v>
      </c>
      <c r="G16" s="232" t="s">
        <v>446</v>
      </c>
      <c r="H16" s="232" t="s">
        <v>451</v>
      </c>
      <c r="I16" s="232" t="s">
        <v>418</v>
      </c>
    </row>
    <row r="17" spans="1:9" ht="13.35" customHeight="1">
      <c r="A17" s="232" t="s">
        <v>652</v>
      </c>
      <c r="B17" s="232" t="s">
        <v>475</v>
      </c>
      <c r="C17" s="232" t="s">
        <v>454</v>
      </c>
      <c r="D17" s="232" t="s">
        <v>476</v>
      </c>
      <c r="E17" s="232" t="s">
        <v>182</v>
      </c>
      <c r="F17" s="232">
        <v>23</v>
      </c>
      <c r="G17" s="232" t="s">
        <v>423</v>
      </c>
      <c r="H17" s="232" t="s">
        <v>463</v>
      </c>
      <c r="I17" s="232" t="s">
        <v>418</v>
      </c>
    </row>
    <row r="18" spans="1:9" ht="13.35" customHeight="1">
      <c r="A18" s="232" t="s">
        <v>606</v>
      </c>
      <c r="B18" s="232" t="s">
        <v>460</v>
      </c>
      <c r="C18" s="232" t="s">
        <v>461</v>
      </c>
      <c r="D18" s="232" t="s">
        <v>462</v>
      </c>
      <c r="E18" s="232" t="s">
        <v>182</v>
      </c>
      <c r="F18" s="232">
        <v>28</v>
      </c>
      <c r="G18" s="232" t="s">
        <v>446</v>
      </c>
      <c r="H18" s="232" t="s">
        <v>463</v>
      </c>
      <c r="I18" s="232" t="s">
        <v>418</v>
      </c>
    </row>
    <row r="19" spans="1:9" ht="13.35" customHeight="1">
      <c r="A19" s="232" t="s">
        <v>784</v>
      </c>
      <c r="B19" s="232" t="s">
        <v>603</v>
      </c>
      <c r="C19" s="232" t="s">
        <v>421</v>
      </c>
      <c r="D19" s="232" t="s">
        <v>604</v>
      </c>
      <c r="E19" s="232" t="s">
        <v>182</v>
      </c>
      <c r="F19" s="232">
        <v>65</v>
      </c>
      <c r="G19" s="232" t="s">
        <v>446</v>
      </c>
      <c r="H19" s="232" t="s">
        <v>605</v>
      </c>
      <c r="I19" s="232" t="s">
        <v>485</v>
      </c>
    </row>
    <row r="20" spans="1:9" ht="13.35" customHeight="1">
      <c r="A20" s="232" t="s">
        <v>583</v>
      </c>
      <c r="B20" s="232" t="s">
        <v>504</v>
      </c>
      <c r="C20" s="232" t="s">
        <v>454</v>
      </c>
      <c r="D20" s="232" t="s">
        <v>505</v>
      </c>
      <c r="E20" s="232" t="s">
        <v>182</v>
      </c>
      <c r="F20" s="232">
        <v>20</v>
      </c>
      <c r="G20" s="232" t="s">
        <v>423</v>
      </c>
      <c r="H20" s="232" t="s">
        <v>501</v>
      </c>
      <c r="I20" s="232" t="s">
        <v>502</v>
      </c>
    </row>
    <row r="21" spans="1:9" ht="13.35" customHeight="1">
      <c r="A21" s="232" t="s">
        <v>529</v>
      </c>
      <c r="B21" s="232" t="s">
        <v>556</v>
      </c>
      <c r="C21" s="232" t="s">
        <v>525</v>
      </c>
      <c r="D21" s="232" t="s">
        <v>557</v>
      </c>
      <c r="E21" s="232" t="s">
        <v>182</v>
      </c>
      <c r="F21" s="232">
        <v>26</v>
      </c>
      <c r="G21" s="232" t="s">
        <v>429</v>
      </c>
      <c r="H21" s="232" t="s">
        <v>558</v>
      </c>
      <c r="I21" s="232" t="s">
        <v>485</v>
      </c>
    </row>
    <row r="22" spans="1:9" ht="13.35" customHeight="1">
      <c r="A22" s="232" t="s">
        <v>480</v>
      </c>
      <c r="B22" s="232" t="s">
        <v>565</v>
      </c>
      <c r="C22" s="232" t="s">
        <v>499</v>
      </c>
      <c r="D22" s="232" t="s">
        <v>566</v>
      </c>
      <c r="E22" s="232" t="s">
        <v>182</v>
      </c>
      <c r="F22" s="232">
        <v>48</v>
      </c>
      <c r="G22" s="232" t="s">
        <v>467</v>
      </c>
      <c r="H22" s="232" t="s">
        <v>527</v>
      </c>
      <c r="I22" s="232" t="s">
        <v>528</v>
      </c>
    </row>
    <row r="23" spans="1:9" ht="13.35" customHeight="1">
      <c r="A23" s="232" t="s">
        <v>696</v>
      </c>
      <c r="B23" s="232" t="s">
        <v>507</v>
      </c>
      <c r="C23" s="232" t="s">
        <v>444</v>
      </c>
      <c r="D23" s="232" t="s">
        <v>508</v>
      </c>
      <c r="E23" s="232" t="s">
        <v>182</v>
      </c>
      <c r="F23" s="232">
        <v>19</v>
      </c>
      <c r="G23" s="232" t="s">
        <v>509</v>
      </c>
      <c r="H23" s="232" t="s">
        <v>510</v>
      </c>
      <c r="I23" s="232" t="s">
        <v>491</v>
      </c>
    </row>
    <row r="24" spans="1:9" ht="13.35" customHeight="1">
      <c r="A24" s="232" t="s">
        <v>787</v>
      </c>
      <c r="B24" s="232" t="s">
        <v>478</v>
      </c>
      <c r="C24" s="232" t="s">
        <v>427</v>
      </c>
      <c r="D24" s="232" t="s">
        <v>479</v>
      </c>
      <c r="E24" s="232" t="s">
        <v>182</v>
      </c>
      <c r="F24" s="232">
        <v>16</v>
      </c>
      <c r="G24" s="232" t="s">
        <v>416</v>
      </c>
      <c r="H24" s="232" t="s">
        <v>430</v>
      </c>
      <c r="I24" s="232" t="s">
        <v>431</v>
      </c>
    </row>
    <row r="25" spans="1:9" ht="13.35" customHeight="1">
      <c r="A25" s="232" t="s">
        <v>777</v>
      </c>
      <c r="B25" s="232" t="s">
        <v>553</v>
      </c>
      <c r="C25" s="232" t="s">
        <v>414</v>
      </c>
      <c r="D25" s="232" t="s">
        <v>554</v>
      </c>
      <c r="E25" s="232" t="s">
        <v>182</v>
      </c>
      <c r="F25" s="232">
        <v>19</v>
      </c>
      <c r="G25" s="232" t="s">
        <v>429</v>
      </c>
      <c r="H25" s="232" t="s">
        <v>430</v>
      </c>
      <c r="I25" s="232" t="s">
        <v>431</v>
      </c>
    </row>
    <row r="26" spans="1:9" ht="13.35" customHeight="1">
      <c r="A26" s="232" t="s">
        <v>469</v>
      </c>
      <c r="B26" s="232" t="s">
        <v>457</v>
      </c>
      <c r="C26" s="232" t="s">
        <v>444</v>
      </c>
      <c r="D26" s="232" t="s">
        <v>458</v>
      </c>
      <c r="E26" s="232" t="s">
        <v>182</v>
      </c>
      <c r="F26" s="232">
        <v>19</v>
      </c>
      <c r="G26" s="232" t="s">
        <v>440</v>
      </c>
      <c r="H26" s="232" t="s">
        <v>430</v>
      </c>
      <c r="I26" s="232" t="s">
        <v>431</v>
      </c>
    </row>
    <row r="27" spans="1:9" ht="13.35" customHeight="1">
      <c r="A27" s="232" t="s">
        <v>575</v>
      </c>
      <c r="B27" s="232" t="s">
        <v>512</v>
      </c>
      <c r="C27" s="232" t="s">
        <v>414</v>
      </c>
      <c r="D27" s="232" t="s">
        <v>513</v>
      </c>
      <c r="E27" s="232" t="s">
        <v>182</v>
      </c>
      <c r="F27" s="232">
        <v>20</v>
      </c>
      <c r="G27" s="232" t="s">
        <v>429</v>
      </c>
      <c r="H27" s="232" t="s">
        <v>430</v>
      </c>
      <c r="I27" s="232" t="s">
        <v>431</v>
      </c>
    </row>
    <row r="28" spans="1:9" ht="13.35" customHeight="1">
      <c r="A28" s="232" t="s">
        <v>743</v>
      </c>
      <c r="B28" s="232" t="s">
        <v>548</v>
      </c>
      <c r="C28" s="232" t="s">
        <v>444</v>
      </c>
      <c r="D28" s="232" t="s">
        <v>549</v>
      </c>
      <c r="E28" s="232" t="s">
        <v>182</v>
      </c>
      <c r="F28" s="232">
        <v>29</v>
      </c>
      <c r="G28" s="232" t="s">
        <v>429</v>
      </c>
      <c r="H28" s="232" t="s">
        <v>550</v>
      </c>
      <c r="I28" s="232" t="s">
        <v>551</v>
      </c>
    </row>
    <row r="29" spans="1:9" ht="13.35" customHeight="1">
      <c r="A29" s="232" t="s">
        <v>536</v>
      </c>
      <c r="B29" s="232" t="s">
        <v>438</v>
      </c>
      <c r="C29" s="232" t="s">
        <v>427</v>
      </c>
      <c r="D29" s="232" t="s">
        <v>439</v>
      </c>
      <c r="E29" s="232" t="s">
        <v>182</v>
      </c>
      <c r="F29" s="232">
        <v>22</v>
      </c>
      <c r="G29" s="232" t="s">
        <v>440</v>
      </c>
      <c r="H29" s="232" t="s">
        <v>441</v>
      </c>
      <c r="I29" s="232" t="s">
        <v>418</v>
      </c>
    </row>
    <row r="30" spans="1:9" ht="13.35" customHeight="1">
      <c r="A30" s="232" t="s">
        <v>769</v>
      </c>
      <c r="B30" s="232" t="s">
        <v>433</v>
      </c>
      <c r="C30" s="232" t="s">
        <v>414</v>
      </c>
      <c r="D30" s="232" t="s">
        <v>434</v>
      </c>
      <c r="E30" s="232" t="s">
        <v>182</v>
      </c>
      <c r="F30" s="232">
        <v>22</v>
      </c>
      <c r="G30" s="232" t="s">
        <v>435</v>
      </c>
      <c r="H30" s="232" t="s">
        <v>436</v>
      </c>
      <c r="I30" s="232" t="s">
        <v>418</v>
      </c>
    </row>
    <row r="31" spans="1:9" ht="13.35" customHeight="1">
      <c r="A31" s="232" t="s">
        <v>759</v>
      </c>
      <c r="B31" s="232" t="s">
        <v>587</v>
      </c>
      <c r="C31" s="232" t="s">
        <v>488</v>
      </c>
      <c r="D31" s="232" t="s">
        <v>588</v>
      </c>
      <c r="E31" s="232" t="s">
        <v>182</v>
      </c>
      <c r="F31" s="232">
        <v>22</v>
      </c>
      <c r="G31" s="232" t="s">
        <v>589</v>
      </c>
      <c r="H31" s="232" t="s">
        <v>590</v>
      </c>
      <c r="I31" s="232" t="s">
        <v>591</v>
      </c>
    </row>
    <row r="32" spans="1:9" ht="13.35" customHeight="1">
      <c r="A32" s="232" t="s">
        <v>710</v>
      </c>
      <c r="B32" s="232" t="s">
        <v>747</v>
      </c>
      <c r="C32" s="232" t="s">
        <v>471</v>
      </c>
      <c r="D32" s="232" t="s">
        <v>748</v>
      </c>
      <c r="E32" s="232" t="s">
        <v>182</v>
      </c>
      <c r="F32" s="232">
        <v>40</v>
      </c>
      <c r="G32" s="232" t="s">
        <v>429</v>
      </c>
      <c r="H32" s="232" t="s">
        <v>749</v>
      </c>
      <c r="I32" s="232" t="s">
        <v>686</v>
      </c>
    </row>
    <row r="33" spans="1:9" ht="13.35" customHeight="1">
      <c r="A33" s="232" t="s">
        <v>700</v>
      </c>
      <c r="B33" s="232" t="s">
        <v>715</v>
      </c>
      <c r="C33" s="232" t="s">
        <v>499</v>
      </c>
      <c r="D33" s="232" t="s">
        <v>716</v>
      </c>
      <c r="E33" s="232" t="s">
        <v>182</v>
      </c>
      <c r="F33" s="232">
        <v>18</v>
      </c>
      <c r="G33" s="232" t="s">
        <v>446</v>
      </c>
      <c r="H33" s="232" t="s">
        <v>717</v>
      </c>
      <c r="I33" s="232" t="s">
        <v>431</v>
      </c>
    </row>
    <row r="34" spans="1:9" ht="13.35" customHeight="1">
      <c r="A34" s="232" t="s">
        <v>795</v>
      </c>
      <c r="B34" s="232" t="s">
        <v>701</v>
      </c>
      <c r="C34" s="232" t="s">
        <v>427</v>
      </c>
      <c r="D34" s="232" t="s">
        <v>702</v>
      </c>
      <c r="E34" s="232" t="s">
        <v>182</v>
      </c>
      <c r="F34" s="232">
        <v>19</v>
      </c>
      <c r="G34" s="232" t="s">
        <v>616</v>
      </c>
      <c r="H34" s="232" t="s">
        <v>703</v>
      </c>
      <c r="I34" s="232" t="s">
        <v>704</v>
      </c>
    </row>
    <row r="35" spans="1:9" ht="13.35" customHeight="1">
      <c r="A35" s="232" t="s">
        <v>773</v>
      </c>
      <c r="B35" s="232" t="s">
        <v>581</v>
      </c>
      <c r="C35" s="232" t="s">
        <v>482</v>
      </c>
      <c r="D35" s="232" t="s">
        <v>582</v>
      </c>
      <c r="E35" s="232" t="s">
        <v>182</v>
      </c>
      <c r="F35" s="232">
        <v>27</v>
      </c>
      <c r="G35" s="232" t="s">
        <v>440</v>
      </c>
      <c r="H35" s="232" t="s">
        <v>495</v>
      </c>
      <c r="I35" s="232" t="s">
        <v>496</v>
      </c>
    </row>
    <row r="36" spans="1:9" ht="13.35" customHeight="1">
      <c r="A36" s="232" t="s">
        <v>518</v>
      </c>
      <c r="B36" s="232" t="s">
        <v>632</v>
      </c>
      <c r="C36" s="232" t="s">
        <v>454</v>
      </c>
      <c r="D36" s="232" t="s">
        <v>633</v>
      </c>
      <c r="E36" s="232" t="s">
        <v>182</v>
      </c>
      <c r="F36" s="232">
        <v>20</v>
      </c>
      <c r="G36" s="232" t="s">
        <v>440</v>
      </c>
      <c r="H36" s="232" t="s">
        <v>634</v>
      </c>
      <c r="I36" s="232" t="s">
        <v>522</v>
      </c>
    </row>
    <row r="37" spans="1:9" ht="13.35" customHeight="1">
      <c r="A37" s="232" t="s">
        <v>452</v>
      </c>
      <c r="B37" s="232" t="s">
        <v>487</v>
      </c>
      <c r="C37" s="232" t="s">
        <v>488</v>
      </c>
      <c r="D37" s="232" t="s">
        <v>489</v>
      </c>
      <c r="E37" s="232" t="s">
        <v>182</v>
      </c>
      <c r="F37" s="232">
        <v>22</v>
      </c>
      <c r="G37" s="232" t="s">
        <v>423</v>
      </c>
      <c r="H37" s="232" t="s">
        <v>490</v>
      </c>
      <c r="I37" s="232" t="s">
        <v>491</v>
      </c>
    </row>
    <row r="38" spans="1:9" ht="13.35" customHeight="1">
      <c r="A38" s="232" t="s">
        <v>564</v>
      </c>
      <c r="B38" s="232" t="s">
        <v>623</v>
      </c>
      <c r="C38" s="232" t="s">
        <v>444</v>
      </c>
      <c r="D38" s="232" t="s">
        <v>624</v>
      </c>
      <c r="E38" s="232" t="s">
        <v>182</v>
      </c>
      <c r="F38" s="232">
        <v>23</v>
      </c>
      <c r="G38" s="232" t="s">
        <v>429</v>
      </c>
      <c r="H38" s="232" t="s">
        <v>625</v>
      </c>
      <c r="I38" s="232" t="s">
        <v>485</v>
      </c>
    </row>
    <row r="39" spans="1:9" ht="13.35" customHeight="1">
      <c r="A39" s="232" t="s">
        <v>660</v>
      </c>
      <c r="B39" s="232" t="s">
        <v>727</v>
      </c>
      <c r="C39" s="232" t="s">
        <v>640</v>
      </c>
      <c r="D39" s="232" t="s">
        <v>728</v>
      </c>
      <c r="E39" s="232" t="s">
        <v>182</v>
      </c>
      <c r="F39" s="232">
        <v>35</v>
      </c>
      <c r="G39" s="232" t="s">
        <v>729</v>
      </c>
      <c r="H39" s="232" t="s">
        <v>730</v>
      </c>
      <c r="I39" s="232" t="s">
        <v>686</v>
      </c>
    </row>
    <row r="40" spans="1:9" ht="13.35" customHeight="1">
      <c r="A40" s="232" t="s">
        <v>523</v>
      </c>
      <c r="B40" s="232" t="s">
        <v>661</v>
      </c>
      <c r="C40" s="232" t="s">
        <v>482</v>
      </c>
      <c r="D40" s="232" t="s">
        <v>662</v>
      </c>
      <c r="E40" s="232" t="s">
        <v>180</v>
      </c>
      <c r="F40" s="232">
        <v>45</v>
      </c>
      <c r="G40" s="232" t="s">
        <v>423</v>
      </c>
      <c r="H40" s="232" t="s">
        <v>663</v>
      </c>
      <c r="I40" s="232" t="s">
        <v>664</v>
      </c>
    </row>
    <row r="41" spans="1:9" ht="13.35" customHeight="1">
      <c r="A41" s="232" t="s">
        <v>412</v>
      </c>
      <c r="B41" s="232" t="s">
        <v>792</v>
      </c>
      <c r="C41" s="232" t="s">
        <v>488</v>
      </c>
      <c r="D41" s="232" t="s">
        <v>793</v>
      </c>
      <c r="E41" s="232" t="s">
        <v>180</v>
      </c>
      <c r="F41" s="232">
        <v>37</v>
      </c>
      <c r="G41" s="232" t="s">
        <v>446</v>
      </c>
      <c r="H41" s="232" t="s">
        <v>794</v>
      </c>
      <c r="I41" s="232" t="s">
        <v>686</v>
      </c>
    </row>
    <row r="42" spans="1:9" ht="13.35" customHeight="1">
      <c r="A42" s="232" t="s">
        <v>559</v>
      </c>
      <c r="B42" s="232" t="s">
        <v>470</v>
      </c>
      <c r="C42" s="232" t="s">
        <v>471</v>
      </c>
      <c r="D42" s="232" t="s">
        <v>472</v>
      </c>
      <c r="E42" s="232" t="s">
        <v>180</v>
      </c>
      <c r="F42" s="232">
        <v>30</v>
      </c>
      <c r="G42" s="232" t="s">
        <v>429</v>
      </c>
      <c r="H42" s="232" t="s">
        <v>473</v>
      </c>
      <c r="I42" s="232" t="s">
        <v>418</v>
      </c>
    </row>
    <row r="43" spans="1:9" ht="13.35" customHeight="1">
      <c r="A43" s="232" t="s">
        <v>682</v>
      </c>
      <c r="B43" s="232" t="s">
        <v>597</v>
      </c>
      <c r="C43" s="232" t="s">
        <v>461</v>
      </c>
      <c r="D43" s="232" t="s">
        <v>598</v>
      </c>
      <c r="E43" s="232" t="s">
        <v>180</v>
      </c>
      <c r="F43" s="232">
        <v>24</v>
      </c>
      <c r="G43" s="232" t="s">
        <v>599</v>
      </c>
      <c r="H43" s="232" t="s">
        <v>600</v>
      </c>
      <c r="I43" s="232" t="s">
        <v>601</v>
      </c>
    </row>
    <row r="44" spans="1:9" ht="13.35" customHeight="1">
      <c r="A44" s="232" t="s">
        <v>746</v>
      </c>
      <c r="B44" s="232" t="s">
        <v>670</v>
      </c>
      <c r="C44" s="232" t="s">
        <v>482</v>
      </c>
      <c r="D44" s="232" t="s">
        <v>671</v>
      </c>
      <c r="E44" s="232" t="s">
        <v>180</v>
      </c>
      <c r="F44" s="232">
        <v>20</v>
      </c>
      <c r="G44" s="232" t="s">
        <v>429</v>
      </c>
      <c r="H44" s="232" t="s">
        <v>672</v>
      </c>
      <c r="I44" s="232" t="s">
        <v>651</v>
      </c>
    </row>
    <row r="45" spans="1:9" ht="13.35" customHeight="1">
      <c r="A45" s="232" t="s">
        <v>750</v>
      </c>
      <c r="B45" s="232" t="s">
        <v>543</v>
      </c>
      <c r="C45" s="232" t="s">
        <v>525</v>
      </c>
      <c r="D45" s="232" t="s">
        <v>544</v>
      </c>
      <c r="E45" s="232" t="s">
        <v>180</v>
      </c>
      <c r="F45" s="232">
        <v>55</v>
      </c>
      <c r="G45" s="232" t="s">
        <v>423</v>
      </c>
      <c r="H45" s="232" t="s">
        <v>545</v>
      </c>
      <c r="I45" s="232" t="s">
        <v>546</v>
      </c>
    </row>
    <row r="46" spans="1:9" ht="13.35" customHeight="1">
      <c r="A46" s="232" t="s">
        <v>539</v>
      </c>
      <c r="B46" s="232" t="s">
        <v>533</v>
      </c>
      <c r="C46" s="232" t="s">
        <v>488</v>
      </c>
      <c r="D46" s="232" t="s">
        <v>534</v>
      </c>
      <c r="E46" s="232" t="s">
        <v>180</v>
      </c>
      <c r="F46" s="232">
        <v>40</v>
      </c>
      <c r="G46" s="232" t="s">
        <v>416</v>
      </c>
      <c r="H46" s="232" t="s">
        <v>535</v>
      </c>
      <c r="I46" s="232" t="s">
        <v>528</v>
      </c>
    </row>
    <row r="47" spans="1:9" ht="13.35" customHeight="1">
      <c r="A47" s="232" t="s">
        <v>456</v>
      </c>
      <c r="B47" s="232" t="s">
        <v>796</v>
      </c>
      <c r="C47" s="232" t="s">
        <v>525</v>
      </c>
      <c r="D47" s="232" t="s">
        <v>797</v>
      </c>
      <c r="E47" s="232" t="s">
        <v>180</v>
      </c>
      <c r="F47" s="232">
        <v>50</v>
      </c>
      <c r="G47" s="232" t="s">
        <v>423</v>
      </c>
      <c r="H47" s="232" t="s">
        <v>798</v>
      </c>
      <c r="I47" s="232" t="s">
        <v>686</v>
      </c>
    </row>
    <row r="48" spans="1:9" ht="13.35" customHeight="1">
      <c r="A48" s="232" t="s">
        <v>791</v>
      </c>
      <c r="B48" s="232" t="s">
        <v>774</v>
      </c>
      <c r="C48" s="232" t="s">
        <v>454</v>
      </c>
      <c r="D48" s="232" t="s">
        <v>775</v>
      </c>
      <c r="E48" s="232" t="s">
        <v>180</v>
      </c>
      <c r="F48" s="232">
        <v>38</v>
      </c>
      <c r="G48" s="232" t="s">
        <v>616</v>
      </c>
      <c r="H48" s="232" t="s">
        <v>776</v>
      </c>
      <c r="I48" s="232" t="s">
        <v>758</v>
      </c>
    </row>
    <row r="49" spans="1:9" ht="13.35" customHeight="1">
      <c r="A49" s="232" t="s">
        <v>754</v>
      </c>
      <c r="B49" s="232" t="s">
        <v>697</v>
      </c>
      <c r="C49" s="232" t="s">
        <v>499</v>
      </c>
      <c r="D49" s="232" t="s">
        <v>698</v>
      </c>
      <c r="E49" s="232" t="s">
        <v>180</v>
      </c>
      <c r="F49" s="232">
        <v>39</v>
      </c>
      <c r="G49" s="232" t="s">
        <v>423</v>
      </c>
      <c r="H49" s="232" t="s">
        <v>699</v>
      </c>
      <c r="I49" s="232" t="s">
        <v>686</v>
      </c>
    </row>
    <row r="50" spans="1:9" ht="13.35" customHeight="1">
      <c r="A50" s="232" t="s">
        <v>731</v>
      </c>
      <c r="B50" s="232" t="s">
        <v>788</v>
      </c>
      <c r="C50" s="232" t="s">
        <v>675</v>
      </c>
      <c r="D50" s="232" t="s">
        <v>789</v>
      </c>
      <c r="E50" s="232" t="s">
        <v>180</v>
      </c>
      <c r="F50" s="232">
        <v>48</v>
      </c>
      <c r="G50" s="232" t="s">
        <v>429</v>
      </c>
      <c r="H50" s="232" t="s">
        <v>790</v>
      </c>
      <c r="I50" s="232" t="s">
        <v>709</v>
      </c>
    </row>
    <row r="51" spans="1:9" ht="13.35" customHeight="1">
      <c r="A51" s="232" t="s">
        <v>547</v>
      </c>
      <c r="B51" s="232" t="s">
        <v>560</v>
      </c>
      <c r="C51" s="232" t="s">
        <v>444</v>
      </c>
      <c r="D51" s="232" t="s">
        <v>561</v>
      </c>
      <c r="E51" s="232" t="s">
        <v>180</v>
      </c>
      <c r="F51" s="232">
        <v>18</v>
      </c>
      <c r="G51" s="232" t="s">
        <v>416</v>
      </c>
      <c r="H51" s="232" t="s">
        <v>562</v>
      </c>
      <c r="I51" s="232" t="s">
        <v>563</v>
      </c>
    </row>
    <row r="52" spans="1:9" ht="13.35" customHeight="1">
      <c r="A52" s="232" t="s">
        <v>722</v>
      </c>
      <c r="B52" s="232" t="s">
        <v>763</v>
      </c>
      <c r="C52" s="232" t="s">
        <v>471</v>
      </c>
      <c r="D52" s="232" t="s">
        <v>764</v>
      </c>
      <c r="E52" s="232" t="s">
        <v>180</v>
      </c>
      <c r="F52" s="232">
        <v>27</v>
      </c>
      <c r="G52" s="232" t="s">
        <v>467</v>
      </c>
      <c r="H52" s="232" t="s">
        <v>757</v>
      </c>
      <c r="I52" s="232" t="s">
        <v>758</v>
      </c>
    </row>
    <row r="53" spans="1:9" ht="13.35" customHeight="1">
      <c r="A53" s="232" t="s">
        <v>718</v>
      </c>
      <c r="B53" s="232" t="s">
        <v>760</v>
      </c>
      <c r="C53" s="232" t="s">
        <v>482</v>
      </c>
      <c r="D53" s="232" t="s">
        <v>761</v>
      </c>
      <c r="E53" s="232" t="s">
        <v>180</v>
      </c>
      <c r="F53" s="232">
        <v>36</v>
      </c>
      <c r="G53" s="232" t="s">
        <v>467</v>
      </c>
      <c r="H53" s="232" t="s">
        <v>757</v>
      </c>
      <c r="I53" s="232" t="s">
        <v>758</v>
      </c>
    </row>
    <row r="54" spans="1:9" ht="13.35" customHeight="1">
      <c r="A54" s="232" t="s">
        <v>602</v>
      </c>
      <c r="B54" s="232" t="s">
        <v>465</v>
      </c>
      <c r="C54" s="232" t="s">
        <v>444</v>
      </c>
      <c r="D54" s="232" t="s">
        <v>466</v>
      </c>
      <c r="E54" s="232" t="s">
        <v>180</v>
      </c>
      <c r="F54" s="232">
        <v>26</v>
      </c>
      <c r="G54" s="232" t="s">
        <v>467</v>
      </c>
      <c r="H54" s="232" t="s">
        <v>468</v>
      </c>
      <c r="I54" s="232" t="s">
        <v>418</v>
      </c>
    </row>
    <row r="55" spans="1:9" ht="13.35" customHeight="1">
      <c r="A55" s="232" t="s">
        <v>635</v>
      </c>
      <c r="B55" s="232" t="s">
        <v>648</v>
      </c>
      <c r="C55" s="232" t="s">
        <v>444</v>
      </c>
      <c r="D55" s="232" t="s">
        <v>649</v>
      </c>
      <c r="E55" s="232" t="s">
        <v>180</v>
      </c>
      <c r="F55" s="232">
        <v>19</v>
      </c>
      <c r="G55" s="232" t="s">
        <v>616</v>
      </c>
      <c r="H55" s="232" t="s">
        <v>650</v>
      </c>
      <c r="I55" s="232" t="s">
        <v>651</v>
      </c>
    </row>
    <row r="56" spans="1:9" ht="13.35" customHeight="1">
      <c r="A56" s="232" t="s">
        <v>497</v>
      </c>
      <c r="B56" s="232" t="s">
        <v>740</v>
      </c>
      <c r="C56" s="232" t="s">
        <v>499</v>
      </c>
      <c r="D56" s="232" t="s">
        <v>741</v>
      </c>
      <c r="E56" s="232" t="s">
        <v>180</v>
      </c>
      <c r="F56" s="232">
        <v>34</v>
      </c>
      <c r="G56" s="232" t="s">
        <v>416</v>
      </c>
      <c r="H56" s="232" t="s">
        <v>742</v>
      </c>
      <c r="I56" s="232" t="s">
        <v>686</v>
      </c>
    </row>
    <row r="57" spans="1:9" ht="13.35" customHeight="1">
      <c r="A57" s="232" t="s">
        <v>705</v>
      </c>
      <c r="B57" s="232" t="s">
        <v>657</v>
      </c>
      <c r="C57" s="232" t="s">
        <v>628</v>
      </c>
      <c r="D57" s="232" t="s">
        <v>658</v>
      </c>
      <c r="E57" s="232" t="s">
        <v>180</v>
      </c>
      <c r="F57" s="232">
        <v>26</v>
      </c>
      <c r="G57" s="232" t="s">
        <v>467</v>
      </c>
      <c r="H57" s="232" t="s">
        <v>659</v>
      </c>
      <c r="I57" s="232" t="s">
        <v>591</v>
      </c>
    </row>
    <row r="58" spans="1:9" ht="13.35" customHeight="1">
      <c r="A58" s="232" t="s">
        <v>610</v>
      </c>
      <c r="B58" s="232" t="s">
        <v>515</v>
      </c>
      <c r="C58" s="232" t="s">
        <v>471</v>
      </c>
      <c r="D58" s="232" t="s">
        <v>516</v>
      </c>
      <c r="E58" s="232" t="s">
        <v>180</v>
      </c>
      <c r="F58" s="232">
        <v>33</v>
      </c>
      <c r="G58" s="232" t="s">
        <v>446</v>
      </c>
      <c r="H58" s="232" t="s">
        <v>517</v>
      </c>
      <c r="I58" s="232" t="s">
        <v>485</v>
      </c>
    </row>
    <row r="59" spans="1:9" ht="13.35" customHeight="1">
      <c r="A59" s="232" t="s">
        <v>673</v>
      </c>
      <c r="B59" s="232" t="s">
        <v>751</v>
      </c>
      <c r="C59" s="232" t="s">
        <v>461</v>
      </c>
      <c r="D59" s="232" t="s">
        <v>752</v>
      </c>
      <c r="E59" s="232" t="s">
        <v>180</v>
      </c>
      <c r="F59" s="232">
        <v>25</v>
      </c>
      <c r="G59" s="232" t="s">
        <v>578</v>
      </c>
      <c r="H59" s="232" t="s">
        <v>753</v>
      </c>
      <c r="I59" s="232" t="s">
        <v>691</v>
      </c>
    </row>
    <row r="60" spans="1:9" ht="13.35" customHeight="1">
      <c r="A60" s="232" t="s">
        <v>555</v>
      </c>
      <c r="B60" s="232" t="s">
        <v>636</v>
      </c>
      <c r="C60" s="232" t="s">
        <v>444</v>
      </c>
      <c r="D60" s="232" t="s">
        <v>637</v>
      </c>
      <c r="E60" s="232" t="s">
        <v>180</v>
      </c>
      <c r="F60" s="232">
        <v>19</v>
      </c>
      <c r="G60" s="232" t="s">
        <v>446</v>
      </c>
      <c r="H60" s="232" t="s">
        <v>501</v>
      </c>
      <c r="I60" s="232" t="s">
        <v>502</v>
      </c>
    </row>
    <row r="61" spans="1:9" ht="13.35" customHeight="1">
      <c r="A61" s="232" t="s">
        <v>687</v>
      </c>
      <c r="B61" s="232" t="s">
        <v>498</v>
      </c>
      <c r="C61" s="232" t="s">
        <v>499</v>
      </c>
      <c r="D61" s="232" t="s">
        <v>500</v>
      </c>
      <c r="E61" s="232" t="s">
        <v>180</v>
      </c>
      <c r="F61" s="232">
        <v>22</v>
      </c>
      <c r="G61" s="232" t="s">
        <v>423</v>
      </c>
      <c r="H61" s="232" t="s">
        <v>501</v>
      </c>
      <c r="I61" s="232" t="s">
        <v>502</v>
      </c>
    </row>
    <row r="62" spans="1:9" ht="13.35" customHeight="1">
      <c r="A62" s="232" t="s">
        <v>656</v>
      </c>
      <c r="B62" s="232" t="s">
        <v>537</v>
      </c>
      <c r="C62" s="232" t="s">
        <v>454</v>
      </c>
      <c r="D62" s="232" t="s">
        <v>538</v>
      </c>
      <c r="E62" s="232" t="s">
        <v>180</v>
      </c>
      <c r="F62" s="232">
        <v>23</v>
      </c>
      <c r="G62" s="232" t="s">
        <v>429</v>
      </c>
      <c r="H62" s="232" t="s">
        <v>501</v>
      </c>
      <c r="I62" s="232" t="s">
        <v>502</v>
      </c>
    </row>
    <row r="63" spans="1:9" ht="13.35" customHeight="1">
      <c r="A63" s="232" t="s">
        <v>765</v>
      </c>
      <c r="B63" s="232" t="s">
        <v>611</v>
      </c>
      <c r="C63" s="232" t="s">
        <v>414</v>
      </c>
      <c r="D63" s="232" t="s">
        <v>612</v>
      </c>
      <c r="E63" s="232" t="s">
        <v>180</v>
      </c>
      <c r="F63" s="232">
        <v>28</v>
      </c>
      <c r="G63" s="232" t="s">
        <v>423</v>
      </c>
      <c r="H63" s="232" t="s">
        <v>501</v>
      </c>
      <c r="I63" s="232" t="s">
        <v>502</v>
      </c>
    </row>
    <row r="64" spans="1:9" ht="13.35" customHeight="1">
      <c r="A64" s="232" t="s">
        <v>580</v>
      </c>
      <c r="B64" s="232" t="s">
        <v>420</v>
      </c>
      <c r="C64" s="232" t="s">
        <v>421</v>
      </c>
      <c r="D64" s="232" t="s">
        <v>422</v>
      </c>
      <c r="E64" s="232" t="s">
        <v>180</v>
      </c>
      <c r="F64" s="232">
        <v>21</v>
      </c>
      <c r="G64" s="232" t="s">
        <v>423</v>
      </c>
      <c r="H64" s="232" t="s">
        <v>424</v>
      </c>
      <c r="I64" s="232" t="s">
        <v>418</v>
      </c>
    </row>
    <row r="65" spans="1:9" ht="13.35" customHeight="1">
      <c r="A65" s="232" t="s">
        <v>726</v>
      </c>
      <c r="B65" s="232" t="s">
        <v>530</v>
      </c>
      <c r="C65" s="232" t="s">
        <v>499</v>
      </c>
      <c r="D65" s="232" t="s">
        <v>531</v>
      </c>
      <c r="E65" s="232" t="s">
        <v>180</v>
      </c>
      <c r="F65" s="232">
        <v>37</v>
      </c>
      <c r="G65" s="232" t="s">
        <v>467</v>
      </c>
      <c r="H65" s="232" t="s">
        <v>527</v>
      </c>
      <c r="I65" s="232" t="s">
        <v>528</v>
      </c>
    </row>
    <row r="66" spans="1:9" ht="13.35" customHeight="1">
      <c r="A66" s="232" t="s">
        <v>442</v>
      </c>
      <c r="B66" s="232" t="s">
        <v>524</v>
      </c>
      <c r="C66" s="232" t="s">
        <v>525</v>
      </c>
      <c r="D66" s="232" t="s">
        <v>526</v>
      </c>
      <c r="E66" s="232" t="s">
        <v>180</v>
      </c>
      <c r="F66" s="232">
        <v>38</v>
      </c>
      <c r="G66" s="232" t="s">
        <v>423</v>
      </c>
      <c r="H66" s="232" t="s">
        <v>527</v>
      </c>
      <c r="I66" s="232" t="s">
        <v>528</v>
      </c>
    </row>
    <row r="67" spans="1:9" ht="13.35" customHeight="1">
      <c r="A67" s="232" t="s">
        <v>665</v>
      </c>
      <c r="B67" s="232" t="s">
        <v>426</v>
      </c>
      <c r="C67" s="232" t="s">
        <v>427</v>
      </c>
      <c r="D67" s="232" t="s">
        <v>428</v>
      </c>
      <c r="E67" s="232" t="s">
        <v>180</v>
      </c>
      <c r="F67" s="232">
        <v>18</v>
      </c>
      <c r="G67" s="232" t="s">
        <v>429</v>
      </c>
      <c r="H67" s="232" t="s">
        <v>430</v>
      </c>
      <c r="I67" s="232" t="s">
        <v>431</v>
      </c>
    </row>
    <row r="68" spans="1:9" ht="13.35" customHeight="1">
      <c r="A68" s="232" t="s">
        <v>626</v>
      </c>
      <c r="B68" s="232" t="s">
        <v>645</v>
      </c>
      <c r="C68" s="232" t="s">
        <v>444</v>
      </c>
      <c r="D68" s="232" t="s">
        <v>646</v>
      </c>
      <c r="E68" s="232" t="s">
        <v>180</v>
      </c>
      <c r="F68" s="232">
        <v>20</v>
      </c>
      <c r="G68" s="232" t="s">
        <v>616</v>
      </c>
      <c r="H68" s="232" t="s">
        <v>430</v>
      </c>
      <c r="I68" s="232" t="s">
        <v>431</v>
      </c>
    </row>
    <row r="69" spans="1:9" ht="13.35" customHeight="1">
      <c r="A69" s="232" t="s">
        <v>669</v>
      </c>
      <c r="B69" s="232" t="s">
        <v>584</v>
      </c>
      <c r="C69" s="232" t="s">
        <v>414</v>
      </c>
      <c r="D69" s="232" t="s">
        <v>585</v>
      </c>
      <c r="E69" s="232" t="s">
        <v>180</v>
      </c>
      <c r="F69" s="232">
        <v>27</v>
      </c>
      <c r="G69" s="232" t="s">
        <v>416</v>
      </c>
      <c r="H69" s="232" t="s">
        <v>550</v>
      </c>
      <c r="I69" s="232" t="s">
        <v>551</v>
      </c>
    </row>
    <row r="70" spans="1:9" ht="13.35" customHeight="1">
      <c r="A70" s="232" t="s">
        <v>448</v>
      </c>
      <c r="B70" s="232" t="s">
        <v>576</v>
      </c>
      <c r="C70" s="232" t="s">
        <v>421</v>
      </c>
      <c r="D70" s="232" t="s">
        <v>577</v>
      </c>
      <c r="E70" s="232" t="s">
        <v>180</v>
      </c>
      <c r="F70" s="232">
        <v>25</v>
      </c>
      <c r="G70" s="232" t="s">
        <v>578</v>
      </c>
      <c r="H70" s="232" t="s">
        <v>579</v>
      </c>
      <c r="I70" s="232" t="s">
        <v>485</v>
      </c>
    </row>
    <row r="71" spans="1:9" ht="13.35" customHeight="1">
      <c r="A71" s="232" t="s">
        <v>474</v>
      </c>
      <c r="B71" s="232" t="s">
        <v>804</v>
      </c>
      <c r="C71" s="232" t="s">
        <v>525</v>
      </c>
      <c r="D71" s="232" t="s">
        <v>805</v>
      </c>
      <c r="E71" s="232" t="s">
        <v>180</v>
      </c>
      <c r="F71" s="232">
        <v>28</v>
      </c>
      <c r="G71" s="232" t="s">
        <v>416</v>
      </c>
      <c r="H71" s="232" t="s">
        <v>806</v>
      </c>
      <c r="I71" s="232" t="s">
        <v>686</v>
      </c>
    </row>
    <row r="72" spans="1:9" ht="13.35" customHeight="1">
      <c r="A72" s="232" t="s">
        <v>622</v>
      </c>
      <c r="B72" s="232" t="s">
        <v>619</v>
      </c>
      <c r="C72" s="232" t="s">
        <v>414</v>
      </c>
      <c r="D72" s="232" t="s">
        <v>620</v>
      </c>
      <c r="E72" s="232" t="s">
        <v>180</v>
      </c>
      <c r="F72" s="232">
        <v>45</v>
      </c>
      <c r="G72" s="232" t="s">
        <v>423</v>
      </c>
      <c r="H72" s="232" t="s">
        <v>621</v>
      </c>
      <c r="I72" s="232" t="s">
        <v>485</v>
      </c>
    </row>
    <row r="73" spans="1:9" ht="13.35" customHeight="1">
      <c r="A73" s="232" t="s">
        <v>618</v>
      </c>
      <c r="B73" s="232" t="s">
        <v>674</v>
      </c>
      <c r="C73" s="232" t="s">
        <v>675</v>
      </c>
      <c r="D73" s="232" t="s">
        <v>676</v>
      </c>
      <c r="E73" s="232" t="s">
        <v>180</v>
      </c>
      <c r="F73" s="232">
        <v>19</v>
      </c>
      <c r="G73" s="232" t="s">
        <v>423</v>
      </c>
      <c r="H73" s="232" t="s">
        <v>677</v>
      </c>
      <c r="I73" s="232" t="s">
        <v>643</v>
      </c>
    </row>
    <row r="74" spans="1:9" ht="13.35" customHeight="1">
      <c r="A74" s="232" t="s">
        <v>803</v>
      </c>
      <c r="B74" s="232" t="s">
        <v>800</v>
      </c>
      <c r="C74" s="232" t="s">
        <v>640</v>
      </c>
      <c r="D74" s="232" t="s">
        <v>801</v>
      </c>
      <c r="E74" s="232" t="s">
        <v>180</v>
      </c>
      <c r="F74" s="232">
        <v>24</v>
      </c>
      <c r="G74" s="232" t="s">
        <v>616</v>
      </c>
      <c r="H74" s="232" t="s">
        <v>802</v>
      </c>
      <c r="I74" s="232" t="s">
        <v>686</v>
      </c>
    </row>
    <row r="75" spans="1:9" ht="13.35" customHeight="1">
      <c r="A75" s="232" t="s">
        <v>459</v>
      </c>
      <c r="B75" s="232" t="s">
        <v>732</v>
      </c>
      <c r="C75" s="232" t="s">
        <v>499</v>
      </c>
      <c r="D75" s="232" t="s">
        <v>733</v>
      </c>
      <c r="E75" s="232" t="s">
        <v>180</v>
      </c>
      <c r="F75" s="232">
        <v>35</v>
      </c>
      <c r="G75" s="232" t="s">
        <v>423</v>
      </c>
      <c r="H75" s="232" t="s">
        <v>734</v>
      </c>
      <c r="I75" s="232" t="s">
        <v>709</v>
      </c>
    </row>
    <row r="76" spans="1:9" ht="13.35" customHeight="1">
      <c r="A76" s="232" t="s">
        <v>486</v>
      </c>
      <c r="B76" s="232" t="s">
        <v>593</v>
      </c>
      <c r="C76" s="232" t="s">
        <v>421</v>
      </c>
      <c r="D76" s="232" t="s">
        <v>594</v>
      </c>
      <c r="E76" s="232" t="s">
        <v>180</v>
      </c>
      <c r="F76" s="232">
        <v>40</v>
      </c>
      <c r="G76" s="232" t="s">
        <v>416</v>
      </c>
      <c r="H76" s="232" t="s">
        <v>595</v>
      </c>
      <c r="I76" s="232" t="s">
        <v>563</v>
      </c>
    </row>
    <row r="77" spans="1:9" ht="13.35" customHeight="1">
      <c r="A77" s="232" t="s">
        <v>542</v>
      </c>
      <c r="B77" s="232" t="s">
        <v>568</v>
      </c>
      <c r="C77" s="232" t="s">
        <v>444</v>
      </c>
      <c r="D77" s="232" t="s">
        <v>569</v>
      </c>
      <c r="E77" s="232" t="s">
        <v>180</v>
      </c>
      <c r="F77" s="232">
        <v>25</v>
      </c>
      <c r="G77" s="232" t="s">
        <v>416</v>
      </c>
      <c r="H77" s="232" t="s">
        <v>570</v>
      </c>
      <c r="I77" s="232" t="s">
        <v>208</v>
      </c>
    </row>
    <row r="78" spans="1:9" ht="13.35" customHeight="1">
      <c r="A78" s="232" t="s">
        <v>735</v>
      </c>
      <c r="B78" s="232" t="s">
        <v>607</v>
      </c>
      <c r="C78" s="232" t="s">
        <v>454</v>
      </c>
      <c r="D78" s="232" t="s">
        <v>608</v>
      </c>
      <c r="E78" s="232" t="s">
        <v>180</v>
      </c>
      <c r="F78" s="232">
        <v>18</v>
      </c>
      <c r="G78" s="232" t="s">
        <v>429</v>
      </c>
      <c r="H78" s="232" t="s">
        <v>609</v>
      </c>
      <c r="I78" s="232" t="s">
        <v>485</v>
      </c>
    </row>
    <row r="79" spans="1:9" ht="13.35" customHeight="1">
      <c r="A79" s="232" t="s">
        <v>514</v>
      </c>
      <c r="B79" s="232" t="s">
        <v>736</v>
      </c>
      <c r="C79" s="232" t="s">
        <v>628</v>
      </c>
      <c r="D79" s="232" t="s">
        <v>737</v>
      </c>
      <c r="E79" s="232" t="s">
        <v>180</v>
      </c>
      <c r="F79" s="232">
        <v>49</v>
      </c>
      <c r="G79" s="232" t="s">
        <v>446</v>
      </c>
      <c r="H79" s="232" t="s">
        <v>738</v>
      </c>
      <c r="I79" s="232" t="s">
        <v>686</v>
      </c>
    </row>
    <row r="80" spans="1:9" ht="13.35" customHeight="1">
      <c r="A80" s="232" t="s">
        <v>586</v>
      </c>
      <c r="B80" s="232" t="s">
        <v>443</v>
      </c>
      <c r="C80" s="232" t="s">
        <v>444</v>
      </c>
      <c r="D80" s="232" t="s">
        <v>445</v>
      </c>
      <c r="E80" s="232" t="s">
        <v>180</v>
      </c>
      <c r="F80" s="232">
        <v>34</v>
      </c>
      <c r="G80" s="232" t="s">
        <v>446</v>
      </c>
      <c r="H80" s="232" t="s">
        <v>447</v>
      </c>
      <c r="I80" s="232" t="s">
        <v>418</v>
      </c>
    </row>
    <row r="81" spans="1:9" ht="13.35" customHeight="1">
      <c r="A81" s="232" t="s">
        <v>437</v>
      </c>
      <c r="B81" s="232" t="s">
        <v>653</v>
      </c>
      <c r="C81" s="232" t="s">
        <v>444</v>
      </c>
      <c r="D81" s="232" t="s">
        <v>654</v>
      </c>
      <c r="E81" s="232" t="s">
        <v>180</v>
      </c>
      <c r="F81" s="232">
        <v>35</v>
      </c>
      <c r="G81" s="232" t="s">
        <v>467</v>
      </c>
      <c r="H81" s="232" t="s">
        <v>655</v>
      </c>
      <c r="I81" s="232" t="s">
        <v>485</v>
      </c>
    </row>
    <row r="82" spans="1:9" ht="13.35" customHeight="1">
      <c r="A82" s="232" t="s">
        <v>631</v>
      </c>
      <c r="B82" s="232" t="s">
        <v>519</v>
      </c>
      <c r="C82" s="232" t="s">
        <v>454</v>
      </c>
      <c r="D82" s="232" t="s">
        <v>520</v>
      </c>
      <c r="E82" s="232" t="s">
        <v>180</v>
      </c>
      <c r="F82" s="232">
        <v>21</v>
      </c>
      <c r="G82" s="232" t="s">
        <v>467</v>
      </c>
      <c r="H82" s="232" t="s">
        <v>521</v>
      </c>
      <c r="I82" s="232" t="s">
        <v>522</v>
      </c>
    </row>
    <row r="83" spans="1:9" ht="13.35" customHeight="1">
      <c r="A83" s="232" t="s">
        <v>567</v>
      </c>
      <c r="B83" s="232" t="s">
        <v>706</v>
      </c>
      <c r="C83" s="232" t="s">
        <v>421</v>
      </c>
      <c r="D83" s="232" t="s">
        <v>707</v>
      </c>
      <c r="E83" s="232" t="s">
        <v>180</v>
      </c>
      <c r="F83" s="232">
        <v>40</v>
      </c>
      <c r="G83" s="232" t="s">
        <v>423</v>
      </c>
      <c r="H83" s="232" t="s">
        <v>708</v>
      </c>
      <c r="I83" s="232" t="s">
        <v>709</v>
      </c>
    </row>
    <row r="84" spans="1:9" ht="13.35" customHeight="1">
      <c r="A84" s="232" t="s">
        <v>613</v>
      </c>
      <c r="B84" s="232" t="s">
        <v>770</v>
      </c>
      <c r="C84" s="232" t="s">
        <v>471</v>
      </c>
      <c r="D84" s="232" t="s">
        <v>771</v>
      </c>
      <c r="E84" s="232" t="s">
        <v>180</v>
      </c>
      <c r="F84" s="232">
        <v>25</v>
      </c>
      <c r="G84" s="232" t="s">
        <v>616</v>
      </c>
      <c r="H84" s="232" t="s">
        <v>772</v>
      </c>
      <c r="I84" s="232" t="s">
        <v>758</v>
      </c>
    </row>
    <row r="85" spans="1:9" ht="13.35" customHeight="1">
      <c r="A85" s="232" t="s">
        <v>532</v>
      </c>
      <c r="B85" s="232" t="s">
        <v>723</v>
      </c>
      <c r="C85" s="232" t="s">
        <v>675</v>
      </c>
      <c r="D85" s="232" t="s">
        <v>724</v>
      </c>
      <c r="E85" s="232" t="s">
        <v>180</v>
      </c>
      <c r="F85" s="232">
        <v>19</v>
      </c>
      <c r="G85" s="232" t="s">
        <v>578</v>
      </c>
      <c r="H85" s="232" t="s">
        <v>725</v>
      </c>
      <c r="I85" s="232" t="s">
        <v>686</v>
      </c>
    </row>
    <row r="86" spans="1:9" ht="13.35" customHeight="1">
      <c r="A86" s="232" t="s">
        <v>678</v>
      </c>
      <c r="B86" s="232" t="s">
        <v>540</v>
      </c>
      <c r="C86" s="232" t="s">
        <v>454</v>
      </c>
      <c r="D86" s="232" t="s">
        <v>541</v>
      </c>
      <c r="E86" s="232" t="s">
        <v>180</v>
      </c>
      <c r="F86" s="232">
        <v>30</v>
      </c>
      <c r="G86" s="232" t="s">
        <v>440</v>
      </c>
      <c r="H86" s="232" t="s">
        <v>495</v>
      </c>
      <c r="I86" s="232" t="s">
        <v>496</v>
      </c>
    </row>
    <row r="87" spans="1:9" ht="13.35" customHeight="1">
      <c r="A87" s="232" t="s">
        <v>739</v>
      </c>
      <c r="B87" s="232" t="s">
        <v>493</v>
      </c>
      <c r="C87" s="232" t="s">
        <v>414</v>
      </c>
      <c r="D87" s="232" t="s">
        <v>494</v>
      </c>
      <c r="E87" s="232" t="s">
        <v>180</v>
      </c>
      <c r="F87" s="232">
        <v>38</v>
      </c>
      <c r="G87" s="232" t="s">
        <v>429</v>
      </c>
      <c r="H87" s="232" t="s">
        <v>495</v>
      </c>
      <c r="I87" s="232" t="s">
        <v>496</v>
      </c>
    </row>
    <row r="88" spans="1:9" ht="13.35" customHeight="1">
      <c r="A88" s="232" t="s">
        <v>511</v>
      </c>
      <c r="B88" s="232" t="s">
        <v>614</v>
      </c>
      <c r="C88" s="232" t="s">
        <v>454</v>
      </c>
      <c r="D88" s="232" t="s">
        <v>615</v>
      </c>
      <c r="E88" s="232" t="s">
        <v>180</v>
      </c>
      <c r="F88" s="232">
        <v>19</v>
      </c>
      <c r="G88" s="232" t="s">
        <v>616</v>
      </c>
      <c r="H88" s="232" t="s">
        <v>617</v>
      </c>
      <c r="I88" s="232" t="s">
        <v>485</v>
      </c>
    </row>
    <row r="89" spans="1:9" ht="13.35" customHeight="1">
      <c r="A89" s="232" t="s">
        <v>425</v>
      </c>
      <c r="B89" s="232" t="s">
        <v>711</v>
      </c>
      <c r="C89" s="232" t="s">
        <v>675</v>
      </c>
      <c r="D89" s="232" t="s">
        <v>712</v>
      </c>
      <c r="E89" s="232" t="s">
        <v>180</v>
      </c>
      <c r="F89" s="232">
        <v>30</v>
      </c>
      <c r="G89" s="232" t="s">
        <v>429</v>
      </c>
      <c r="H89" s="232" t="s">
        <v>713</v>
      </c>
      <c r="I89" s="232" t="s">
        <v>686</v>
      </c>
    </row>
    <row r="90" spans="1:9" ht="13.35" customHeight="1">
      <c r="A90" s="232" t="s">
        <v>592</v>
      </c>
      <c r="B90" s="232" t="s">
        <v>572</v>
      </c>
      <c r="C90" s="232" t="s">
        <v>454</v>
      </c>
      <c r="D90" s="232" t="s">
        <v>573</v>
      </c>
      <c r="E90" s="232" t="s">
        <v>180</v>
      </c>
      <c r="F90" s="232">
        <v>21</v>
      </c>
      <c r="G90" s="232" t="s">
        <v>423</v>
      </c>
      <c r="H90" s="232" t="s">
        <v>574</v>
      </c>
      <c r="I90" s="232" t="s">
        <v>208</v>
      </c>
    </row>
    <row r="91" spans="1:9" ht="13.35" customHeight="1">
      <c r="A91" s="232" t="s">
        <v>503</v>
      </c>
      <c r="B91" s="232" t="s">
        <v>666</v>
      </c>
      <c r="C91" s="232" t="s">
        <v>421</v>
      </c>
      <c r="D91" s="232" t="s">
        <v>667</v>
      </c>
      <c r="E91" s="232" t="s">
        <v>180</v>
      </c>
      <c r="F91" s="232">
        <v>25</v>
      </c>
      <c r="G91" s="232" t="s">
        <v>446</v>
      </c>
      <c r="H91" s="232" t="s">
        <v>668</v>
      </c>
      <c r="I91" s="232" t="s">
        <v>651</v>
      </c>
    </row>
    <row r="92" spans="1:9" ht="13.35" customHeight="1">
      <c r="A92" s="232" t="s">
        <v>552</v>
      </c>
      <c r="B92" s="232" t="s">
        <v>719</v>
      </c>
      <c r="C92" s="232" t="s">
        <v>675</v>
      </c>
      <c r="D92" s="232" t="s">
        <v>720</v>
      </c>
      <c r="E92" s="232" t="s">
        <v>180</v>
      </c>
      <c r="F92" s="232">
        <v>33</v>
      </c>
      <c r="G92" s="232" t="s">
        <v>467</v>
      </c>
      <c r="H92" s="232" t="s">
        <v>721</v>
      </c>
      <c r="I92" s="232" t="s">
        <v>709</v>
      </c>
    </row>
    <row r="93" spans="1:9" ht="13.35" customHeight="1">
      <c r="A93" s="232" t="s">
        <v>762</v>
      </c>
      <c r="B93" s="232" t="s">
        <v>627</v>
      </c>
      <c r="C93" s="232" t="s">
        <v>628</v>
      </c>
      <c r="D93" s="232" t="s">
        <v>629</v>
      </c>
      <c r="E93" s="232" t="s">
        <v>180</v>
      </c>
      <c r="F93" s="232">
        <v>42</v>
      </c>
      <c r="G93" s="232" t="s">
        <v>446</v>
      </c>
      <c r="H93" s="232" t="s">
        <v>630</v>
      </c>
      <c r="I93" s="232" t="s">
        <v>528</v>
      </c>
    </row>
    <row r="94" spans="1:9" ht="13.35" customHeight="1">
      <c r="A94" s="232" t="s">
        <v>419</v>
      </c>
      <c r="B94" s="232" t="s">
        <v>639</v>
      </c>
      <c r="C94" s="232" t="s">
        <v>640</v>
      </c>
      <c r="D94" s="232" t="s">
        <v>641</v>
      </c>
      <c r="E94" s="232" t="s">
        <v>180</v>
      </c>
      <c r="F94" s="232">
        <v>20</v>
      </c>
      <c r="G94" s="232" t="s">
        <v>416</v>
      </c>
      <c r="H94" s="232" t="s">
        <v>642</v>
      </c>
      <c r="I94" s="232" t="s">
        <v>643</v>
      </c>
    </row>
    <row r="95" spans="1:9" ht="13.35" customHeight="1">
      <c r="A95" s="232" t="s">
        <v>638</v>
      </c>
      <c r="B95" s="232" t="s">
        <v>683</v>
      </c>
      <c r="C95" s="232" t="s">
        <v>525</v>
      </c>
      <c r="D95" s="232" t="s">
        <v>684</v>
      </c>
      <c r="E95" s="232" t="s">
        <v>180</v>
      </c>
      <c r="F95" s="232">
        <v>17</v>
      </c>
      <c r="G95" s="232" t="s">
        <v>429</v>
      </c>
      <c r="H95" s="232" t="s">
        <v>685</v>
      </c>
      <c r="I95" s="232" t="s">
        <v>686</v>
      </c>
    </row>
    <row r="96" spans="1:9" ht="13.35" customHeight="1">
      <c r="A96" s="232" t="s">
        <v>714</v>
      </c>
      <c r="B96" s="232" t="s">
        <v>679</v>
      </c>
      <c r="C96" s="232" t="s">
        <v>454</v>
      </c>
      <c r="D96" s="232" t="s">
        <v>680</v>
      </c>
      <c r="E96" s="232" t="s">
        <v>180</v>
      </c>
      <c r="F96" s="232">
        <v>18</v>
      </c>
      <c r="G96" s="232" t="s">
        <v>509</v>
      </c>
      <c r="H96" s="232" t="s">
        <v>681</v>
      </c>
      <c r="I96" s="232" t="s">
        <v>485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workbookViewId="0">
      <selection activeCell="A4" sqref="A4"/>
    </sheetView>
  </sheetViews>
  <sheetFormatPr baseColWidth="10" defaultRowHeight="12.75"/>
  <cols>
    <col min="1" max="16384" width="11.42578125" style="226"/>
  </cols>
  <sheetData>
    <row r="1" spans="1:9" ht="32.65" customHeight="1">
      <c r="A1" s="229" t="s">
        <v>403</v>
      </c>
    </row>
    <row r="2" spans="1:9" ht="32.65" customHeight="1">
      <c r="A2" s="234" t="s">
        <v>808</v>
      </c>
    </row>
    <row r="4" spans="1:9" ht="25.5">
      <c r="A4" s="235" t="s">
        <v>159</v>
      </c>
      <c r="B4" s="235" t="s">
        <v>405</v>
      </c>
      <c r="C4" s="235" t="s">
        <v>406</v>
      </c>
      <c r="D4" s="235" t="s">
        <v>407</v>
      </c>
      <c r="E4" s="235" t="s">
        <v>176</v>
      </c>
      <c r="F4" s="235" t="s">
        <v>408</v>
      </c>
      <c r="G4" s="235" t="s">
        <v>409</v>
      </c>
      <c r="H4" s="235" t="s">
        <v>410</v>
      </c>
      <c r="I4" s="235" t="s">
        <v>411</v>
      </c>
    </row>
    <row r="5" spans="1:9" ht="13.35" customHeight="1">
      <c r="A5" s="232" t="s">
        <v>780</v>
      </c>
      <c r="B5" s="232" t="s">
        <v>481</v>
      </c>
      <c r="C5" s="232" t="s">
        <v>482</v>
      </c>
      <c r="D5" s="232" t="s">
        <v>483</v>
      </c>
      <c r="E5" s="232" t="s">
        <v>182</v>
      </c>
      <c r="F5" s="232">
        <v>25</v>
      </c>
      <c r="G5" s="232" t="s">
        <v>429</v>
      </c>
      <c r="H5" s="232" t="s">
        <v>484</v>
      </c>
      <c r="I5" s="232" t="s">
        <v>485</v>
      </c>
    </row>
    <row r="6" spans="1:9" ht="13.35" customHeight="1">
      <c r="A6" s="232" t="s">
        <v>536</v>
      </c>
      <c r="B6" s="232" t="s">
        <v>670</v>
      </c>
      <c r="C6" s="232" t="s">
        <v>482</v>
      </c>
      <c r="D6" s="232" t="s">
        <v>671</v>
      </c>
      <c r="E6" s="232" t="s">
        <v>180</v>
      </c>
      <c r="F6" s="232">
        <v>20</v>
      </c>
      <c r="G6" s="232" t="s">
        <v>429</v>
      </c>
      <c r="H6" s="232" t="s">
        <v>672</v>
      </c>
      <c r="I6" s="232" t="s">
        <v>651</v>
      </c>
    </row>
    <row r="7" spans="1:9" ht="13.35" customHeight="1">
      <c r="A7" s="232" t="s">
        <v>647</v>
      </c>
      <c r="B7" s="232" t="s">
        <v>581</v>
      </c>
      <c r="C7" s="232" t="s">
        <v>482</v>
      </c>
      <c r="D7" s="236" t="s">
        <v>582</v>
      </c>
      <c r="E7" s="232" t="s">
        <v>182</v>
      </c>
      <c r="F7" s="232">
        <v>27</v>
      </c>
      <c r="G7" s="232" t="s">
        <v>440</v>
      </c>
      <c r="H7" s="232" t="s">
        <v>495</v>
      </c>
      <c r="I7" s="232" t="s">
        <v>496</v>
      </c>
    </row>
    <row r="8" spans="1:9" ht="13.35" customHeight="1">
      <c r="A8" s="232" t="s">
        <v>678</v>
      </c>
      <c r="B8" s="232" t="s">
        <v>760</v>
      </c>
      <c r="C8" s="232" t="s">
        <v>482</v>
      </c>
      <c r="D8" s="232" t="s">
        <v>761</v>
      </c>
      <c r="E8" s="232" t="s">
        <v>180</v>
      </c>
      <c r="F8" s="232">
        <v>36</v>
      </c>
      <c r="G8" s="232" t="s">
        <v>467</v>
      </c>
      <c r="H8" s="232" t="s">
        <v>757</v>
      </c>
      <c r="I8" s="232" t="s">
        <v>758</v>
      </c>
    </row>
    <row r="9" spans="1:9" ht="13.35" customHeight="1">
      <c r="A9" s="232" t="s">
        <v>705</v>
      </c>
      <c r="B9" s="232" t="s">
        <v>755</v>
      </c>
      <c r="C9" s="232" t="s">
        <v>482</v>
      </c>
      <c r="D9" s="232" t="s">
        <v>756</v>
      </c>
      <c r="E9" s="232" t="s">
        <v>182</v>
      </c>
      <c r="F9" s="232">
        <v>38</v>
      </c>
      <c r="G9" s="232" t="s">
        <v>435</v>
      </c>
      <c r="H9" s="232" t="s">
        <v>757</v>
      </c>
      <c r="I9" s="232" t="s">
        <v>758</v>
      </c>
    </row>
    <row r="10" spans="1:9" ht="13.35" customHeight="1">
      <c r="A10" s="232" t="s">
        <v>799</v>
      </c>
      <c r="B10" s="232" t="s">
        <v>661</v>
      </c>
      <c r="C10" s="232" t="s">
        <v>482</v>
      </c>
      <c r="D10" s="232" t="s">
        <v>662</v>
      </c>
      <c r="E10" s="232" t="s">
        <v>180</v>
      </c>
      <c r="F10" s="232">
        <v>45</v>
      </c>
      <c r="G10" s="232" t="s">
        <v>423</v>
      </c>
      <c r="H10" s="232" t="s">
        <v>663</v>
      </c>
      <c r="I10" s="232" t="s">
        <v>664</v>
      </c>
    </row>
    <row r="11" spans="1:9" ht="13.35" customHeight="1">
      <c r="A11" s="232" t="s">
        <v>442</v>
      </c>
      <c r="B11" s="232" t="s">
        <v>556</v>
      </c>
      <c r="C11" s="232" t="s">
        <v>525</v>
      </c>
      <c r="D11" s="232" t="s">
        <v>557</v>
      </c>
      <c r="E11" s="232" t="s">
        <v>182</v>
      </c>
      <c r="F11" s="232">
        <v>26</v>
      </c>
      <c r="G11" s="232" t="s">
        <v>429</v>
      </c>
      <c r="H11" s="232" t="s">
        <v>558</v>
      </c>
      <c r="I11" s="232" t="s">
        <v>485</v>
      </c>
    </row>
    <row r="12" spans="1:9" ht="13.35" customHeight="1">
      <c r="A12" s="232" t="s">
        <v>452</v>
      </c>
      <c r="B12" s="232" t="s">
        <v>524</v>
      </c>
      <c r="C12" s="232" t="s">
        <v>525</v>
      </c>
      <c r="D12" s="232" t="s">
        <v>526</v>
      </c>
      <c r="E12" s="232" t="s">
        <v>180</v>
      </c>
      <c r="F12" s="232">
        <v>38</v>
      </c>
      <c r="G12" s="232" t="s">
        <v>423</v>
      </c>
      <c r="H12" s="232" t="s">
        <v>527</v>
      </c>
      <c r="I12" s="232" t="s">
        <v>528</v>
      </c>
    </row>
    <row r="13" spans="1:9" ht="13.35" customHeight="1">
      <c r="A13" s="232" t="s">
        <v>652</v>
      </c>
      <c r="B13" s="232" t="s">
        <v>683</v>
      </c>
      <c r="C13" s="232" t="s">
        <v>525</v>
      </c>
      <c r="D13" s="232" t="s">
        <v>684</v>
      </c>
      <c r="E13" s="232" t="s">
        <v>180</v>
      </c>
      <c r="F13" s="232">
        <v>17</v>
      </c>
      <c r="G13" s="232" t="s">
        <v>429</v>
      </c>
      <c r="H13" s="232" t="s">
        <v>685</v>
      </c>
      <c r="I13" s="232" t="s">
        <v>686</v>
      </c>
    </row>
    <row r="14" spans="1:9" ht="13.35" customHeight="1">
      <c r="A14" s="232" t="s">
        <v>682</v>
      </c>
      <c r="B14" s="232" t="s">
        <v>766</v>
      </c>
      <c r="C14" s="232" t="s">
        <v>525</v>
      </c>
      <c r="D14" s="232" t="s">
        <v>767</v>
      </c>
      <c r="E14" s="232" t="s">
        <v>182</v>
      </c>
      <c r="F14" s="232">
        <v>33</v>
      </c>
      <c r="G14" s="232" t="s">
        <v>578</v>
      </c>
      <c r="H14" s="232" t="s">
        <v>768</v>
      </c>
      <c r="I14" s="232" t="s">
        <v>758</v>
      </c>
    </row>
    <row r="15" spans="1:9" ht="13.35" customHeight="1">
      <c r="A15" s="232" t="s">
        <v>718</v>
      </c>
      <c r="B15" s="232" t="s">
        <v>543</v>
      </c>
      <c r="C15" s="232" t="s">
        <v>525</v>
      </c>
      <c r="D15" s="232" t="s">
        <v>544</v>
      </c>
      <c r="E15" s="232" t="s">
        <v>180</v>
      </c>
      <c r="F15" s="232">
        <v>55</v>
      </c>
      <c r="G15" s="232" t="s">
        <v>423</v>
      </c>
      <c r="H15" s="232" t="s">
        <v>545</v>
      </c>
      <c r="I15" s="232" t="s">
        <v>546</v>
      </c>
    </row>
    <row r="16" spans="1:9" ht="13.35" customHeight="1">
      <c r="A16" s="232" t="s">
        <v>739</v>
      </c>
      <c r="B16" s="232" t="s">
        <v>804</v>
      </c>
      <c r="C16" s="232" t="s">
        <v>525</v>
      </c>
      <c r="D16" s="232" t="s">
        <v>805</v>
      </c>
      <c r="E16" s="232" t="s">
        <v>180</v>
      </c>
      <c r="F16" s="232">
        <v>28</v>
      </c>
      <c r="G16" s="232" t="s">
        <v>416</v>
      </c>
      <c r="H16" s="232" t="s">
        <v>806</v>
      </c>
      <c r="I16" s="232" t="s">
        <v>686</v>
      </c>
    </row>
    <row r="17" spans="1:9" ht="13.35" customHeight="1">
      <c r="A17" s="232" t="s">
        <v>791</v>
      </c>
      <c r="B17" s="232" t="s">
        <v>796</v>
      </c>
      <c r="C17" s="232" t="s">
        <v>525</v>
      </c>
      <c r="D17" s="232" t="s">
        <v>797</v>
      </c>
      <c r="E17" s="232" t="s">
        <v>180</v>
      </c>
      <c r="F17" s="232">
        <v>50</v>
      </c>
      <c r="G17" s="232" t="s">
        <v>423</v>
      </c>
      <c r="H17" s="232" t="s">
        <v>798</v>
      </c>
      <c r="I17" s="232" t="s">
        <v>686</v>
      </c>
    </row>
    <row r="18" spans="1:9" ht="13.35" customHeight="1">
      <c r="A18" s="232" t="s">
        <v>412</v>
      </c>
      <c r="B18" s="232" t="s">
        <v>623</v>
      </c>
      <c r="C18" s="232" t="s">
        <v>444</v>
      </c>
      <c r="D18" s="232" t="s">
        <v>624</v>
      </c>
      <c r="E18" s="232" t="s">
        <v>182</v>
      </c>
      <c r="F18" s="232">
        <v>23</v>
      </c>
      <c r="G18" s="232" t="s">
        <v>429</v>
      </c>
      <c r="H18" s="232" t="s">
        <v>625</v>
      </c>
      <c r="I18" s="232" t="s">
        <v>485</v>
      </c>
    </row>
    <row r="19" spans="1:9" ht="13.35" customHeight="1">
      <c r="A19" s="232" t="s">
        <v>437</v>
      </c>
      <c r="B19" s="232" t="s">
        <v>507</v>
      </c>
      <c r="C19" s="232" t="s">
        <v>444</v>
      </c>
      <c r="D19" s="232" t="s">
        <v>508</v>
      </c>
      <c r="E19" s="232" t="s">
        <v>182</v>
      </c>
      <c r="F19" s="232">
        <v>19</v>
      </c>
      <c r="G19" s="232" t="s">
        <v>509</v>
      </c>
      <c r="H19" s="232" t="s">
        <v>510</v>
      </c>
      <c r="I19" s="232" t="s">
        <v>491</v>
      </c>
    </row>
    <row r="20" spans="1:9" ht="13.35" customHeight="1">
      <c r="A20" s="232" t="s">
        <v>448</v>
      </c>
      <c r="B20" s="232" t="s">
        <v>443</v>
      </c>
      <c r="C20" s="232" t="s">
        <v>444</v>
      </c>
      <c r="D20" s="232" t="s">
        <v>445</v>
      </c>
      <c r="E20" s="232" t="s">
        <v>180</v>
      </c>
      <c r="F20" s="232">
        <v>34</v>
      </c>
      <c r="G20" s="232" t="s">
        <v>446</v>
      </c>
      <c r="H20" s="232" t="s">
        <v>447</v>
      </c>
      <c r="I20" s="232" t="s">
        <v>418</v>
      </c>
    </row>
    <row r="21" spans="1:9" ht="13.35" customHeight="1">
      <c r="A21" s="232" t="s">
        <v>474</v>
      </c>
      <c r="B21" s="232" t="s">
        <v>636</v>
      </c>
      <c r="C21" s="232" t="s">
        <v>444</v>
      </c>
      <c r="D21" s="232" t="s">
        <v>637</v>
      </c>
      <c r="E21" s="232" t="s">
        <v>180</v>
      </c>
      <c r="F21" s="232">
        <v>19</v>
      </c>
      <c r="G21" s="232" t="s">
        <v>446</v>
      </c>
      <c r="H21" s="232" t="s">
        <v>501</v>
      </c>
      <c r="I21" s="232" t="s">
        <v>502</v>
      </c>
    </row>
    <row r="22" spans="1:9" ht="13.35" customHeight="1">
      <c r="A22" s="232" t="s">
        <v>503</v>
      </c>
      <c r="B22" s="232" t="s">
        <v>457</v>
      </c>
      <c r="C22" s="232" t="s">
        <v>444</v>
      </c>
      <c r="D22" s="232" t="s">
        <v>458</v>
      </c>
      <c r="E22" s="232" t="s">
        <v>182</v>
      </c>
      <c r="F22" s="232">
        <v>19</v>
      </c>
      <c r="G22" s="232" t="s">
        <v>440</v>
      </c>
      <c r="H22" s="232" t="s">
        <v>430</v>
      </c>
      <c r="I22" s="232" t="s">
        <v>431</v>
      </c>
    </row>
    <row r="23" spans="1:9" ht="13.35" customHeight="1">
      <c r="A23" s="232" t="s">
        <v>644</v>
      </c>
      <c r="B23" s="232" t="s">
        <v>645</v>
      </c>
      <c r="C23" s="232" t="s">
        <v>444</v>
      </c>
      <c r="D23" s="232" t="s">
        <v>646</v>
      </c>
      <c r="E23" s="232" t="s">
        <v>180</v>
      </c>
      <c r="F23" s="232">
        <v>20</v>
      </c>
      <c r="G23" s="232" t="s">
        <v>616</v>
      </c>
      <c r="H23" s="232" t="s">
        <v>430</v>
      </c>
      <c r="I23" s="232" t="s">
        <v>431</v>
      </c>
    </row>
    <row r="24" spans="1:9" ht="13.35" customHeight="1">
      <c r="A24" s="232" t="s">
        <v>669</v>
      </c>
      <c r="B24" s="232" t="s">
        <v>560</v>
      </c>
      <c r="C24" s="232" t="s">
        <v>444</v>
      </c>
      <c r="D24" s="232" t="s">
        <v>561</v>
      </c>
      <c r="E24" s="232" t="s">
        <v>180</v>
      </c>
      <c r="F24" s="232">
        <v>18</v>
      </c>
      <c r="G24" s="232" t="s">
        <v>416</v>
      </c>
      <c r="H24" s="232" t="s">
        <v>562</v>
      </c>
      <c r="I24" s="232" t="s">
        <v>563</v>
      </c>
    </row>
    <row r="25" spans="1:9" ht="13.35" customHeight="1">
      <c r="A25" s="232" t="s">
        <v>673</v>
      </c>
      <c r="B25" s="232" t="s">
        <v>548</v>
      </c>
      <c r="C25" s="232" t="s">
        <v>444</v>
      </c>
      <c r="D25" s="232" t="s">
        <v>549</v>
      </c>
      <c r="E25" s="232" t="s">
        <v>182</v>
      </c>
      <c r="F25" s="232">
        <v>29</v>
      </c>
      <c r="G25" s="232" t="s">
        <v>429</v>
      </c>
      <c r="H25" s="232" t="s">
        <v>550</v>
      </c>
      <c r="I25" s="232" t="s">
        <v>551</v>
      </c>
    </row>
    <row r="26" spans="1:9" ht="13.35" customHeight="1">
      <c r="A26" s="232" t="s">
        <v>687</v>
      </c>
      <c r="B26" s="232" t="s">
        <v>653</v>
      </c>
      <c r="C26" s="232" t="s">
        <v>444</v>
      </c>
      <c r="D26" s="232" t="s">
        <v>654</v>
      </c>
      <c r="E26" s="232" t="s">
        <v>180</v>
      </c>
      <c r="F26" s="232">
        <v>35</v>
      </c>
      <c r="G26" s="232" t="s">
        <v>467</v>
      </c>
      <c r="H26" s="232" t="s">
        <v>655</v>
      </c>
      <c r="I26" s="232" t="s">
        <v>485</v>
      </c>
    </row>
    <row r="27" spans="1:9" ht="13.35" customHeight="1">
      <c r="A27" s="232" t="s">
        <v>700</v>
      </c>
      <c r="B27" s="232" t="s">
        <v>648</v>
      </c>
      <c r="C27" s="232" t="s">
        <v>444</v>
      </c>
      <c r="D27" s="232" t="s">
        <v>649</v>
      </c>
      <c r="E27" s="232" t="s">
        <v>180</v>
      </c>
      <c r="F27" s="232">
        <v>19</v>
      </c>
      <c r="G27" s="232" t="s">
        <v>616</v>
      </c>
      <c r="H27" s="232" t="s">
        <v>650</v>
      </c>
      <c r="I27" s="232" t="s">
        <v>651</v>
      </c>
    </row>
    <row r="28" spans="1:9" ht="13.35" customHeight="1">
      <c r="A28" s="232" t="s">
        <v>710</v>
      </c>
      <c r="B28" s="232" t="s">
        <v>568</v>
      </c>
      <c r="C28" s="232" t="s">
        <v>444</v>
      </c>
      <c r="D28" s="232" t="s">
        <v>569</v>
      </c>
      <c r="E28" s="232" t="s">
        <v>180</v>
      </c>
      <c r="F28" s="232">
        <v>25</v>
      </c>
      <c r="G28" s="232" t="s">
        <v>416</v>
      </c>
      <c r="H28" s="232" t="s">
        <v>570</v>
      </c>
      <c r="I28" s="232" t="s">
        <v>208</v>
      </c>
    </row>
    <row r="29" spans="1:9" ht="13.35" customHeight="1">
      <c r="A29" s="232" t="s">
        <v>777</v>
      </c>
      <c r="B29" s="232" t="s">
        <v>465</v>
      </c>
      <c r="C29" s="232" t="s">
        <v>444</v>
      </c>
      <c r="D29" s="232" t="s">
        <v>466</v>
      </c>
      <c r="E29" s="232" t="s">
        <v>180</v>
      </c>
      <c r="F29" s="232">
        <v>26</v>
      </c>
      <c r="G29" s="232" t="s">
        <v>467</v>
      </c>
      <c r="H29" s="232" t="s">
        <v>468</v>
      </c>
      <c r="I29" s="232" t="s">
        <v>418</v>
      </c>
    </row>
    <row r="30" spans="1:9" ht="13.35" customHeight="1">
      <c r="A30" s="232" t="s">
        <v>567</v>
      </c>
      <c r="B30" s="232" t="s">
        <v>788</v>
      </c>
      <c r="C30" s="232" t="s">
        <v>675</v>
      </c>
      <c r="D30" s="232" t="s">
        <v>789</v>
      </c>
      <c r="E30" s="232" t="s">
        <v>180</v>
      </c>
      <c r="F30" s="232">
        <v>48</v>
      </c>
      <c r="G30" s="232" t="s">
        <v>429</v>
      </c>
      <c r="H30" s="232" t="s">
        <v>790</v>
      </c>
      <c r="I30" s="232" t="s">
        <v>709</v>
      </c>
    </row>
    <row r="31" spans="1:9" ht="13.35" customHeight="1">
      <c r="A31" s="232" t="s">
        <v>613</v>
      </c>
      <c r="B31" s="232" t="s">
        <v>719</v>
      </c>
      <c r="C31" s="232" t="s">
        <v>675</v>
      </c>
      <c r="D31" s="232" t="s">
        <v>720</v>
      </c>
      <c r="E31" s="232" t="s">
        <v>180</v>
      </c>
      <c r="F31" s="232">
        <v>33</v>
      </c>
      <c r="G31" s="232" t="s">
        <v>467</v>
      </c>
      <c r="H31" s="232" t="s">
        <v>721</v>
      </c>
      <c r="I31" s="232" t="s">
        <v>709</v>
      </c>
    </row>
    <row r="32" spans="1:9" ht="13.35" customHeight="1">
      <c r="A32" s="232" t="s">
        <v>722</v>
      </c>
      <c r="B32" s="232" t="s">
        <v>711</v>
      </c>
      <c r="C32" s="232" t="s">
        <v>675</v>
      </c>
      <c r="D32" s="232" t="s">
        <v>712</v>
      </c>
      <c r="E32" s="232" t="s">
        <v>180</v>
      </c>
      <c r="F32" s="232">
        <v>30</v>
      </c>
      <c r="G32" s="232" t="s">
        <v>429</v>
      </c>
      <c r="H32" s="232" t="s">
        <v>713</v>
      </c>
      <c r="I32" s="232" t="s">
        <v>686</v>
      </c>
    </row>
    <row r="33" spans="1:9" ht="13.35" customHeight="1">
      <c r="A33" s="232" t="s">
        <v>731</v>
      </c>
      <c r="B33" s="232" t="s">
        <v>674</v>
      </c>
      <c r="C33" s="232" t="s">
        <v>675</v>
      </c>
      <c r="D33" s="232" t="s">
        <v>676</v>
      </c>
      <c r="E33" s="232" t="s">
        <v>180</v>
      </c>
      <c r="F33" s="232">
        <v>19</v>
      </c>
      <c r="G33" s="232" t="s">
        <v>423</v>
      </c>
      <c r="H33" s="232" t="s">
        <v>677</v>
      </c>
      <c r="I33" s="232" t="s">
        <v>643</v>
      </c>
    </row>
    <row r="34" spans="1:9" ht="13.35" customHeight="1">
      <c r="A34" s="232" t="s">
        <v>746</v>
      </c>
      <c r="B34" s="232" t="s">
        <v>744</v>
      </c>
      <c r="C34" s="232" t="s">
        <v>675</v>
      </c>
      <c r="D34" s="232" t="s">
        <v>745</v>
      </c>
      <c r="E34" s="232" t="s">
        <v>182</v>
      </c>
      <c r="F34" s="232">
        <v>16</v>
      </c>
      <c r="G34" s="232" t="s">
        <v>446</v>
      </c>
      <c r="H34" s="232" t="s">
        <v>742</v>
      </c>
      <c r="I34" s="232" t="s">
        <v>686</v>
      </c>
    </row>
    <row r="35" spans="1:9" ht="13.35" customHeight="1">
      <c r="A35" s="232" t="s">
        <v>750</v>
      </c>
      <c r="B35" s="232" t="s">
        <v>723</v>
      </c>
      <c r="C35" s="232" t="s">
        <v>675</v>
      </c>
      <c r="D35" s="232" t="s">
        <v>724</v>
      </c>
      <c r="E35" s="232" t="s">
        <v>180</v>
      </c>
      <c r="F35" s="232">
        <v>19</v>
      </c>
      <c r="G35" s="232" t="s">
        <v>578</v>
      </c>
      <c r="H35" s="232" t="s">
        <v>725</v>
      </c>
      <c r="I35" s="232" t="s">
        <v>686</v>
      </c>
    </row>
    <row r="36" spans="1:9" ht="13.35" customHeight="1">
      <c r="A36" s="232" t="s">
        <v>425</v>
      </c>
      <c r="B36" s="232" t="s">
        <v>611</v>
      </c>
      <c r="C36" s="232" t="s">
        <v>414</v>
      </c>
      <c r="D36" s="232" t="s">
        <v>612</v>
      </c>
      <c r="E36" s="232" t="s">
        <v>180</v>
      </c>
      <c r="F36" s="232">
        <v>28</v>
      </c>
      <c r="G36" s="232" t="s">
        <v>423</v>
      </c>
      <c r="H36" s="232" t="s">
        <v>501</v>
      </c>
      <c r="I36" s="232" t="s">
        <v>502</v>
      </c>
    </row>
    <row r="37" spans="1:9" ht="13.35" customHeight="1">
      <c r="A37" s="232" t="s">
        <v>464</v>
      </c>
      <c r="B37" s="232" t="s">
        <v>553</v>
      </c>
      <c r="C37" s="232" t="s">
        <v>414</v>
      </c>
      <c r="D37" s="232" t="s">
        <v>554</v>
      </c>
      <c r="E37" s="232" t="s">
        <v>182</v>
      </c>
      <c r="F37" s="232">
        <v>19</v>
      </c>
      <c r="G37" s="232" t="s">
        <v>429</v>
      </c>
      <c r="H37" s="232" t="s">
        <v>430</v>
      </c>
      <c r="I37" s="232" t="s">
        <v>431</v>
      </c>
    </row>
    <row r="38" spans="1:9" ht="13.35" customHeight="1">
      <c r="A38" s="232" t="s">
        <v>486</v>
      </c>
      <c r="B38" s="232" t="s">
        <v>512</v>
      </c>
      <c r="C38" s="232" t="s">
        <v>414</v>
      </c>
      <c r="D38" s="232" t="s">
        <v>513</v>
      </c>
      <c r="E38" s="232" t="s">
        <v>182</v>
      </c>
      <c r="F38" s="232">
        <v>20</v>
      </c>
      <c r="G38" s="232" t="s">
        <v>429</v>
      </c>
      <c r="H38" s="232" t="s">
        <v>430</v>
      </c>
      <c r="I38" s="232" t="s">
        <v>431</v>
      </c>
    </row>
    <row r="39" spans="1:9" ht="13.35" customHeight="1">
      <c r="A39" s="232" t="s">
        <v>518</v>
      </c>
      <c r="B39" s="232" t="s">
        <v>433</v>
      </c>
      <c r="C39" s="232" t="s">
        <v>414</v>
      </c>
      <c r="D39" s="232" t="s">
        <v>434</v>
      </c>
      <c r="E39" s="232" t="s">
        <v>182</v>
      </c>
      <c r="F39" s="232">
        <v>22</v>
      </c>
      <c r="G39" s="232" t="s">
        <v>435</v>
      </c>
      <c r="H39" s="232" t="s">
        <v>436</v>
      </c>
      <c r="I39" s="232" t="s">
        <v>418</v>
      </c>
    </row>
    <row r="40" spans="1:9" ht="13.35" customHeight="1">
      <c r="A40" s="232" t="s">
        <v>539</v>
      </c>
      <c r="B40" s="232" t="s">
        <v>584</v>
      </c>
      <c r="C40" s="232" t="s">
        <v>414</v>
      </c>
      <c r="D40" s="232" t="s">
        <v>585</v>
      </c>
      <c r="E40" s="232" t="s">
        <v>180</v>
      </c>
      <c r="F40" s="232">
        <v>27</v>
      </c>
      <c r="G40" s="232" t="s">
        <v>416</v>
      </c>
      <c r="H40" s="232" t="s">
        <v>550</v>
      </c>
      <c r="I40" s="232" t="s">
        <v>551</v>
      </c>
    </row>
    <row r="41" spans="1:9" ht="13.35" customHeight="1">
      <c r="A41" s="232" t="s">
        <v>592</v>
      </c>
      <c r="B41" s="232" t="s">
        <v>413</v>
      </c>
      <c r="C41" s="232" t="s">
        <v>414</v>
      </c>
      <c r="D41" s="232" t="s">
        <v>415</v>
      </c>
      <c r="E41" s="232" t="s">
        <v>182</v>
      </c>
      <c r="F41" s="232">
        <v>31</v>
      </c>
      <c r="G41" s="232" t="s">
        <v>416</v>
      </c>
      <c r="H41" s="232" t="s">
        <v>417</v>
      </c>
      <c r="I41" s="232" t="s">
        <v>418</v>
      </c>
    </row>
    <row r="42" spans="1:9" ht="13.35" customHeight="1">
      <c r="A42" s="232" t="s">
        <v>656</v>
      </c>
      <c r="B42" s="232" t="s">
        <v>619</v>
      </c>
      <c r="C42" s="232" t="s">
        <v>414</v>
      </c>
      <c r="D42" s="232" t="s">
        <v>620</v>
      </c>
      <c r="E42" s="232" t="s">
        <v>180</v>
      </c>
      <c r="F42" s="232">
        <v>45</v>
      </c>
      <c r="G42" s="232" t="s">
        <v>423</v>
      </c>
      <c r="H42" s="232" t="s">
        <v>621</v>
      </c>
      <c r="I42" s="232" t="s">
        <v>485</v>
      </c>
    </row>
    <row r="43" spans="1:9" ht="13.35" customHeight="1">
      <c r="A43" s="232" t="s">
        <v>692</v>
      </c>
      <c r="B43" s="232" t="s">
        <v>493</v>
      </c>
      <c r="C43" s="232" t="s">
        <v>414</v>
      </c>
      <c r="D43" s="232" t="s">
        <v>494</v>
      </c>
      <c r="E43" s="232" t="s">
        <v>180</v>
      </c>
      <c r="F43" s="232">
        <v>38</v>
      </c>
      <c r="G43" s="232" t="s">
        <v>429</v>
      </c>
      <c r="H43" s="232" t="s">
        <v>495</v>
      </c>
      <c r="I43" s="232" t="s">
        <v>496</v>
      </c>
    </row>
    <row r="44" spans="1:9" ht="13.35" customHeight="1">
      <c r="A44" s="232" t="s">
        <v>432</v>
      </c>
      <c r="B44" s="232" t="s">
        <v>426</v>
      </c>
      <c r="C44" s="232" t="s">
        <v>427</v>
      </c>
      <c r="D44" s="232" t="s">
        <v>428</v>
      </c>
      <c r="E44" s="232" t="s">
        <v>180</v>
      </c>
      <c r="F44" s="232">
        <v>18</v>
      </c>
      <c r="G44" s="232" t="s">
        <v>429</v>
      </c>
      <c r="H44" s="232" t="s">
        <v>430</v>
      </c>
      <c r="I44" s="232" t="s">
        <v>431</v>
      </c>
    </row>
    <row r="45" spans="1:9" ht="13.35" customHeight="1">
      <c r="A45" s="232" t="s">
        <v>575</v>
      </c>
      <c r="B45" s="232" t="s">
        <v>701</v>
      </c>
      <c r="C45" s="232" t="s">
        <v>427</v>
      </c>
      <c r="D45" s="232" t="s">
        <v>702</v>
      </c>
      <c r="E45" s="232" t="s">
        <v>182</v>
      </c>
      <c r="F45" s="232">
        <v>19</v>
      </c>
      <c r="G45" s="232" t="s">
        <v>616</v>
      </c>
      <c r="H45" s="232" t="s">
        <v>703</v>
      </c>
      <c r="I45" s="232" t="s">
        <v>704</v>
      </c>
    </row>
    <row r="46" spans="1:9" ht="13.35" customHeight="1">
      <c r="A46" s="232" t="s">
        <v>726</v>
      </c>
      <c r="B46" s="232" t="s">
        <v>478</v>
      </c>
      <c r="C46" s="232" t="s">
        <v>427</v>
      </c>
      <c r="D46" s="232" t="s">
        <v>479</v>
      </c>
      <c r="E46" s="232" t="s">
        <v>182</v>
      </c>
      <c r="F46" s="232">
        <v>16</v>
      </c>
      <c r="G46" s="232" t="s">
        <v>416</v>
      </c>
      <c r="H46" s="232" t="s">
        <v>430</v>
      </c>
      <c r="I46" s="232" t="s">
        <v>431</v>
      </c>
    </row>
    <row r="47" spans="1:9" ht="13.35" customHeight="1">
      <c r="A47" s="232" t="s">
        <v>773</v>
      </c>
      <c r="B47" s="232" t="s">
        <v>438</v>
      </c>
      <c r="C47" s="232" t="s">
        <v>427</v>
      </c>
      <c r="D47" s="232" t="s">
        <v>439</v>
      </c>
      <c r="E47" s="232" t="s">
        <v>182</v>
      </c>
      <c r="F47" s="232">
        <v>22</v>
      </c>
      <c r="G47" s="232" t="s">
        <v>440</v>
      </c>
      <c r="H47" s="232" t="s">
        <v>441</v>
      </c>
      <c r="I47" s="232" t="s">
        <v>418</v>
      </c>
    </row>
    <row r="48" spans="1:9" ht="13.35" customHeight="1">
      <c r="A48" s="232" t="s">
        <v>514</v>
      </c>
      <c r="B48" s="232" t="s">
        <v>530</v>
      </c>
      <c r="C48" s="232" t="s">
        <v>499</v>
      </c>
      <c r="D48" s="232" t="s">
        <v>531</v>
      </c>
      <c r="E48" s="232" t="s">
        <v>180</v>
      </c>
      <c r="F48" s="232">
        <v>37</v>
      </c>
      <c r="G48" s="232" t="s">
        <v>467</v>
      </c>
      <c r="H48" s="232" t="s">
        <v>527</v>
      </c>
      <c r="I48" s="232" t="s">
        <v>528</v>
      </c>
    </row>
    <row r="49" spans="1:9" ht="13.35" customHeight="1">
      <c r="A49" s="232" t="s">
        <v>580</v>
      </c>
      <c r="B49" s="232" t="s">
        <v>715</v>
      </c>
      <c r="C49" s="232" t="s">
        <v>499</v>
      </c>
      <c r="D49" s="232" t="s">
        <v>716</v>
      </c>
      <c r="E49" s="232" t="s">
        <v>182</v>
      </c>
      <c r="F49" s="232">
        <v>18</v>
      </c>
      <c r="G49" s="232" t="s">
        <v>446</v>
      </c>
      <c r="H49" s="232" t="s">
        <v>717</v>
      </c>
      <c r="I49" s="232" t="s">
        <v>431</v>
      </c>
    </row>
    <row r="50" spans="1:9" ht="13.35" customHeight="1">
      <c r="A50" s="232" t="s">
        <v>610</v>
      </c>
      <c r="B50" s="232" t="s">
        <v>697</v>
      </c>
      <c r="C50" s="232" t="s">
        <v>499</v>
      </c>
      <c r="D50" s="232" t="s">
        <v>698</v>
      </c>
      <c r="E50" s="232" t="s">
        <v>180</v>
      </c>
      <c r="F50" s="232">
        <v>39</v>
      </c>
      <c r="G50" s="232" t="s">
        <v>423</v>
      </c>
      <c r="H50" s="232" t="s">
        <v>699</v>
      </c>
      <c r="I50" s="232" t="s">
        <v>686</v>
      </c>
    </row>
    <row r="51" spans="1:9" ht="13.35" customHeight="1">
      <c r="A51" s="232" t="s">
        <v>618</v>
      </c>
      <c r="B51" s="232" t="s">
        <v>732</v>
      </c>
      <c r="C51" s="232" t="s">
        <v>499</v>
      </c>
      <c r="D51" s="232" t="s">
        <v>733</v>
      </c>
      <c r="E51" s="232" t="s">
        <v>180</v>
      </c>
      <c r="F51" s="232">
        <v>35</v>
      </c>
      <c r="G51" s="232" t="s">
        <v>423</v>
      </c>
      <c r="H51" s="232" t="s">
        <v>734</v>
      </c>
      <c r="I51" s="232" t="s">
        <v>709</v>
      </c>
    </row>
    <row r="52" spans="1:9" ht="13.35" customHeight="1">
      <c r="A52" s="232" t="s">
        <v>622</v>
      </c>
      <c r="B52" s="232" t="s">
        <v>740</v>
      </c>
      <c r="C52" s="232" t="s">
        <v>499</v>
      </c>
      <c r="D52" s="232" t="s">
        <v>741</v>
      </c>
      <c r="E52" s="232" t="s">
        <v>180</v>
      </c>
      <c r="F52" s="232">
        <v>34</v>
      </c>
      <c r="G52" s="232" t="s">
        <v>416</v>
      </c>
      <c r="H52" s="232" t="s">
        <v>742</v>
      </c>
      <c r="I52" s="232" t="s">
        <v>686</v>
      </c>
    </row>
    <row r="53" spans="1:9" ht="13.35" customHeight="1">
      <c r="A53" s="232" t="s">
        <v>714</v>
      </c>
      <c r="B53" s="232" t="s">
        <v>565</v>
      </c>
      <c r="C53" s="232" t="s">
        <v>499</v>
      </c>
      <c r="D53" s="232" t="s">
        <v>566</v>
      </c>
      <c r="E53" s="232" t="s">
        <v>182</v>
      </c>
      <c r="F53" s="232">
        <v>48</v>
      </c>
      <c r="G53" s="232" t="s">
        <v>467</v>
      </c>
      <c r="H53" s="232" t="s">
        <v>527</v>
      </c>
      <c r="I53" s="232" t="s">
        <v>528</v>
      </c>
    </row>
    <row r="54" spans="1:9" ht="13.35" customHeight="1">
      <c r="A54" s="232" t="s">
        <v>759</v>
      </c>
      <c r="B54" s="232" t="s">
        <v>498</v>
      </c>
      <c r="C54" s="232" t="s">
        <v>499</v>
      </c>
      <c r="D54" s="232" t="s">
        <v>500</v>
      </c>
      <c r="E54" s="232" t="s">
        <v>180</v>
      </c>
      <c r="F54" s="232">
        <v>22</v>
      </c>
      <c r="G54" s="232" t="s">
        <v>423</v>
      </c>
      <c r="H54" s="232" t="s">
        <v>501</v>
      </c>
      <c r="I54" s="232" t="s">
        <v>502</v>
      </c>
    </row>
    <row r="55" spans="1:9" ht="13.35" customHeight="1">
      <c r="A55" s="232" t="s">
        <v>542</v>
      </c>
      <c r="B55" s="232" t="s">
        <v>627</v>
      </c>
      <c r="C55" s="232" t="s">
        <v>628</v>
      </c>
      <c r="D55" s="232" t="s">
        <v>629</v>
      </c>
      <c r="E55" s="232" t="s">
        <v>180</v>
      </c>
      <c r="F55" s="232">
        <v>42</v>
      </c>
      <c r="G55" s="232" t="s">
        <v>446</v>
      </c>
      <c r="H55" s="232" t="s">
        <v>630</v>
      </c>
      <c r="I55" s="232" t="s">
        <v>528</v>
      </c>
    </row>
    <row r="56" spans="1:9" ht="13.35" customHeight="1">
      <c r="A56" s="232" t="s">
        <v>555</v>
      </c>
      <c r="B56" s="232" t="s">
        <v>736</v>
      </c>
      <c r="C56" s="232" t="s">
        <v>628</v>
      </c>
      <c r="D56" s="232" t="s">
        <v>737</v>
      </c>
      <c r="E56" s="232" t="s">
        <v>180</v>
      </c>
      <c r="F56" s="232">
        <v>49</v>
      </c>
      <c r="G56" s="232" t="s">
        <v>446</v>
      </c>
      <c r="H56" s="232" t="s">
        <v>738</v>
      </c>
      <c r="I56" s="232" t="s">
        <v>686</v>
      </c>
    </row>
    <row r="57" spans="1:9" ht="13.35" customHeight="1">
      <c r="A57" s="232" t="s">
        <v>784</v>
      </c>
      <c r="B57" s="232" t="s">
        <v>657</v>
      </c>
      <c r="C57" s="232" t="s">
        <v>628</v>
      </c>
      <c r="D57" s="232" t="s">
        <v>658</v>
      </c>
      <c r="E57" s="232" t="s">
        <v>180</v>
      </c>
      <c r="F57" s="232">
        <v>26</v>
      </c>
      <c r="G57" s="232" t="s">
        <v>467</v>
      </c>
      <c r="H57" s="232" t="s">
        <v>659</v>
      </c>
      <c r="I57" s="232" t="s">
        <v>591</v>
      </c>
    </row>
    <row r="58" spans="1:9" ht="13.35" customHeight="1">
      <c r="A58" s="232" t="s">
        <v>529</v>
      </c>
      <c r="B58" s="232" t="s">
        <v>515</v>
      </c>
      <c r="C58" s="232" t="s">
        <v>471</v>
      </c>
      <c r="D58" s="232" t="s">
        <v>516</v>
      </c>
      <c r="E58" s="232" t="s">
        <v>180</v>
      </c>
      <c r="F58" s="232">
        <v>33</v>
      </c>
      <c r="G58" s="232" t="s">
        <v>446</v>
      </c>
      <c r="H58" s="232" t="s">
        <v>517</v>
      </c>
      <c r="I58" s="232" t="s">
        <v>485</v>
      </c>
    </row>
    <row r="59" spans="1:9" ht="13.35" customHeight="1">
      <c r="A59" s="232" t="s">
        <v>552</v>
      </c>
      <c r="B59" s="232" t="s">
        <v>770</v>
      </c>
      <c r="C59" s="232" t="s">
        <v>471</v>
      </c>
      <c r="D59" s="232" t="s">
        <v>771</v>
      </c>
      <c r="E59" s="232" t="s">
        <v>180</v>
      </c>
      <c r="F59" s="232">
        <v>25</v>
      </c>
      <c r="G59" s="232" t="s">
        <v>616</v>
      </c>
      <c r="H59" s="232" t="s">
        <v>772</v>
      </c>
      <c r="I59" s="232" t="s">
        <v>758</v>
      </c>
    </row>
    <row r="60" spans="1:9" ht="13.35" customHeight="1">
      <c r="A60" s="232" t="s">
        <v>564</v>
      </c>
      <c r="B60" s="232" t="s">
        <v>763</v>
      </c>
      <c r="C60" s="232" t="s">
        <v>471</v>
      </c>
      <c r="D60" s="232" t="s">
        <v>764</v>
      </c>
      <c r="E60" s="232" t="s">
        <v>180</v>
      </c>
      <c r="F60" s="232">
        <v>27</v>
      </c>
      <c r="G60" s="232" t="s">
        <v>467</v>
      </c>
      <c r="H60" s="232" t="s">
        <v>757</v>
      </c>
      <c r="I60" s="232" t="s">
        <v>758</v>
      </c>
    </row>
    <row r="61" spans="1:9" ht="13.35" customHeight="1">
      <c r="A61" s="232" t="s">
        <v>571</v>
      </c>
      <c r="B61" s="232" t="s">
        <v>747</v>
      </c>
      <c r="C61" s="232" t="s">
        <v>471</v>
      </c>
      <c r="D61" s="232" t="s">
        <v>748</v>
      </c>
      <c r="E61" s="232" t="s">
        <v>182</v>
      </c>
      <c r="F61" s="232">
        <v>40</v>
      </c>
      <c r="G61" s="232" t="s">
        <v>429</v>
      </c>
      <c r="H61" s="232" t="s">
        <v>749</v>
      </c>
      <c r="I61" s="232" t="s">
        <v>686</v>
      </c>
    </row>
    <row r="62" spans="1:9" ht="13.35" customHeight="1">
      <c r="A62" s="232" t="s">
        <v>586</v>
      </c>
      <c r="B62" s="232" t="s">
        <v>470</v>
      </c>
      <c r="C62" s="232" t="s">
        <v>471</v>
      </c>
      <c r="D62" s="232" t="s">
        <v>472</v>
      </c>
      <c r="E62" s="232" t="s">
        <v>180</v>
      </c>
      <c r="F62" s="232">
        <v>30</v>
      </c>
      <c r="G62" s="232" t="s">
        <v>429</v>
      </c>
      <c r="H62" s="232" t="s">
        <v>473</v>
      </c>
      <c r="I62" s="232" t="s">
        <v>418</v>
      </c>
    </row>
    <row r="63" spans="1:9" ht="13.35" customHeight="1">
      <c r="A63" s="232" t="s">
        <v>762</v>
      </c>
      <c r="B63" s="232" t="s">
        <v>778</v>
      </c>
      <c r="C63" s="232" t="s">
        <v>471</v>
      </c>
      <c r="D63" s="232" t="s">
        <v>779</v>
      </c>
      <c r="E63" s="232" t="s">
        <v>182</v>
      </c>
      <c r="F63" s="232">
        <v>46</v>
      </c>
      <c r="G63" s="232" t="s">
        <v>429</v>
      </c>
      <c r="H63" s="232" t="s">
        <v>768</v>
      </c>
      <c r="I63" s="232" t="s">
        <v>758</v>
      </c>
    </row>
    <row r="64" spans="1:9" ht="13.35" customHeight="1">
      <c r="A64" s="232" t="s">
        <v>787</v>
      </c>
      <c r="B64" s="232" t="s">
        <v>781</v>
      </c>
      <c r="C64" s="232" t="s">
        <v>471</v>
      </c>
      <c r="D64" s="232" t="s">
        <v>782</v>
      </c>
      <c r="E64" s="232" t="s">
        <v>182</v>
      </c>
      <c r="F64" s="232">
        <v>28</v>
      </c>
      <c r="G64" s="232" t="s">
        <v>416</v>
      </c>
      <c r="H64" s="232" t="s">
        <v>783</v>
      </c>
      <c r="I64" s="232" t="s">
        <v>758</v>
      </c>
    </row>
    <row r="65" spans="1:9" ht="13.35" customHeight="1">
      <c r="A65" s="232" t="s">
        <v>696</v>
      </c>
      <c r="B65" s="232" t="s">
        <v>727</v>
      </c>
      <c r="C65" s="232" t="s">
        <v>640</v>
      </c>
      <c r="D65" s="232" t="s">
        <v>728</v>
      </c>
      <c r="E65" s="232" t="s">
        <v>182</v>
      </c>
      <c r="F65" s="232">
        <v>35</v>
      </c>
      <c r="G65" s="232" t="s">
        <v>729</v>
      </c>
      <c r="H65" s="232" t="s">
        <v>730</v>
      </c>
      <c r="I65" s="232" t="s">
        <v>686</v>
      </c>
    </row>
    <row r="66" spans="1:9" ht="13.35" customHeight="1">
      <c r="A66" s="232" t="s">
        <v>765</v>
      </c>
      <c r="B66" s="232" t="s">
        <v>800</v>
      </c>
      <c r="C66" s="232" t="s">
        <v>640</v>
      </c>
      <c r="D66" s="232" t="s">
        <v>801</v>
      </c>
      <c r="E66" s="232" t="s">
        <v>180</v>
      </c>
      <c r="F66" s="232">
        <v>24</v>
      </c>
      <c r="G66" s="232" t="s">
        <v>616</v>
      </c>
      <c r="H66" s="232" t="s">
        <v>802</v>
      </c>
      <c r="I66" s="232" t="s">
        <v>686</v>
      </c>
    </row>
    <row r="67" spans="1:9" ht="13.35" customHeight="1">
      <c r="A67" s="232" t="s">
        <v>769</v>
      </c>
      <c r="B67" s="232" t="s">
        <v>639</v>
      </c>
      <c r="C67" s="232" t="s">
        <v>640</v>
      </c>
      <c r="D67" s="232" t="s">
        <v>641</v>
      </c>
      <c r="E67" s="232" t="s">
        <v>180</v>
      </c>
      <c r="F67" s="232">
        <v>20</v>
      </c>
      <c r="G67" s="232" t="s">
        <v>416</v>
      </c>
      <c r="H67" s="232" t="s">
        <v>642</v>
      </c>
      <c r="I67" s="232" t="s">
        <v>643</v>
      </c>
    </row>
    <row r="68" spans="1:9" ht="13.35" customHeight="1">
      <c r="A68" s="232" t="s">
        <v>523</v>
      </c>
      <c r="B68" s="232" t="s">
        <v>487</v>
      </c>
      <c r="C68" s="232" t="s">
        <v>488</v>
      </c>
      <c r="D68" s="232" t="s">
        <v>489</v>
      </c>
      <c r="E68" s="232" t="s">
        <v>182</v>
      </c>
      <c r="F68" s="232">
        <v>22</v>
      </c>
      <c r="G68" s="232" t="s">
        <v>423</v>
      </c>
      <c r="H68" s="232" t="s">
        <v>490</v>
      </c>
      <c r="I68" s="232" t="s">
        <v>491</v>
      </c>
    </row>
    <row r="69" spans="1:9" ht="13.35" customHeight="1">
      <c r="A69" s="232" t="s">
        <v>547</v>
      </c>
      <c r="B69" s="232" t="s">
        <v>533</v>
      </c>
      <c r="C69" s="232" t="s">
        <v>488</v>
      </c>
      <c r="D69" s="232" t="s">
        <v>534</v>
      </c>
      <c r="E69" s="232" t="s">
        <v>180</v>
      </c>
      <c r="F69" s="232">
        <v>40</v>
      </c>
      <c r="G69" s="232" t="s">
        <v>416</v>
      </c>
      <c r="H69" s="232" t="s">
        <v>535</v>
      </c>
      <c r="I69" s="232" t="s">
        <v>528</v>
      </c>
    </row>
    <row r="70" spans="1:9" ht="13.35" customHeight="1">
      <c r="A70" s="232" t="s">
        <v>602</v>
      </c>
      <c r="B70" s="232" t="s">
        <v>792</v>
      </c>
      <c r="C70" s="232" t="s">
        <v>488</v>
      </c>
      <c r="D70" s="232" t="s">
        <v>793</v>
      </c>
      <c r="E70" s="232" t="s">
        <v>180</v>
      </c>
      <c r="F70" s="232">
        <v>37</v>
      </c>
      <c r="G70" s="232" t="s">
        <v>446</v>
      </c>
      <c r="H70" s="232" t="s">
        <v>794</v>
      </c>
      <c r="I70" s="232" t="s">
        <v>686</v>
      </c>
    </row>
    <row r="71" spans="1:9" ht="13.35" customHeight="1">
      <c r="A71" s="232" t="s">
        <v>795</v>
      </c>
      <c r="B71" s="232" t="s">
        <v>587</v>
      </c>
      <c r="C71" s="232" t="s">
        <v>488</v>
      </c>
      <c r="D71" s="232" t="s">
        <v>588</v>
      </c>
      <c r="E71" s="232" t="s">
        <v>182</v>
      </c>
      <c r="F71" s="232">
        <v>22</v>
      </c>
      <c r="G71" s="232" t="s">
        <v>589</v>
      </c>
      <c r="H71" s="232" t="s">
        <v>590</v>
      </c>
      <c r="I71" s="232" t="s">
        <v>591</v>
      </c>
    </row>
    <row r="72" spans="1:9" ht="13.35" customHeight="1">
      <c r="A72" s="232" t="s">
        <v>456</v>
      </c>
      <c r="B72" s="232" t="s">
        <v>420</v>
      </c>
      <c r="C72" s="232" t="s">
        <v>421</v>
      </c>
      <c r="D72" s="232" t="s">
        <v>422</v>
      </c>
      <c r="E72" s="232" t="s">
        <v>180</v>
      </c>
      <c r="F72" s="232">
        <v>21</v>
      </c>
      <c r="G72" s="232" t="s">
        <v>423</v>
      </c>
      <c r="H72" s="232" t="s">
        <v>424</v>
      </c>
      <c r="I72" s="232" t="s">
        <v>418</v>
      </c>
    </row>
    <row r="73" spans="1:9" ht="13.35" customHeight="1">
      <c r="A73" s="232" t="s">
        <v>506</v>
      </c>
      <c r="B73" s="232" t="s">
        <v>593</v>
      </c>
      <c r="C73" s="232" t="s">
        <v>421</v>
      </c>
      <c r="D73" s="232" t="s">
        <v>594</v>
      </c>
      <c r="E73" s="232" t="s">
        <v>180</v>
      </c>
      <c r="F73" s="232">
        <v>40</v>
      </c>
      <c r="G73" s="232" t="s">
        <v>416</v>
      </c>
      <c r="H73" s="232" t="s">
        <v>595</v>
      </c>
      <c r="I73" s="232" t="s">
        <v>563</v>
      </c>
    </row>
    <row r="74" spans="1:9" ht="13.35" customHeight="1">
      <c r="A74" s="232" t="s">
        <v>511</v>
      </c>
      <c r="B74" s="232" t="s">
        <v>785</v>
      </c>
      <c r="C74" s="232" t="s">
        <v>421</v>
      </c>
      <c r="D74" s="232" t="s">
        <v>786</v>
      </c>
      <c r="E74" s="232" t="s">
        <v>182</v>
      </c>
      <c r="F74" s="232">
        <v>24</v>
      </c>
      <c r="G74" s="232" t="s">
        <v>578</v>
      </c>
      <c r="H74" s="232" t="s">
        <v>768</v>
      </c>
      <c r="I74" s="232" t="s">
        <v>758</v>
      </c>
    </row>
    <row r="75" spans="1:9" ht="13.35" customHeight="1">
      <c r="A75" s="232" t="s">
        <v>559</v>
      </c>
      <c r="B75" s="232" t="s">
        <v>706</v>
      </c>
      <c r="C75" s="232" t="s">
        <v>421</v>
      </c>
      <c r="D75" s="232" t="s">
        <v>707</v>
      </c>
      <c r="E75" s="232" t="s">
        <v>180</v>
      </c>
      <c r="F75" s="232">
        <v>40</v>
      </c>
      <c r="G75" s="232" t="s">
        <v>423</v>
      </c>
      <c r="H75" s="232" t="s">
        <v>708</v>
      </c>
      <c r="I75" s="232" t="s">
        <v>709</v>
      </c>
    </row>
    <row r="76" spans="1:9" ht="13.35" customHeight="1">
      <c r="A76" s="232" t="s">
        <v>626</v>
      </c>
      <c r="B76" s="232" t="s">
        <v>666</v>
      </c>
      <c r="C76" s="232" t="s">
        <v>421</v>
      </c>
      <c r="D76" s="232" t="s">
        <v>667</v>
      </c>
      <c r="E76" s="232" t="s">
        <v>180</v>
      </c>
      <c r="F76" s="232">
        <v>25</v>
      </c>
      <c r="G76" s="232" t="s">
        <v>446</v>
      </c>
      <c r="H76" s="232" t="s">
        <v>668</v>
      </c>
      <c r="I76" s="232" t="s">
        <v>651</v>
      </c>
    </row>
    <row r="77" spans="1:9" ht="13.35" customHeight="1">
      <c r="A77" s="232" t="s">
        <v>638</v>
      </c>
      <c r="B77" s="232" t="s">
        <v>576</v>
      </c>
      <c r="C77" s="232" t="s">
        <v>421</v>
      </c>
      <c r="D77" s="232" t="s">
        <v>577</v>
      </c>
      <c r="E77" s="232" t="s">
        <v>180</v>
      </c>
      <c r="F77" s="232">
        <v>25</v>
      </c>
      <c r="G77" s="232" t="s">
        <v>578</v>
      </c>
      <c r="H77" s="232" t="s">
        <v>579</v>
      </c>
      <c r="I77" s="232" t="s">
        <v>485</v>
      </c>
    </row>
    <row r="78" spans="1:9" ht="13.35" customHeight="1">
      <c r="A78" s="232" t="s">
        <v>735</v>
      </c>
      <c r="B78" s="232" t="s">
        <v>449</v>
      </c>
      <c r="C78" s="232" t="s">
        <v>421</v>
      </c>
      <c r="D78" s="232" t="s">
        <v>450</v>
      </c>
      <c r="E78" s="232" t="s">
        <v>182</v>
      </c>
      <c r="F78" s="232">
        <v>29</v>
      </c>
      <c r="G78" s="232" t="s">
        <v>446</v>
      </c>
      <c r="H78" s="232" t="s">
        <v>451</v>
      </c>
      <c r="I78" s="232" t="s">
        <v>418</v>
      </c>
    </row>
    <row r="79" spans="1:9" ht="13.35" customHeight="1">
      <c r="A79" s="232" t="s">
        <v>754</v>
      </c>
      <c r="B79" s="232" t="s">
        <v>603</v>
      </c>
      <c r="C79" s="232" t="s">
        <v>421</v>
      </c>
      <c r="D79" s="232" t="s">
        <v>604</v>
      </c>
      <c r="E79" s="232" t="s">
        <v>182</v>
      </c>
      <c r="F79" s="232">
        <v>65</v>
      </c>
      <c r="G79" s="232" t="s">
        <v>446</v>
      </c>
      <c r="H79" s="232" t="s">
        <v>605</v>
      </c>
      <c r="I79" s="232" t="s">
        <v>485</v>
      </c>
    </row>
    <row r="80" spans="1:9" ht="13.35" customHeight="1">
      <c r="A80" s="232" t="s">
        <v>532</v>
      </c>
      <c r="B80" s="232" t="s">
        <v>460</v>
      </c>
      <c r="C80" s="232" t="s">
        <v>461</v>
      </c>
      <c r="D80" s="232" t="s">
        <v>462</v>
      </c>
      <c r="E80" s="232" t="s">
        <v>182</v>
      </c>
      <c r="F80" s="232">
        <v>28</v>
      </c>
      <c r="G80" s="232" t="s">
        <v>446</v>
      </c>
      <c r="H80" s="232" t="s">
        <v>463</v>
      </c>
      <c r="I80" s="232" t="s">
        <v>418</v>
      </c>
    </row>
    <row r="81" spans="1:9" ht="13.35" customHeight="1">
      <c r="A81" s="232" t="s">
        <v>596</v>
      </c>
      <c r="B81" s="232" t="s">
        <v>688</v>
      </c>
      <c r="C81" s="232" t="s">
        <v>461</v>
      </c>
      <c r="D81" s="232" t="s">
        <v>689</v>
      </c>
      <c r="E81" s="232" t="s">
        <v>182</v>
      </c>
      <c r="F81" s="232">
        <v>26</v>
      </c>
      <c r="G81" s="232" t="s">
        <v>578</v>
      </c>
      <c r="H81" s="232" t="s">
        <v>690</v>
      </c>
      <c r="I81" s="232" t="s">
        <v>691</v>
      </c>
    </row>
    <row r="82" spans="1:9" ht="13.35" customHeight="1">
      <c r="A82" s="232" t="s">
        <v>635</v>
      </c>
      <c r="B82" s="232" t="s">
        <v>751</v>
      </c>
      <c r="C82" s="232" t="s">
        <v>461</v>
      </c>
      <c r="D82" s="232" t="s">
        <v>752</v>
      </c>
      <c r="E82" s="232" t="s">
        <v>180</v>
      </c>
      <c r="F82" s="232">
        <v>25</v>
      </c>
      <c r="G82" s="232" t="s">
        <v>578</v>
      </c>
      <c r="H82" s="232" t="s">
        <v>753</v>
      </c>
      <c r="I82" s="232" t="s">
        <v>691</v>
      </c>
    </row>
    <row r="83" spans="1:9" ht="13.35" customHeight="1">
      <c r="A83" s="232" t="s">
        <v>803</v>
      </c>
      <c r="B83" s="232" t="s">
        <v>597</v>
      </c>
      <c r="C83" s="232" t="s">
        <v>461</v>
      </c>
      <c r="D83" s="232" t="s">
        <v>598</v>
      </c>
      <c r="E83" s="232" t="s">
        <v>180</v>
      </c>
      <c r="F83" s="232">
        <v>24</v>
      </c>
      <c r="G83" s="232" t="s">
        <v>599</v>
      </c>
      <c r="H83" s="232" t="s">
        <v>600</v>
      </c>
      <c r="I83" s="232" t="s">
        <v>601</v>
      </c>
    </row>
    <row r="84" spans="1:9" ht="13.35" customHeight="1">
      <c r="A84" s="232" t="s">
        <v>419</v>
      </c>
      <c r="B84" s="232" t="s">
        <v>504</v>
      </c>
      <c r="C84" s="232" t="s">
        <v>454</v>
      </c>
      <c r="D84" s="232" t="s">
        <v>505</v>
      </c>
      <c r="E84" s="232" t="s">
        <v>182</v>
      </c>
      <c r="F84" s="232">
        <v>20</v>
      </c>
      <c r="G84" s="232" t="s">
        <v>423</v>
      </c>
      <c r="H84" s="232" t="s">
        <v>501</v>
      </c>
      <c r="I84" s="232" t="s">
        <v>502</v>
      </c>
    </row>
    <row r="85" spans="1:9" ht="13.35" customHeight="1">
      <c r="A85" s="232" t="s">
        <v>459</v>
      </c>
      <c r="B85" s="232" t="s">
        <v>693</v>
      </c>
      <c r="C85" s="232" t="s">
        <v>454</v>
      </c>
      <c r="D85" s="232" t="s">
        <v>694</v>
      </c>
      <c r="E85" s="232" t="s">
        <v>182</v>
      </c>
      <c r="F85" s="232">
        <v>49</v>
      </c>
      <c r="G85" s="232" t="s">
        <v>467</v>
      </c>
      <c r="H85" s="232" t="s">
        <v>695</v>
      </c>
      <c r="I85" s="232" t="s">
        <v>691</v>
      </c>
    </row>
    <row r="86" spans="1:9" ht="13.35" customHeight="1">
      <c r="A86" s="232" t="s">
        <v>469</v>
      </c>
      <c r="B86" s="232" t="s">
        <v>540</v>
      </c>
      <c r="C86" s="232" t="s">
        <v>454</v>
      </c>
      <c r="D86" s="232" t="s">
        <v>541</v>
      </c>
      <c r="E86" s="232" t="s">
        <v>180</v>
      </c>
      <c r="F86" s="232">
        <v>30</v>
      </c>
      <c r="G86" s="232" t="s">
        <v>440</v>
      </c>
      <c r="H86" s="232" t="s">
        <v>495</v>
      </c>
      <c r="I86" s="232" t="s">
        <v>496</v>
      </c>
    </row>
    <row r="87" spans="1:9" ht="13.35" customHeight="1">
      <c r="A87" s="232" t="s">
        <v>477</v>
      </c>
      <c r="B87" s="232" t="s">
        <v>572</v>
      </c>
      <c r="C87" s="232" t="s">
        <v>454</v>
      </c>
      <c r="D87" s="232" t="s">
        <v>573</v>
      </c>
      <c r="E87" s="232" t="s">
        <v>180</v>
      </c>
      <c r="F87" s="232">
        <v>21</v>
      </c>
      <c r="G87" s="232" t="s">
        <v>423</v>
      </c>
      <c r="H87" s="232" t="s">
        <v>574</v>
      </c>
      <c r="I87" s="232" t="s">
        <v>208</v>
      </c>
    </row>
    <row r="88" spans="1:9" ht="13.35" customHeight="1">
      <c r="A88" s="232" t="s">
        <v>480</v>
      </c>
      <c r="B88" s="232" t="s">
        <v>774</v>
      </c>
      <c r="C88" s="232" t="s">
        <v>454</v>
      </c>
      <c r="D88" s="232" t="s">
        <v>775</v>
      </c>
      <c r="E88" s="232" t="s">
        <v>180</v>
      </c>
      <c r="F88" s="232">
        <v>38</v>
      </c>
      <c r="G88" s="232" t="s">
        <v>616</v>
      </c>
      <c r="H88" s="232" t="s">
        <v>776</v>
      </c>
      <c r="I88" s="232" t="s">
        <v>758</v>
      </c>
    </row>
    <row r="89" spans="1:9" ht="13.35" customHeight="1">
      <c r="A89" s="232" t="s">
        <v>492</v>
      </c>
      <c r="B89" s="232" t="s">
        <v>679</v>
      </c>
      <c r="C89" s="232" t="s">
        <v>454</v>
      </c>
      <c r="D89" s="232" t="s">
        <v>680</v>
      </c>
      <c r="E89" s="232" t="s">
        <v>180</v>
      </c>
      <c r="F89" s="232">
        <v>18</v>
      </c>
      <c r="G89" s="232" t="s">
        <v>509</v>
      </c>
      <c r="H89" s="232" t="s">
        <v>681</v>
      </c>
      <c r="I89" s="232" t="s">
        <v>485</v>
      </c>
    </row>
    <row r="90" spans="1:9" ht="13.35" customHeight="1">
      <c r="A90" s="232" t="s">
        <v>497</v>
      </c>
      <c r="B90" s="232" t="s">
        <v>475</v>
      </c>
      <c r="C90" s="232" t="s">
        <v>454</v>
      </c>
      <c r="D90" s="232" t="s">
        <v>476</v>
      </c>
      <c r="E90" s="232" t="s">
        <v>182</v>
      </c>
      <c r="F90" s="232">
        <v>23</v>
      </c>
      <c r="G90" s="232" t="s">
        <v>423</v>
      </c>
      <c r="H90" s="232" t="s">
        <v>463</v>
      </c>
      <c r="I90" s="232" t="s">
        <v>418</v>
      </c>
    </row>
    <row r="91" spans="1:9" ht="13.35" customHeight="1">
      <c r="A91" s="232" t="s">
        <v>583</v>
      </c>
      <c r="B91" s="232" t="s">
        <v>614</v>
      </c>
      <c r="C91" s="232" t="s">
        <v>454</v>
      </c>
      <c r="D91" s="232" t="s">
        <v>615</v>
      </c>
      <c r="E91" s="232" t="s">
        <v>180</v>
      </c>
      <c r="F91" s="232">
        <v>19</v>
      </c>
      <c r="G91" s="232" t="s">
        <v>616</v>
      </c>
      <c r="H91" s="232" t="s">
        <v>617</v>
      </c>
      <c r="I91" s="232" t="s">
        <v>485</v>
      </c>
    </row>
    <row r="92" spans="1:9" ht="13.35" customHeight="1">
      <c r="A92" s="232" t="s">
        <v>606</v>
      </c>
      <c r="B92" s="232" t="s">
        <v>607</v>
      </c>
      <c r="C92" s="232" t="s">
        <v>454</v>
      </c>
      <c r="D92" s="232" t="s">
        <v>608</v>
      </c>
      <c r="E92" s="232" t="s">
        <v>180</v>
      </c>
      <c r="F92" s="232">
        <v>18</v>
      </c>
      <c r="G92" s="232" t="s">
        <v>429</v>
      </c>
      <c r="H92" s="232" t="s">
        <v>609</v>
      </c>
      <c r="I92" s="232" t="s">
        <v>485</v>
      </c>
    </row>
    <row r="93" spans="1:9" ht="13.35" customHeight="1">
      <c r="A93" s="232" t="s">
        <v>631</v>
      </c>
      <c r="B93" s="232" t="s">
        <v>632</v>
      </c>
      <c r="C93" s="232" t="s">
        <v>454</v>
      </c>
      <c r="D93" s="232" t="s">
        <v>633</v>
      </c>
      <c r="E93" s="232" t="s">
        <v>182</v>
      </c>
      <c r="F93" s="232">
        <v>20</v>
      </c>
      <c r="G93" s="232" t="s">
        <v>440</v>
      </c>
      <c r="H93" s="232" t="s">
        <v>634</v>
      </c>
      <c r="I93" s="232" t="s">
        <v>522</v>
      </c>
    </row>
    <row r="94" spans="1:9" ht="13.35" customHeight="1">
      <c r="A94" s="232" t="s">
        <v>660</v>
      </c>
      <c r="B94" s="232" t="s">
        <v>453</v>
      </c>
      <c r="C94" s="232" t="s">
        <v>454</v>
      </c>
      <c r="D94" s="232" t="s">
        <v>455</v>
      </c>
      <c r="E94" s="232" t="s">
        <v>182</v>
      </c>
      <c r="F94" s="232">
        <v>28</v>
      </c>
      <c r="G94" s="232" t="s">
        <v>423</v>
      </c>
      <c r="H94" s="232" t="s">
        <v>451</v>
      </c>
      <c r="I94" s="232" t="s">
        <v>418</v>
      </c>
    </row>
    <row r="95" spans="1:9" ht="13.35" customHeight="1">
      <c r="A95" s="232" t="s">
        <v>665</v>
      </c>
      <c r="B95" s="232" t="s">
        <v>537</v>
      </c>
      <c r="C95" s="232" t="s">
        <v>454</v>
      </c>
      <c r="D95" s="232" t="s">
        <v>538</v>
      </c>
      <c r="E95" s="232" t="s">
        <v>180</v>
      </c>
      <c r="F95" s="232">
        <v>23</v>
      </c>
      <c r="G95" s="232" t="s">
        <v>429</v>
      </c>
      <c r="H95" s="232" t="s">
        <v>501</v>
      </c>
      <c r="I95" s="232" t="s">
        <v>502</v>
      </c>
    </row>
    <row r="96" spans="1:9" ht="13.35" customHeight="1">
      <c r="A96" s="232" t="s">
        <v>743</v>
      </c>
      <c r="B96" s="232" t="s">
        <v>519</v>
      </c>
      <c r="C96" s="232" t="s">
        <v>454</v>
      </c>
      <c r="D96" s="232" t="s">
        <v>520</v>
      </c>
      <c r="E96" s="232" t="s">
        <v>180</v>
      </c>
      <c r="F96" s="232">
        <v>21</v>
      </c>
      <c r="G96" s="232" t="s">
        <v>467</v>
      </c>
      <c r="H96" s="232" t="s">
        <v>521</v>
      </c>
      <c r="I96" s="232" t="s">
        <v>522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workbookViewId="0">
      <selection activeCell="A5" sqref="A5"/>
    </sheetView>
  </sheetViews>
  <sheetFormatPr baseColWidth="10" defaultRowHeight="12.75"/>
  <cols>
    <col min="1" max="16384" width="11.42578125" style="226"/>
  </cols>
  <sheetData>
    <row r="1" spans="1:9" ht="32.65" customHeight="1">
      <c r="A1" s="229" t="s">
        <v>403</v>
      </c>
    </row>
    <row r="2" spans="1:9" ht="32.65" customHeight="1">
      <c r="A2" s="230" t="s">
        <v>809</v>
      </c>
    </row>
    <row r="4" spans="1:9" ht="25.5">
      <c r="A4" s="237" t="s">
        <v>159</v>
      </c>
      <c r="B4" s="237" t="s">
        <v>405</v>
      </c>
      <c r="C4" s="237" t="s">
        <v>406</v>
      </c>
      <c r="D4" s="237" t="s">
        <v>407</v>
      </c>
      <c r="E4" s="237" t="s">
        <v>176</v>
      </c>
      <c r="F4" s="237" t="s">
        <v>408</v>
      </c>
      <c r="G4" s="237" t="s">
        <v>409</v>
      </c>
      <c r="H4" s="237" t="s">
        <v>410</v>
      </c>
      <c r="I4" s="237" t="s">
        <v>411</v>
      </c>
    </row>
    <row r="5" spans="1:9" ht="13.35" customHeight="1">
      <c r="A5" s="232" t="s">
        <v>567</v>
      </c>
      <c r="B5" s="232" t="s">
        <v>788</v>
      </c>
      <c r="C5" s="232" t="s">
        <v>675</v>
      </c>
      <c r="D5" s="232" t="s">
        <v>789</v>
      </c>
      <c r="E5" s="232" t="s">
        <v>180</v>
      </c>
      <c r="F5" s="232">
        <v>48</v>
      </c>
      <c r="G5" s="232" t="s">
        <v>429</v>
      </c>
      <c r="H5" s="232" t="s">
        <v>790</v>
      </c>
      <c r="I5" s="232" t="s">
        <v>709</v>
      </c>
    </row>
    <row r="6" spans="1:9" ht="13.35" customHeight="1">
      <c r="A6" s="232" t="s">
        <v>559</v>
      </c>
      <c r="B6" s="232" t="s">
        <v>706</v>
      </c>
      <c r="C6" s="232" t="s">
        <v>421</v>
      </c>
      <c r="D6" s="232" t="s">
        <v>707</v>
      </c>
      <c r="E6" s="232" t="s">
        <v>180</v>
      </c>
      <c r="F6" s="232">
        <v>40</v>
      </c>
      <c r="G6" s="232" t="s">
        <v>423</v>
      </c>
      <c r="H6" s="232" t="s">
        <v>708</v>
      </c>
      <c r="I6" s="232" t="s">
        <v>709</v>
      </c>
    </row>
    <row r="7" spans="1:9" ht="13.35" customHeight="1">
      <c r="A7" s="232" t="s">
        <v>618</v>
      </c>
      <c r="B7" s="232" t="s">
        <v>732</v>
      </c>
      <c r="C7" s="232" t="s">
        <v>499</v>
      </c>
      <c r="D7" s="232" t="s">
        <v>733</v>
      </c>
      <c r="E7" s="232" t="s">
        <v>180</v>
      </c>
      <c r="F7" s="232">
        <v>35</v>
      </c>
      <c r="G7" s="232" t="s">
        <v>423</v>
      </c>
      <c r="H7" s="232" t="s">
        <v>734</v>
      </c>
      <c r="I7" s="232" t="s">
        <v>709</v>
      </c>
    </row>
    <row r="8" spans="1:9" ht="13.35" customHeight="1">
      <c r="A8" s="232" t="s">
        <v>613</v>
      </c>
      <c r="B8" s="232" t="s">
        <v>719</v>
      </c>
      <c r="C8" s="232" t="s">
        <v>675</v>
      </c>
      <c r="D8" s="232" t="s">
        <v>720</v>
      </c>
      <c r="E8" s="232" t="s">
        <v>180</v>
      </c>
      <c r="F8" s="232">
        <v>33</v>
      </c>
      <c r="G8" s="232" t="s">
        <v>467</v>
      </c>
      <c r="H8" s="232" t="s">
        <v>721</v>
      </c>
      <c r="I8" s="232" t="s">
        <v>709</v>
      </c>
    </row>
    <row r="9" spans="1:9" ht="13.35" customHeight="1">
      <c r="A9" s="232" t="s">
        <v>477</v>
      </c>
      <c r="B9" s="232" t="s">
        <v>572</v>
      </c>
      <c r="C9" s="232" t="s">
        <v>454</v>
      </c>
      <c r="D9" s="232" t="s">
        <v>573</v>
      </c>
      <c r="E9" s="232" t="s">
        <v>180</v>
      </c>
      <c r="F9" s="232">
        <v>21</v>
      </c>
      <c r="G9" s="232" t="s">
        <v>423</v>
      </c>
      <c r="H9" s="232" t="s">
        <v>574</v>
      </c>
      <c r="I9" s="232" t="s">
        <v>208</v>
      </c>
    </row>
    <row r="10" spans="1:9" ht="13.35" customHeight="1">
      <c r="A10" s="232" t="s">
        <v>710</v>
      </c>
      <c r="B10" s="232" t="s">
        <v>568</v>
      </c>
      <c r="C10" s="232" t="s">
        <v>444</v>
      </c>
      <c r="D10" s="232" t="s">
        <v>569</v>
      </c>
      <c r="E10" s="232" t="s">
        <v>180</v>
      </c>
      <c r="F10" s="232">
        <v>25</v>
      </c>
      <c r="G10" s="232" t="s">
        <v>416</v>
      </c>
      <c r="H10" s="232" t="s">
        <v>570</v>
      </c>
      <c r="I10" s="232" t="s">
        <v>208</v>
      </c>
    </row>
    <row r="11" spans="1:9" ht="13.35" customHeight="1">
      <c r="A11" s="232" t="s">
        <v>523</v>
      </c>
      <c r="B11" s="232" t="s">
        <v>487</v>
      </c>
      <c r="C11" s="232" t="s">
        <v>488</v>
      </c>
      <c r="D11" s="232" t="s">
        <v>489</v>
      </c>
      <c r="E11" s="232" t="s">
        <v>182</v>
      </c>
      <c r="F11" s="232">
        <v>22</v>
      </c>
      <c r="G11" s="232" t="s">
        <v>423</v>
      </c>
      <c r="H11" s="232" t="s">
        <v>490</v>
      </c>
      <c r="I11" s="232" t="s">
        <v>491</v>
      </c>
    </row>
    <row r="12" spans="1:9" ht="13.35" customHeight="1">
      <c r="A12" s="232" t="s">
        <v>437</v>
      </c>
      <c r="B12" s="232" t="s">
        <v>507</v>
      </c>
      <c r="C12" s="232" t="s">
        <v>444</v>
      </c>
      <c r="D12" s="232" t="s">
        <v>508</v>
      </c>
      <c r="E12" s="232" t="s">
        <v>182</v>
      </c>
      <c r="F12" s="232">
        <v>19</v>
      </c>
      <c r="G12" s="232" t="s">
        <v>509</v>
      </c>
      <c r="H12" s="232" t="s">
        <v>510</v>
      </c>
      <c r="I12" s="232" t="s">
        <v>491</v>
      </c>
    </row>
    <row r="13" spans="1:9" ht="13.35" customHeight="1">
      <c r="A13" s="232" t="s">
        <v>464</v>
      </c>
      <c r="B13" s="232" t="s">
        <v>553</v>
      </c>
      <c r="C13" s="232" t="s">
        <v>414</v>
      </c>
      <c r="D13" s="232" t="s">
        <v>554</v>
      </c>
      <c r="E13" s="232" t="s">
        <v>182</v>
      </c>
      <c r="F13" s="232">
        <v>19</v>
      </c>
      <c r="G13" s="232" t="s">
        <v>429</v>
      </c>
      <c r="H13" s="232" t="s">
        <v>430</v>
      </c>
      <c r="I13" s="232" t="s">
        <v>431</v>
      </c>
    </row>
    <row r="14" spans="1:9" ht="13.35" customHeight="1">
      <c r="A14" s="232" t="s">
        <v>432</v>
      </c>
      <c r="B14" s="232" t="s">
        <v>426</v>
      </c>
      <c r="C14" s="232" t="s">
        <v>427</v>
      </c>
      <c r="D14" s="232" t="s">
        <v>428</v>
      </c>
      <c r="E14" s="232" t="s">
        <v>180</v>
      </c>
      <c r="F14" s="232">
        <v>18</v>
      </c>
      <c r="G14" s="232" t="s">
        <v>429</v>
      </c>
      <c r="H14" s="232" t="s">
        <v>430</v>
      </c>
      <c r="I14" s="232" t="s">
        <v>431</v>
      </c>
    </row>
    <row r="15" spans="1:9" ht="13.35" customHeight="1">
      <c r="A15" s="232" t="s">
        <v>486</v>
      </c>
      <c r="B15" s="232" t="s">
        <v>512</v>
      </c>
      <c r="C15" s="232" t="s">
        <v>414</v>
      </c>
      <c r="D15" s="232" t="s">
        <v>513</v>
      </c>
      <c r="E15" s="232" t="s">
        <v>182</v>
      </c>
      <c r="F15" s="232">
        <v>20</v>
      </c>
      <c r="G15" s="232" t="s">
        <v>429</v>
      </c>
      <c r="H15" s="232" t="s">
        <v>430</v>
      </c>
      <c r="I15" s="232" t="s">
        <v>431</v>
      </c>
    </row>
    <row r="16" spans="1:9" ht="13.35" customHeight="1">
      <c r="A16" s="232" t="s">
        <v>726</v>
      </c>
      <c r="B16" s="232" t="s">
        <v>478</v>
      </c>
      <c r="C16" s="232" t="s">
        <v>427</v>
      </c>
      <c r="D16" s="232" t="s">
        <v>479</v>
      </c>
      <c r="E16" s="232" t="s">
        <v>182</v>
      </c>
      <c r="F16" s="232">
        <v>16</v>
      </c>
      <c r="G16" s="232" t="s">
        <v>416</v>
      </c>
      <c r="H16" s="232" t="s">
        <v>430</v>
      </c>
      <c r="I16" s="232" t="s">
        <v>431</v>
      </c>
    </row>
    <row r="17" spans="1:9" ht="13.35" customHeight="1">
      <c r="A17" s="232" t="s">
        <v>580</v>
      </c>
      <c r="B17" s="232" t="s">
        <v>715</v>
      </c>
      <c r="C17" s="232" t="s">
        <v>499</v>
      </c>
      <c r="D17" s="232" t="s">
        <v>716</v>
      </c>
      <c r="E17" s="232" t="s">
        <v>182</v>
      </c>
      <c r="F17" s="232">
        <v>18</v>
      </c>
      <c r="G17" s="232" t="s">
        <v>446</v>
      </c>
      <c r="H17" s="232" t="s">
        <v>717</v>
      </c>
      <c r="I17" s="232" t="s">
        <v>431</v>
      </c>
    </row>
    <row r="18" spans="1:9" ht="13.35" customHeight="1">
      <c r="A18" s="232" t="s">
        <v>644</v>
      </c>
      <c r="B18" s="232" t="s">
        <v>645</v>
      </c>
      <c r="C18" s="232" t="s">
        <v>444</v>
      </c>
      <c r="D18" s="232" t="s">
        <v>646</v>
      </c>
      <c r="E18" s="232" t="s">
        <v>180</v>
      </c>
      <c r="F18" s="232">
        <v>20</v>
      </c>
      <c r="G18" s="232" t="s">
        <v>616</v>
      </c>
      <c r="H18" s="232" t="s">
        <v>430</v>
      </c>
      <c r="I18" s="232" t="s">
        <v>431</v>
      </c>
    </row>
    <row r="19" spans="1:9" ht="13.35" customHeight="1">
      <c r="A19" s="232" t="s">
        <v>503</v>
      </c>
      <c r="B19" s="232" t="s">
        <v>457</v>
      </c>
      <c r="C19" s="232" t="s">
        <v>444</v>
      </c>
      <c r="D19" s="232" t="s">
        <v>458</v>
      </c>
      <c r="E19" s="232" t="s">
        <v>182</v>
      </c>
      <c r="F19" s="232">
        <v>19</v>
      </c>
      <c r="G19" s="232" t="s">
        <v>440</v>
      </c>
      <c r="H19" s="232" t="s">
        <v>430</v>
      </c>
      <c r="I19" s="232" t="s">
        <v>431</v>
      </c>
    </row>
    <row r="20" spans="1:9" ht="13.35" customHeight="1">
      <c r="A20" s="232" t="s">
        <v>673</v>
      </c>
      <c r="B20" s="232" t="s">
        <v>548</v>
      </c>
      <c r="C20" s="232" t="s">
        <v>444</v>
      </c>
      <c r="D20" s="232" t="s">
        <v>549</v>
      </c>
      <c r="E20" s="232" t="s">
        <v>182</v>
      </c>
      <c r="F20" s="232">
        <v>29</v>
      </c>
      <c r="G20" s="232" t="s">
        <v>429</v>
      </c>
      <c r="H20" s="232" t="s">
        <v>550</v>
      </c>
      <c r="I20" s="232" t="s">
        <v>551</v>
      </c>
    </row>
    <row r="21" spans="1:9" ht="13.35" customHeight="1">
      <c r="A21" s="232" t="s">
        <v>539</v>
      </c>
      <c r="B21" s="232" t="s">
        <v>584</v>
      </c>
      <c r="C21" s="232" t="s">
        <v>414</v>
      </c>
      <c r="D21" s="232" t="s">
        <v>585</v>
      </c>
      <c r="E21" s="232" t="s">
        <v>180</v>
      </c>
      <c r="F21" s="232">
        <v>27</v>
      </c>
      <c r="G21" s="232" t="s">
        <v>416</v>
      </c>
      <c r="H21" s="232" t="s">
        <v>550</v>
      </c>
      <c r="I21" s="232" t="s">
        <v>551</v>
      </c>
    </row>
    <row r="22" spans="1:9" ht="13.35" customHeight="1">
      <c r="A22" s="232" t="s">
        <v>799</v>
      </c>
      <c r="B22" s="232" t="s">
        <v>661</v>
      </c>
      <c r="C22" s="232" t="s">
        <v>482</v>
      </c>
      <c r="D22" s="232" t="s">
        <v>662</v>
      </c>
      <c r="E22" s="232" t="s">
        <v>180</v>
      </c>
      <c r="F22" s="232">
        <v>45</v>
      </c>
      <c r="G22" s="232" t="s">
        <v>423</v>
      </c>
      <c r="H22" s="232" t="s">
        <v>663</v>
      </c>
      <c r="I22" s="232" t="s">
        <v>664</v>
      </c>
    </row>
    <row r="23" spans="1:9" ht="13.35" customHeight="1">
      <c r="A23" s="232" t="s">
        <v>718</v>
      </c>
      <c r="B23" s="232" t="s">
        <v>543</v>
      </c>
      <c r="C23" s="232" t="s">
        <v>525</v>
      </c>
      <c r="D23" s="232" t="s">
        <v>544</v>
      </c>
      <c r="E23" s="232" t="s">
        <v>180</v>
      </c>
      <c r="F23" s="232">
        <v>55</v>
      </c>
      <c r="G23" s="232" t="s">
        <v>423</v>
      </c>
      <c r="H23" s="232" t="s">
        <v>545</v>
      </c>
      <c r="I23" s="232" t="s">
        <v>546</v>
      </c>
    </row>
    <row r="24" spans="1:9" ht="13.35" customHeight="1">
      <c r="A24" s="232" t="s">
        <v>665</v>
      </c>
      <c r="B24" s="232" t="s">
        <v>537</v>
      </c>
      <c r="C24" s="232" t="s">
        <v>454</v>
      </c>
      <c r="D24" s="232" t="s">
        <v>538</v>
      </c>
      <c r="E24" s="232" t="s">
        <v>180</v>
      </c>
      <c r="F24" s="232">
        <v>23</v>
      </c>
      <c r="G24" s="232" t="s">
        <v>429</v>
      </c>
      <c r="H24" s="232" t="s">
        <v>501</v>
      </c>
      <c r="I24" s="232" t="s">
        <v>502</v>
      </c>
    </row>
    <row r="25" spans="1:9" ht="13.35" customHeight="1">
      <c r="A25" s="232" t="s">
        <v>759</v>
      </c>
      <c r="B25" s="232" t="s">
        <v>498</v>
      </c>
      <c r="C25" s="232" t="s">
        <v>499</v>
      </c>
      <c r="D25" s="232" t="s">
        <v>500</v>
      </c>
      <c r="E25" s="232" t="s">
        <v>180</v>
      </c>
      <c r="F25" s="232">
        <v>22</v>
      </c>
      <c r="G25" s="232" t="s">
        <v>423</v>
      </c>
      <c r="H25" s="232" t="s">
        <v>501</v>
      </c>
      <c r="I25" s="232" t="s">
        <v>502</v>
      </c>
    </row>
    <row r="26" spans="1:9" ht="13.35" customHeight="1">
      <c r="A26" s="232" t="s">
        <v>425</v>
      </c>
      <c r="B26" s="232" t="s">
        <v>611</v>
      </c>
      <c r="C26" s="232" t="s">
        <v>414</v>
      </c>
      <c r="D26" s="232" t="s">
        <v>612</v>
      </c>
      <c r="E26" s="232" t="s">
        <v>180</v>
      </c>
      <c r="F26" s="232">
        <v>28</v>
      </c>
      <c r="G26" s="232" t="s">
        <v>423</v>
      </c>
      <c r="H26" s="232" t="s">
        <v>501</v>
      </c>
      <c r="I26" s="232" t="s">
        <v>502</v>
      </c>
    </row>
    <row r="27" spans="1:9" ht="13.35" customHeight="1">
      <c r="A27" s="232" t="s">
        <v>419</v>
      </c>
      <c r="B27" s="232" t="s">
        <v>504</v>
      </c>
      <c r="C27" s="232" t="s">
        <v>454</v>
      </c>
      <c r="D27" s="232" t="s">
        <v>505</v>
      </c>
      <c r="E27" s="232" t="s">
        <v>182</v>
      </c>
      <c r="F27" s="232">
        <v>20</v>
      </c>
      <c r="G27" s="232" t="s">
        <v>423</v>
      </c>
      <c r="H27" s="232" t="s">
        <v>501</v>
      </c>
      <c r="I27" s="232" t="s">
        <v>502</v>
      </c>
    </row>
    <row r="28" spans="1:9" ht="13.35" customHeight="1">
      <c r="A28" s="232" t="s">
        <v>474</v>
      </c>
      <c r="B28" s="232" t="s">
        <v>636</v>
      </c>
      <c r="C28" s="232" t="s">
        <v>444</v>
      </c>
      <c r="D28" s="232" t="s">
        <v>637</v>
      </c>
      <c r="E28" s="232" t="s">
        <v>180</v>
      </c>
      <c r="F28" s="232">
        <v>19</v>
      </c>
      <c r="G28" s="232" t="s">
        <v>446</v>
      </c>
      <c r="H28" s="232" t="s">
        <v>501</v>
      </c>
      <c r="I28" s="232" t="s">
        <v>502</v>
      </c>
    </row>
    <row r="29" spans="1:9" ht="13.35" customHeight="1">
      <c r="A29" s="232" t="s">
        <v>803</v>
      </c>
      <c r="B29" s="232" t="s">
        <v>597</v>
      </c>
      <c r="C29" s="232" t="s">
        <v>461</v>
      </c>
      <c r="D29" s="232" t="s">
        <v>598</v>
      </c>
      <c r="E29" s="232" t="s">
        <v>180</v>
      </c>
      <c r="F29" s="232">
        <v>24</v>
      </c>
      <c r="G29" s="232" t="s">
        <v>599</v>
      </c>
      <c r="H29" s="232" t="s">
        <v>600</v>
      </c>
      <c r="I29" s="232" t="s">
        <v>601</v>
      </c>
    </row>
    <row r="30" spans="1:9" ht="13.35" customHeight="1">
      <c r="A30" s="232" t="s">
        <v>536</v>
      </c>
      <c r="B30" s="232" t="s">
        <v>670</v>
      </c>
      <c r="C30" s="232" t="s">
        <v>482</v>
      </c>
      <c r="D30" s="232" t="s">
        <v>671</v>
      </c>
      <c r="E30" s="232" t="s">
        <v>180</v>
      </c>
      <c r="F30" s="232">
        <v>20</v>
      </c>
      <c r="G30" s="232" t="s">
        <v>429</v>
      </c>
      <c r="H30" s="232" t="s">
        <v>672</v>
      </c>
      <c r="I30" s="232" t="s">
        <v>651</v>
      </c>
    </row>
    <row r="31" spans="1:9" ht="13.35" customHeight="1">
      <c r="A31" s="232" t="s">
        <v>626</v>
      </c>
      <c r="B31" s="232" t="s">
        <v>666</v>
      </c>
      <c r="C31" s="232" t="s">
        <v>421</v>
      </c>
      <c r="D31" s="232" t="s">
        <v>667</v>
      </c>
      <c r="E31" s="232" t="s">
        <v>180</v>
      </c>
      <c r="F31" s="232">
        <v>25</v>
      </c>
      <c r="G31" s="232" t="s">
        <v>446</v>
      </c>
      <c r="H31" s="232" t="s">
        <v>668</v>
      </c>
      <c r="I31" s="232" t="s">
        <v>651</v>
      </c>
    </row>
    <row r="32" spans="1:9" ht="13.35" customHeight="1">
      <c r="A32" s="232" t="s">
        <v>700</v>
      </c>
      <c r="B32" s="232" t="s">
        <v>648</v>
      </c>
      <c r="C32" s="232" t="s">
        <v>444</v>
      </c>
      <c r="D32" s="232" t="s">
        <v>649</v>
      </c>
      <c r="E32" s="232" t="s">
        <v>180</v>
      </c>
      <c r="F32" s="232">
        <v>19</v>
      </c>
      <c r="G32" s="232" t="s">
        <v>616</v>
      </c>
      <c r="H32" s="232" t="s">
        <v>650</v>
      </c>
      <c r="I32" s="232" t="s">
        <v>651</v>
      </c>
    </row>
    <row r="33" spans="1:9" ht="13.35" customHeight="1">
      <c r="A33" s="232" t="s">
        <v>575</v>
      </c>
      <c r="B33" s="232" t="s">
        <v>701</v>
      </c>
      <c r="C33" s="232" t="s">
        <v>427</v>
      </c>
      <c r="D33" s="232" t="s">
        <v>702</v>
      </c>
      <c r="E33" s="232" t="s">
        <v>182</v>
      </c>
      <c r="F33" s="232">
        <v>19</v>
      </c>
      <c r="G33" s="232" t="s">
        <v>616</v>
      </c>
      <c r="H33" s="232" t="s">
        <v>703</v>
      </c>
      <c r="I33" s="232" t="s">
        <v>704</v>
      </c>
    </row>
    <row r="34" spans="1:9" ht="13.35" customHeight="1">
      <c r="A34" s="232" t="s">
        <v>586</v>
      </c>
      <c r="B34" s="232" t="s">
        <v>470</v>
      </c>
      <c r="C34" s="232" t="s">
        <v>471</v>
      </c>
      <c r="D34" s="232" t="s">
        <v>472</v>
      </c>
      <c r="E34" s="232" t="s">
        <v>180</v>
      </c>
      <c r="F34" s="232">
        <v>30</v>
      </c>
      <c r="G34" s="232" t="s">
        <v>429</v>
      </c>
      <c r="H34" s="232" t="s">
        <v>473</v>
      </c>
      <c r="I34" s="232" t="s">
        <v>418</v>
      </c>
    </row>
    <row r="35" spans="1:9" ht="13.35" customHeight="1">
      <c r="A35" s="232" t="s">
        <v>660</v>
      </c>
      <c r="B35" s="232" t="s">
        <v>453</v>
      </c>
      <c r="C35" s="232" t="s">
        <v>454</v>
      </c>
      <c r="D35" s="232" t="s">
        <v>455</v>
      </c>
      <c r="E35" s="232" t="s">
        <v>182</v>
      </c>
      <c r="F35" s="232">
        <v>28</v>
      </c>
      <c r="G35" s="232" t="s">
        <v>423</v>
      </c>
      <c r="H35" s="232" t="s">
        <v>451</v>
      </c>
      <c r="I35" s="232" t="s">
        <v>418</v>
      </c>
    </row>
    <row r="36" spans="1:9" ht="13.35" customHeight="1">
      <c r="A36" s="232" t="s">
        <v>456</v>
      </c>
      <c r="B36" s="232" t="s">
        <v>420</v>
      </c>
      <c r="C36" s="232" t="s">
        <v>421</v>
      </c>
      <c r="D36" s="232" t="s">
        <v>422</v>
      </c>
      <c r="E36" s="232" t="s">
        <v>180</v>
      </c>
      <c r="F36" s="232">
        <v>21</v>
      </c>
      <c r="G36" s="232" t="s">
        <v>423</v>
      </c>
      <c r="H36" s="232" t="s">
        <v>424</v>
      </c>
      <c r="I36" s="232" t="s">
        <v>418</v>
      </c>
    </row>
    <row r="37" spans="1:9" ht="13.35" customHeight="1">
      <c r="A37" s="232" t="s">
        <v>497</v>
      </c>
      <c r="B37" s="232" t="s">
        <v>475</v>
      </c>
      <c r="C37" s="232" t="s">
        <v>454</v>
      </c>
      <c r="D37" s="232" t="s">
        <v>476</v>
      </c>
      <c r="E37" s="232" t="s">
        <v>182</v>
      </c>
      <c r="F37" s="232">
        <v>23</v>
      </c>
      <c r="G37" s="232" t="s">
        <v>423</v>
      </c>
      <c r="H37" s="232" t="s">
        <v>463</v>
      </c>
      <c r="I37" s="232" t="s">
        <v>418</v>
      </c>
    </row>
    <row r="38" spans="1:9" ht="13.35" customHeight="1">
      <c r="A38" s="232" t="s">
        <v>592</v>
      </c>
      <c r="B38" s="232" t="s">
        <v>413</v>
      </c>
      <c r="C38" s="232" t="s">
        <v>414</v>
      </c>
      <c r="D38" s="232" t="s">
        <v>415</v>
      </c>
      <c r="E38" s="232" t="s">
        <v>182</v>
      </c>
      <c r="F38" s="232">
        <v>31</v>
      </c>
      <c r="G38" s="232" t="s">
        <v>416</v>
      </c>
      <c r="H38" s="232" t="s">
        <v>417</v>
      </c>
      <c r="I38" s="232" t="s">
        <v>418</v>
      </c>
    </row>
    <row r="39" spans="1:9" ht="13.35" customHeight="1">
      <c r="A39" s="232" t="s">
        <v>448</v>
      </c>
      <c r="B39" s="232" t="s">
        <v>443</v>
      </c>
      <c r="C39" s="232" t="s">
        <v>444</v>
      </c>
      <c r="D39" s="232" t="s">
        <v>445</v>
      </c>
      <c r="E39" s="232" t="s">
        <v>180</v>
      </c>
      <c r="F39" s="232">
        <v>34</v>
      </c>
      <c r="G39" s="232" t="s">
        <v>446</v>
      </c>
      <c r="H39" s="232" t="s">
        <v>447</v>
      </c>
      <c r="I39" s="232" t="s">
        <v>418</v>
      </c>
    </row>
    <row r="40" spans="1:9" ht="13.35" customHeight="1">
      <c r="A40" s="232" t="s">
        <v>735</v>
      </c>
      <c r="B40" s="232" t="s">
        <v>449</v>
      </c>
      <c r="C40" s="232" t="s">
        <v>421</v>
      </c>
      <c r="D40" s="232" t="s">
        <v>450</v>
      </c>
      <c r="E40" s="232" t="s">
        <v>182</v>
      </c>
      <c r="F40" s="232">
        <v>29</v>
      </c>
      <c r="G40" s="232" t="s">
        <v>446</v>
      </c>
      <c r="H40" s="232" t="s">
        <v>451</v>
      </c>
      <c r="I40" s="232" t="s">
        <v>418</v>
      </c>
    </row>
    <row r="41" spans="1:9" ht="13.35" customHeight="1">
      <c r="A41" s="232" t="s">
        <v>532</v>
      </c>
      <c r="B41" s="232" t="s">
        <v>460</v>
      </c>
      <c r="C41" s="232" t="s">
        <v>461</v>
      </c>
      <c r="D41" s="232" t="s">
        <v>462</v>
      </c>
      <c r="E41" s="232" t="s">
        <v>182</v>
      </c>
      <c r="F41" s="232">
        <v>28</v>
      </c>
      <c r="G41" s="232" t="s">
        <v>446</v>
      </c>
      <c r="H41" s="232" t="s">
        <v>463</v>
      </c>
      <c r="I41" s="232" t="s">
        <v>418</v>
      </c>
    </row>
    <row r="42" spans="1:9" ht="13.35" customHeight="1">
      <c r="A42" s="232" t="s">
        <v>777</v>
      </c>
      <c r="B42" s="232" t="s">
        <v>465</v>
      </c>
      <c r="C42" s="232" t="s">
        <v>444</v>
      </c>
      <c r="D42" s="232" t="s">
        <v>466</v>
      </c>
      <c r="E42" s="232" t="s">
        <v>180</v>
      </c>
      <c r="F42" s="232">
        <v>26</v>
      </c>
      <c r="G42" s="232" t="s">
        <v>467</v>
      </c>
      <c r="H42" s="232" t="s">
        <v>468</v>
      </c>
      <c r="I42" s="232" t="s">
        <v>418</v>
      </c>
    </row>
    <row r="43" spans="1:9" ht="13.35" customHeight="1">
      <c r="A43" s="232" t="s">
        <v>518</v>
      </c>
      <c r="B43" s="232" t="s">
        <v>433</v>
      </c>
      <c r="C43" s="232" t="s">
        <v>414</v>
      </c>
      <c r="D43" s="232" t="s">
        <v>434</v>
      </c>
      <c r="E43" s="232" t="s">
        <v>182</v>
      </c>
      <c r="F43" s="232">
        <v>22</v>
      </c>
      <c r="G43" s="232" t="s">
        <v>435</v>
      </c>
      <c r="H43" s="232" t="s">
        <v>436</v>
      </c>
      <c r="I43" s="232" t="s">
        <v>418</v>
      </c>
    </row>
    <row r="44" spans="1:9" ht="13.35" customHeight="1">
      <c r="A44" s="232" t="s">
        <v>773</v>
      </c>
      <c r="B44" s="232" t="s">
        <v>438</v>
      </c>
      <c r="C44" s="232" t="s">
        <v>427</v>
      </c>
      <c r="D44" s="232" t="s">
        <v>439</v>
      </c>
      <c r="E44" s="232" t="s">
        <v>182</v>
      </c>
      <c r="F44" s="232">
        <v>22</v>
      </c>
      <c r="G44" s="232" t="s">
        <v>440</v>
      </c>
      <c r="H44" s="232" t="s">
        <v>441</v>
      </c>
      <c r="I44" s="232" t="s">
        <v>418</v>
      </c>
    </row>
    <row r="45" spans="1:9" ht="13.35" customHeight="1">
      <c r="A45" s="232" t="s">
        <v>795</v>
      </c>
      <c r="B45" s="232" t="s">
        <v>587</v>
      </c>
      <c r="C45" s="232" t="s">
        <v>488</v>
      </c>
      <c r="D45" s="232" t="s">
        <v>588</v>
      </c>
      <c r="E45" s="232" t="s">
        <v>182</v>
      </c>
      <c r="F45" s="232">
        <v>22</v>
      </c>
      <c r="G45" s="232" t="s">
        <v>589</v>
      </c>
      <c r="H45" s="232" t="s">
        <v>590</v>
      </c>
      <c r="I45" s="232" t="s">
        <v>591</v>
      </c>
    </row>
    <row r="46" spans="1:9" ht="13.35" customHeight="1">
      <c r="A46" s="232" t="s">
        <v>784</v>
      </c>
      <c r="B46" s="232" t="s">
        <v>657</v>
      </c>
      <c r="C46" s="232" t="s">
        <v>628</v>
      </c>
      <c r="D46" s="232" t="s">
        <v>658</v>
      </c>
      <c r="E46" s="232" t="s">
        <v>180</v>
      </c>
      <c r="F46" s="232">
        <v>26</v>
      </c>
      <c r="G46" s="232" t="s">
        <v>467</v>
      </c>
      <c r="H46" s="232" t="s">
        <v>659</v>
      </c>
      <c r="I46" s="232" t="s">
        <v>591</v>
      </c>
    </row>
    <row r="47" spans="1:9" ht="13.35" customHeight="1">
      <c r="A47" s="232" t="s">
        <v>571</v>
      </c>
      <c r="B47" s="232" t="s">
        <v>747</v>
      </c>
      <c r="C47" s="232" t="s">
        <v>471</v>
      </c>
      <c r="D47" s="232" t="s">
        <v>748</v>
      </c>
      <c r="E47" s="232" t="s">
        <v>182</v>
      </c>
      <c r="F47" s="232">
        <v>40</v>
      </c>
      <c r="G47" s="232" t="s">
        <v>429</v>
      </c>
      <c r="H47" s="232" t="s">
        <v>749</v>
      </c>
      <c r="I47" s="232" t="s">
        <v>686</v>
      </c>
    </row>
    <row r="48" spans="1:9" ht="13.35" customHeight="1">
      <c r="A48" s="232" t="s">
        <v>652</v>
      </c>
      <c r="B48" s="232" t="s">
        <v>683</v>
      </c>
      <c r="C48" s="232" t="s">
        <v>525</v>
      </c>
      <c r="D48" s="232" t="s">
        <v>684</v>
      </c>
      <c r="E48" s="232" t="s">
        <v>180</v>
      </c>
      <c r="F48" s="232">
        <v>17</v>
      </c>
      <c r="G48" s="232" t="s">
        <v>429</v>
      </c>
      <c r="H48" s="232" t="s">
        <v>685</v>
      </c>
      <c r="I48" s="232" t="s">
        <v>686</v>
      </c>
    </row>
    <row r="49" spans="1:9" ht="13.35" customHeight="1">
      <c r="A49" s="232" t="s">
        <v>722</v>
      </c>
      <c r="B49" s="232" t="s">
        <v>711</v>
      </c>
      <c r="C49" s="232" t="s">
        <v>675</v>
      </c>
      <c r="D49" s="232" t="s">
        <v>712</v>
      </c>
      <c r="E49" s="232" t="s">
        <v>180</v>
      </c>
      <c r="F49" s="232">
        <v>30</v>
      </c>
      <c r="G49" s="232" t="s">
        <v>429</v>
      </c>
      <c r="H49" s="232" t="s">
        <v>713</v>
      </c>
      <c r="I49" s="232" t="s">
        <v>686</v>
      </c>
    </row>
    <row r="50" spans="1:9" ht="13.35" customHeight="1">
      <c r="A50" s="232" t="s">
        <v>696</v>
      </c>
      <c r="B50" s="232" t="s">
        <v>727</v>
      </c>
      <c r="C50" s="232" t="s">
        <v>640</v>
      </c>
      <c r="D50" s="232" t="s">
        <v>728</v>
      </c>
      <c r="E50" s="232" t="s">
        <v>182</v>
      </c>
      <c r="F50" s="232">
        <v>35</v>
      </c>
      <c r="G50" s="232" t="s">
        <v>729</v>
      </c>
      <c r="H50" s="232" t="s">
        <v>730</v>
      </c>
      <c r="I50" s="232" t="s">
        <v>686</v>
      </c>
    </row>
    <row r="51" spans="1:9" ht="13.35" customHeight="1">
      <c r="A51" s="232" t="s">
        <v>791</v>
      </c>
      <c r="B51" s="232" t="s">
        <v>796</v>
      </c>
      <c r="C51" s="232" t="s">
        <v>525</v>
      </c>
      <c r="D51" s="232" t="s">
        <v>797</v>
      </c>
      <c r="E51" s="232" t="s">
        <v>180</v>
      </c>
      <c r="F51" s="232">
        <v>50</v>
      </c>
      <c r="G51" s="232" t="s">
        <v>423</v>
      </c>
      <c r="H51" s="232" t="s">
        <v>798</v>
      </c>
      <c r="I51" s="232" t="s">
        <v>686</v>
      </c>
    </row>
    <row r="52" spans="1:9" ht="13.35" customHeight="1">
      <c r="A52" s="232" t="s">
        <v>610</v>
      </c>
      <c r="B52" s="232" t="s">
        <v>697</v>
      </c>
      <c r="C52" s="232" t="s">
        <v>499</v>
      </c>
      <c r="D52" s="232" t="s">
        <v>698</v>
      </c>
      <c r="E52" s="232" t="s">
        <v>180</v>
      </c>
      <c r="F52" s="232">
        <v>39</v>
      </c>
      <c r="G52" s="232" t="s">
        <v>423</v>
      </c>
      <c r="H52" s="232" t="s">
        <v>699</v>
      </c>
      <c r="I52" s="232" t="s">
        <v>686</v>
      </c>
    </row>
    <row r="53" spans="1:9" ht="13.35" customHeight="1">
      <c r="A53" s="232" t="s">
        <v>622</v>
      </c>
      <c r="B53" s="232" t="s">
        <v>740</v>
      </c>
      <c r="C53" s="232" t="s">
        <v>499</v>
      </c>
      <c r="D53" s="232" t="s">
        <v>741</v>
      </c>
      <c r="E53" s="232" t="s">
        <v>180</v>
      </c>
      <c r="F53" s="232">
        <v>34</v>
      </c>
      <c r="G53" s="232" t="s">
        <v>416</v>
      </c>
      <c r="H53" s="232" t="s">
        <v>742</v>
      </c>
      <c r="I53" s="232" t="s">
        <v>686</v>
      </c>
    </row>
    <row r="54" spans="1:9" ht="13.35" customHeight="1">
      <c r="A54" s="232" t="s">
        <v>739</v>
      </c>
      <c r="B54" s="232" t="s">
        <v>804</v>
      </c>
      <c r="C54" s="232" t="s">
        <v>525</v>
      </c>
      <c r="D54" s="232" t="s">
        <v>805</v>
      </c>
      <c r="E54" s="232" t="s">
        <v>180</v>
      </c>
      <c r="F54" s="232">
        <v>28</v>
      </c>
      <c r="G54" s="232" t="s">
        <v>416</v>
      </c>
      <c r="H54" s="232" t="s">
        <v>806</v>
      </c>
      <c r="I54" s="232" t="s">
        <v>686</v>
      </c>
    </row>
    <row r="55" spans="1:9" ht="13.35" customHeight="1">
      <c r="A55" s="232" t="s">
        <v>746</v>
      </c>
      <c r="B55" s="232" t="s">
        <v>744</v>
      </c>
      <c r="C55" s="232" t="s">
        <v>675</v>
      </c>
      <c r="D55" s="232" t="s">
        <v>745</v>
      </c>
      <c r="E55" s="232" t="s">
        <v>182</v>
      </c>
      <c r="F55" s="232">
        <v>16</v>
      </c>
      <c r="G55" s="232" t="s">
        <v>446</v>
      </c>
      <c r="H55" s="232" t="s">
        <v>742</v>
      </c>
      <c r="I55" s="232" t="s">
        <v>686</v>
      </c>
    </row>
    <row r="56" spans="1:9" ht="13.35" customHeight="1">
      <c r="A56" s="232" t="s">
        <v>602</v>
      </c>
      <c r="B56" s="232" t="s">
        <v>792</v>
      </c>
      <c r="C56" s="232" t="s">
        <v>488</v>
      </c>
      <c r="D56" s="232" t="s">
        <v>793</v>
      </c>
      <c r="E56" s="232" t="s">
        <v>180</v>
      </c>
      <c r="F56" s="232">
        <v>37</v>
      </c>
      <c r="G56" s="232" t="s">
        <v>446</v>
      </c>
      <c r="H56" s="232" t="s">
        <v>794</v>
      </c>
      <c r="I56" s="232" t="s">
        <v>686</v>
      </c>
    </row>
    <row r="57" spans="1:9" ht="13.35" customHeight="1">
      <c r="A57" s="232" t="s">
        <v>555</v>
      </c>
      <c r="B57" s="232" t="s">
        <v>736</v>
      </c>
      <c r="C57" s="232" t="s">
        <v>628</v>
      </c>
      <c r="D57" s="232" t="s">
        <v>737</v>
      </c>
      <c r="E57" s="232" t="s">
        <v>180</v>
      </c>
      <c r="F57" s="232">
        <v>49</v>
      </c>
      <c r="G57" s="232" t="s">
        <v>446</v>
      </c>
      <c r="H57" s="232" t="s">
        <v>738</v>
      </c>
      <c r="I57" s="232" t="s">
        <v>686</v>
      </c>
    </row>
    <row r="58" spans="1:9" ht="13.35" customHeight="1">
      <c r="A58" s="232" t="s">
        <v>765</v>
      </c>
      <c r="B58" s="232" t="s">
        <v>800</v>
      </c>
      <c r="C58" s="232" t="s">
        <v>640</v>
      </c>
      <c r="D58" s="232" t="s">
        <v>801</v>
      </c>
      <c r="E58" s="232" t="s">
        <v>180</v>
      </c>
      <c r="F58" s="232">
        <v>24</v>
      </c>
      <c r="G58" s="232" t="s">
        <v>616</v>
      </c>
      <c r="H58" s="232" t="s">
        <v>802</v>
      </c>
      <c r="I58" s="232" t="s">
        <v>686</v>
      </c>
    </row>
    <row r="59" spans="1:9" ht="13.35" customHeight="1">
      <c r="A59" s="232" t="s">
        <v>750</v>
      </c>
      <c r="B59" s="232" t="s">
        <v>723</v>
      </c>
      <c r="C59" s="232" t="s">
        <v>675</v>
      </c>
      <c r="D59" s="232" t="s">
        <v>724</v>
      </c>
      <c r="E59" s="232" t="s">
        <v>180</v>
      </c>
      <c r="F59" s="232">
        <v>19</v>
      </c>
      <c r="G59" s="232" t="s">
        <v>578</v>
      </c>
      <c r="H59" s="232" t="s">
        <v>725</v>
      </c>
      <c r="I59" s="232" t="s">
        <v>686</v>
      </c>
    </row>
    <row r="60" spans="1:9" ht="13.35" customHeight="1">
      <c r="A60" s="232" t="s">
        <v>452</v>
      </c>
      <c r="B60" s="232" t="s">
        <v>524</v>
      </c>
      <c r="C60" s="232" t="s">
        <v>525</v>
      </c>
      <c r="D60" s="232" t="s">
        <v>526</v>
      </c>
      <c r="E60" s="232" t="s">
        <v>180</v>
      </c>
      <c r="F60" s="232">
        <v>38</v>
      </c>
      <c r="G60" s="232" t="s">
        <v>423</v>
      </c>
      <c r="H60" s="232" t="s">
        <v>527</v>
      </c>
      <c r="I60" s="232" t="s">
        <v>528</v>
      </c>
    </row>
    <row r="61" spans="1:9" ht="13.35" customHeight="1">
      <c r="A61" s="232" t="s">
        <v>547</v>
      </c>
      <c r="B61" s="232" t="s">
        <v>533</v>
      </c>
      <c r="C61" s="232" t="s">
        <v>488</v>
      </c>
      <c r="D61" s="232" t="s">
        <v>534</v>
      </c>
      <c r="E61" s="232" t="s">
        <v>180</v>
      </c>
      <c r="F61" s="232">
        <v>40</v>
      </c>
      <c r="G61" s="232" t="s">
        <v>416</v>
      </c>
      <c r="H61" s="232" t="s">
        <v>535</v>
      </c>
      <c r="I61" s="232" t="s">
        <v>528</v>
      </c>
    </row>
    <row r="62" spans="1:9" ht="13.35" customHeight="1">
      <c r="A62" s="232" t="s">
        <v>542</v>
      </c>
      <c r="B62" s="232" t="s">
        <v>627</v>
      </c>
      <c r="C62" s="232" t="s">
        <v>628</v>
      </c>
      <c r="D62" s="232" t="s">
        <v>629</v>
      </c>
      <c r="E62" s="232" t="s">
        <v>180</v>
      </c>
      <c r="F62" s="232">
        <v>42</v>
      </c>
      <c r="G62" s="232" t="s">
        <v>446</v>
      </c>
      <c r="H62" s="232" t="s">
        <v>630</v>
      </c>
      <c r="I62" s="232" t="s">
        <v>528</v>
      </c>
    </row>
    <row r="63" spans="1:9" ht="13.35" customHeight="1">
      <c r="A63" s="232" t="s">
        <v>514</v>
      </c>
      <c r="B63" s="232" t="s">
        <v>530</v>
      </c>
      <c r="C63" s="232" t="s">
        <v>499</v>
      </c>
      <c r="D63" s="232" t="s">
        <v>531</v>
      </c>
      <c r="E63" s="232" t="s">
        <v>180</v>
      </c>
      <c r="F63" s="232">
        <v>37</v>
      </c>
      <c r="G63" s="232" t="s">
        <v>467</v>
      </c>
      <c r="H63" s="232" t="s">
        <v>527</v>
      </c>
      <c r="I63" s="232" t="s">
        <v>528</v>
      </c>
    </row>
    <row r="64" spans="1:9" ht="13.35" customHeight="1">
      <c r="A64" s="232" t="s">
        <v>714</v>
      </c>
      <c r="B64" s="232" t="s">
        <v>565</v>
      </c>
      <c r="C64" s="232" t="s">
        <v>499</v>
      </c>
      <c r="D64" s="232" t="s">
        <v>566</v>
      </c>
      <c r="E64" s="232" t="s">
        <v>182</v>
      </c>
      <c r="F64" s="232">
        <v>48</v>
      </c>
      <c r="G64" s="232" t="s">
        <v>467</v>
      </c>
      <c r="H64" s="232" t="s">
        <v>527</v>
      </c>
      <c r="I64" s="232" t="s">
        <v>528</v>
      </c>
    </row>
    <row r="65" spans="1:9" ht="13.35" customHeight="1">
      <c r="A65" s="232" t="s">
        <v>731</v>
      </c>
      <c r="B65" s="232" t="s">
        <v>674</v>
      </c>
      <c r="C65" s="232" t="s">
        <v>675</v>
      </c>
      <c r="D65" s="232" t="s">
        <v>676</v>
      </c>
      <c r="E65" s="232" t="s">
        <v>180</v>
      </c>
      <c r="F65" s="232">
        <v>19</v>
      </c>
      <c r="G65" s="232" t="s">
        <v>423</v>
      </c>
      <c r="H65" s="232" t="s">
        <v>677</v>
      </c>
      <c r="I65" s="232" t="s">
        <v>643</v>
      </c>
    </row>
    <row r="66" spans="1:9" ht="13.35" customHeight="1">
      <c r="A66" s="232" t="s">
        <v>769</v>
      </c>
      <c r="B66" s="232" t="s">
        <v>639</v>
      </c>
      <c r="C66" s="232" t="s">
        <v>640</v>
      </c>
      <c r="D66" s="232" t="s">
        <v>641</v>
      </c>
      <c r="E66" s="232" t="s">
        <v>180</v>
      </c>
      <c r="F66" s="232">
        <v>20</v>
      </c>
      <c r="G66" s="232" t="s">
        <v>416</v>
      </c>
      <c r="H66" s="232" t="s">
        <v>642</v>
      </c>
      <c r="I66" s="232" t="s">
        <v>643</v>
      </c>
    </row>
    <row r="67" spans="1:9" ht="13.35" customHeight="1">
      <c r="A67" s="232" t="s">
        <v>459</v>
      </c>
      <c r="B67" s="232" t="s">
        <v>693</v>
      </c>
      <c r="C67" s="232" t="s">
        <v>454</v>
      </c>
      <c r="D67" s="232" t="s">
        <v>694</v>
      </c>
      <c r="E67" s="232" t="s">
        <v>182</v>
      </c>
      <c r="F67" s="232">
        <v>49</v>
      </c>
      <c r="G67" s="232" t="s">
        <v>467</v>
      </c>
      <c r="H67" s="232" t="s">
        <v>695</v>
      </c>
      <c r="I67" s="232" t="s">
        <v>691</v>
      </c>
    </row>
    <row r="68" spans="1:9" ht="13.35" customHeight="1">
      <c r="A68" s="232" t="s">
        <v>596</v>
      </c>
      <c r="B68" s="232" t="s">
        <v>688</v>
      </c>
      <c r="C68" s="232" t="s">
        <v>461</v>
      </c>
      <c r="D68" s="232" t="s">
        <v>689</v>
      </c>
      <c r="E68" s="232" t="s">
        <v>182</v>
      </c>
      <c r="F68" s="232">
        <v>26</v>
      </c>
      <c r="G68" s="232" t="s">
        <v>578</v>
      </c>
      <c r="H68" s="232" t="s">
        <v>690</v>
      </c>
      <c r="I68" s="232" t="s">
        <v>691</v>
      </c>
    </row>
    <row r="69" spans="1:9" ht="13.35" customHeight="1">
      <c r="A69" s="232" t="s">
        <v>635</v>
      </c>
      <c r="B69" s="232" t="s">
        <v>751</v>
      </c>
      <c r="C69" s="232" t="s">
        <v>461</v>
      </c>
      <c r="D69" s="232" t="s">
        <v>752</v>
      </c>
      <c r="E69" s="232" t="s">
        <v>180</v>
      </c>
      <c r="F69" s="232">
        <v>25</v>
      </c>
      <c r="G69" s="232" t="s">
        <v>578</v>
      </c>
      <c r="H69" s="232" t="s">
        <v>753</v>
      </c>
      <c r="I69" s="232" t="s">
        <v>691</v>
      </c>
    </row>
    <row r="70" spans="1:9" ht="13.35" customHeight="1">
      <c r="A70" s="232" t="s">
        <v>762</v>
      </c>
      <c r="B70" s="232" t="s">
        <v>778</v>
      </c>
      <c r="C70" s="232" t="s">
        <v>471</v>
      </c>
      <c r="D70" s="232" t="s">
        <v>779</v>
      </c>
      <c r="E70" s="232" t="s">
        <v>182</v>
      </c>
      <c r="F70" s="232">
        <v>46</v>
      </c>
      <c r="G70" s="232" t="s">
        <v>429</v>
      </c>
      <c r="H70" s="232" t="s">
        <v>768</v>
      </c>
      <c r="I70" s="232" t="s">
        <v>758</v>
      </c>
    </row>
    <row r="71" spans="1:9" ht="13.35" customHeight="1">
      <c r="A71" s="232" t="s">
        <v>787</v>
      </c>
      <c r="B71" s="232" t="s">
        <v>781</v>
      </c>
      <c r="C71" s="232" t="s">
        <v>471</v>
      </c>
      <c r="D71" s="232" t="s">
        <v>782</v>
      </c>
      <c r="E71" s="232" t="s">
        <v>182</v>
      </c>
      <c r="F71" s="232">
        <v>28</v>
      </c>
      <c r="G71" s="232" t="s">
        <v>416</v>
      </c>
      <c r="H71" s="232" t="s">
        <v>783</v>
      </c>
      <c r="I71" s="232" t="s">
        <v>758</v>
      </c>
    </row>
    <row r="72" spans="1:9" ht="13.35" customHeight="1">
      <c r="A72" s="232" t="s">
        <v>564</v>
      </c>
      <c r="B72" s="232" t="s">
        <v>763</v>
      </c>
      <c r="C72" s="232" t="s">
        <v>471</v>
      </c>
      <c r="D72" s="232" t="s">
        <v>764</v>
      </c>
      <c r="E72" s="232" t="s">
        <v>180</v>
      </c>
      <c r="F72" s="232">
        <v>27</v>
      </c>
      <c r="G72" s="232" t="s">
        <v>467</v>
      </c>
      <c r="H72" s="232" t="s">
        <v>757</v>
      </c>
      <c r="I72" s="232" t="s">
        <v>758</v>
      </c>
    </row>
    <row r="73" spans="1:9" ht="13.35" customHeight="1">
      <c r="A73" s="232" t="s">
        <v>678</v>
      </c>
      <c r="B73" s="232" t="s">
        <v>760</v>
      </c>
      <c r="C73" s="232" t="s">
        <v>482</v>
      </c>
      <c r="D73" s="232" t="s">
        <v>761</v>
      </c>
      <c r="E73" s="232" t="s">
        <v>180</v>
      </c>
      <c r="F73" s="232">
        <v>36</v>
      </c>
      <c r="G73" s="232" t="s">
        <v>467</v>
      </c>
      <c r="H73" s="232" t="s">
        <v>757</v>
      </c>
      <c r="I73" s="232" t="s">
        <v>758</v>
      </c>
    </row>
    <row r="74" spans="1:9" ht="13.35" customHeight="1">
      <c r="A74" s="232" t="s">
        <v>480</v>
      </c>
      <c r="B74" s="232" t="s">
        <v>774</v>
      </c>
      <c r="C74" s="232" t="s">
        <v>454</v>
      </c>
      <c r="D74" s="232" t="s">
        <v>775</v>
      </c>
      <c r="E74" s="232" t="s">
        <v>180</v>
      </c>
      <c r="F74" s="232">
        <v>38</v>
      </c>
      <c r="G74" s="232" t="s">
        <v>616</v>
      </c>
      <c r="H74" s="232" t="s">
        <v>776</v>
      </c>
      <c r="I74" s="232" t="s">
        <v>758</v>
      </c>
    </row>
    <row r="75" spans="1:9" ht="13.35" customHeight="1">
      <c r="A75" s="232" t="s">
        <v>552</v>
      </c>
      <c r="B75" s="232" t="s">
        <v>770</v>
      </c>
      <c r="C75" s="232" t="s">
        <v>471</v>
      </c>
      <c r="D75" s="232" t="s">
        <v>771</v>
      </c>
      <c r="E75" s="232" t="s">
        <v>180</v>
      </c>
      <c r="F75" s="232">
        <v>25</v>
      </c>
      <c r="G75" s="232" t="s">
        <v>616</v>
      </c>
      <c r="H75" s="232" t="s">
        <v>772</v>
      </c>
      <c r="I75" s="232" t="s">
        <v>758</v>
      </c>
    </row>
    <row r="76" spans="1:9" ht="13.35" customHeight="1">
      <c r="A76" s="232" t="s">
        <v>682</v>
      </c>
      <c r="B76" s="232" t="s">
        <v>766</v>
      </c>
      <c r="C76" s="232" t="s">
        <v>525</v>
      </c>
      <c r="D76" s="232" t="s">
        <v>767</v>
      </c>
      <c r="E76" s="232" t="s">
        <v>182</v>
      </c>
      <c r="F76" s="232">
        <v>33</v>
      </c>
      <c r="G76" s="232" t="s">
        <v>578</v>
      </c>
      <c r="H76" s="232" t="s">
        <v>768</v>
      </c>
      <c r="I76" s="232" t="s">
        <v>758</v>
      </c>
    </row>
    <row r="77" spans="1:9" ht="13.35" customHeight="1">
      <c r="A77" s="232" t="s">
        <v>511</v>
      </c>
      <c r="B77" s="232" t="s">
        <v>785</v>
      </c>
      <c r="C77" s="232" t="s">
        <v>421</v>
      </c>
      <c r="D77" s="232" t="s">
        <v>786</v>
      </c>
      <c r="E77" s="232" t="s">
        <v>182</v>
      </c>
      <c r="F77" s="232">
        <v>24</v>
      </c>
      <c r="G77" s="232" t="s">
        <v>578</v>
      </c>
      <c r="H77" s="232" t="s">
        <v>768</v>
      </c>
      <c r="I77" s="232" t="s">
        <v>758</v>
      </c>
    </row>
    <row r="78" spans="1:9" ht="13.35" customHeight="1">
      <c r="A78" s="232" t="s">
        <v>705</v>
      </c>
      <c r="B78" s="232" t="s">
        <v>755</v>
      </c>
      <c r="C78" s="232" t="s">
        <v>482</v>
      </c>
      <c r="D78" s="232" t="s">
        <v>756</v>
      </c>
      <c r="E78" s="232" t="s">
        <v>182</v>
      </c>
      <c r="F78" s="232">
        <v>38</v>
      </c>
      <c r="G78" s="232" t="s">
        <v>435</v>
      </c>
      <c r="H78" s="232" t="s">
        <v>757</v>
      </c>
      <c r="I78" s="232" t="s">
        <v>758</v>
      </c>
    </row>
    <row r="79" spans="1:9" ht="13.35" customHeight="1">
      <c r="A79" s="232" t="s">
        <v>743</v>
      </c>
      <c r="B79" s="232" t="s">
        <v>519</v>
      </c>
      <c r="C79" s="232" t="s">
        <v>454</v>
      </c>
      <c r="D79" s="232" t="s">
        <v>520</v>
      </c>
      <c r="E79" s="232" t="s">
        <v>180</v>
      </c>
      <c r="F79" s="232">
        <v>21</v>
      </c>
      <c r="G79" s="232" t="s">
        <v>467</v>
      </c>
      <c r="H79" s="232" t="s">
        <v>521</v>
      </c>
      <c r="I79" s="232" t="s">
        <v>522</v>
      </c>
    </row>
    <row r="80" spans="1:9" ht="13.35" customHeight="1">
      <c r="A80" s="232" t="s">
        <v>631</v>
      </c>
      <c r="B80" s="232" t="s">
        <v>632</v>
      </c>
      <c r="C80" s="232" t="s">
        <v>454</v>
      </c>
      <c r="D80" s="232" t="s">
        <v>633</v>
      </c>
      <c r="E80" s="232" t="s">
        <v>182</v>
      </c>
      <c r="F80" s="232">
        <v>20</v>
      </c>
      <c r="G80" s="232" t="s">
        <v>440</v>
      </c>
      <c r="H80" s="232" t="s">
        <v>634</v>
      </c>
      <c r="I80" s="232" t="s">
        <v>522</v>
      </c>
    </row>
    <row r="81" spans="1:9" ht="13.35" customHeight="1">
      <c r="A81" s="232" t="s">
        <v>506</v>
      </c>
      <c r="B81" s="232" t="s">
        <v>593</v>
      </c>
      <c r="C81" s="232" t="s">
        <v>421</v>
      </c>
      <c r="D81" s="232" t="s">
        <v>594</v>
      </c>
      <c r="E81" s="232" t="s">
        <v>180</v>
      </c>
      <c r="F81" s="232">
        <v>40</v>
      </c>
      <c r="G81" s="232" t="s">
        <v>416</v>
      </c>
      <c r="H81" s="232" t="s">
        <v>595</v>
      </c>
      <c r="I81" s="232" t="s">
        <v>563</v>
      </c>
    </row>
    <row r="82" spans="1:9" ht="13.35" customHeight="1">
      <c r="A82" s="232" t="s">
        <v>669</v>
      </c>
      <c r="B82" s="232" t="s">
        <v>560</v>
      </c>
      <c r="C82" s="232" t="s">
        <v>444</v>
      </c>
      <c r="D82" s="232" t="s">
        <v>561</v>
      </c>
      <c r="E82" s="232" t="s">
        <v>180</v>
      </c>
      <c r="F82" s="232">
        <v>18</v>
      </c>
      <c r="G82" s="232" t="s">
        <v>416</v>
      </c>
      <c r="H82" s="232" t="s">
        <v>562</v>
      </c>
      <c r="I82" s="232" t="s">
        <v>563</v>
      </c>
    </row>
    <row r="83" spans="1:9" ht="13.35" customHeight="1">
      <c r="A83" s="232" t="s">
        <v>692</v>
      </c>
      <c r="B83" s="232" t="s">
        <v>493</v>
      </c>
      <c r="C83" s="232" t="s">
        <v>414</v>
      </c>
      <c r="D83" s="232" t="s">
        <v>494</v>
      </c>
      <c r="E83" s="232" t="s">
        <v>180</v>
      </c>
      <c r="F83" s="232">
        <v>38</v>
      </c>
      <c r="G83" s="232" t="s">
        <v>429</v>
      </c>
      <c r="H83" s="232" t="s">
        <v>495</v>
      </c>
      <c r="I83" s="232" t="s">
        <v>496</v>
      </c>
    </row>
    <row r="84" spans="1:9" ht="13.35" customHeight="1">
      <c r="A84" s="232" t="s">
        <v>647</v>
      </c>
      <c r="B84" s="232" t="s">
        <v>581</v>
      </c>
      <c r="C84" s="232" t="s">
        <v>482</v>
      </c>
      <c r="D84" s="232" t="s">
        <v>582</v>
      </c>
      <c r="E84" s="232" t="s">
        <v>182</v>
      </c>
      <c r="F84" s="232">
        <v>27</v>
      </c>
      <c r="G84" s="232" t="s">
        <v>440</v>
      </c>
      <c r="H84" s="232" t="s">
        <v>495</v>
      </c>
      <c r="I84" s="232" t="s">
        <v>496</v>
      </c>
    </row>
    <row r="85" spans="1:9" ht="13.35" customHeight="1">
      <c r="A85" s="232" t="s">
        <v>469</v>
      </c>
      <c r="B85" s="232" t="s">
        <v>540</v>
      </c>
      <c r="C85" s="232" t="s">
        <v>454</v>
      </c>
      <c r="D85" s="232" t="s">
        <v>541</v>
      </c>
      <c r="E85" s="232" t="s">
        <v>180</v>
      </c>
      <c r="F85" s="232">
        <v>30</v>
      </c>
      <c r="G85" s="232" t="s">
        <v>440</v>
      </c>
      <c r="H85" s="232" t="s">
        <v>495</v>
      </c>
      <c r="I85" s="232" t="s">
        <v>496</v>
      </c>
    </row>
    <row r="86" spans="1:9" ht="13.35" customHeight="1">
      <c r="A86" s="232" t="s">
        <v>780</v>
      </c>
      <c r="B86" s="232" t="s">
        <v>481</v>
      </c>
      <c r="C86" s="232" t="s">
        <v>482</v>
      </c>
      <c r="D86" s="232" t="s">
        <v>483</v>
      </c>
      <c r="E86" s="232" t="s">
        <v>182</v>
      </c>
      <c r="F86" s="232">
        <v>25</v>
      </c>
      <c r="G86" s="232" t="s">
        <v>429</v>
      </c>
      <c r="H86" s="232" t="s">
        <v>484</v>
      </c>
      <c r="I86" s="232" t="s">
        <v>485</v>
      </c>
    </row>
    <row r="87" spans="1:9" ht="13.35" customHeight="1">
      <c r="A87" s="232" t="s">
        <v>606</v>
      </c>
      <c r="B87" s="232" t="s">
        <v>607</v>
      </c>
      <c r="C87" s="232" t="s">
        <v>454</v>
      </c>
      <c r="D87" s="232" t="s">
        <v>608</v>
      </c>
      <c r="E87" s="232" t="s">
        <v>180</v>
      </c>
      <c r="F87" s="232">
        <v>18</v>
      </c>
      <c r="G87" s="232" t="s">
        <v>429</v>
      </c>
      <c r="H87" s="232" t="s">
        <v>609</v>
      </c>
      <c r="I87" s="232" t="s">
        <v>485</v>
      </c>
    </row>
    <row r="88" spans="1:9" ht="13.35" customHeight="1">
      <c r="A88" s="232" t="s">
        <v>412</v>
      </c>
      <c r="B88" s="232" t="s">
        <v>623</v>
      </c>
      <c r="C88" s="232" t="s">
        <v>444</v>
      </c>
      <c r="D88" s="232" t="s">
        <v>624</v>
      </c>
      <c r="E88" s="232" t="s">
        <v>182</v>
      </c>
      <c r="F88" s="232">
        <v>23</v>
      </c>
      <c r="G88" s="232" t="s">
        <v>429</v>
      </c>
      <c r="H88" s="232" t="s">
        <v>625</v>
      </c>
      <c r="I88" s="232" t="s">
        <v>485</v>
      </c>
    </row>
    <row r="89" spans="1:9" ht="13.35" customHeight="1">
      <c r="A89" s="232" t="s">
        <v>442</v>
      </c>
      <c r="B89" s="232" t="s">
        <v>556</v>
      </c>
      <c r="C89" s="232" t="s">
        <v>525</v>
      </c>
      <c r="D89" s="232" t="s">
        <v>557</v>
      </c>
      <c r="E89" s="232" t="s">
        <v>182</v>
      </c>
      <c r="F89" s="232">
        <v>26</v>
      </c>
      <c r="G89" s="232" t="s">
        <v>429</v>
      </c>
      <c r="H89" s="232" t="s">
        <v>558</v>
      </c>
      <c r="I89" s="232" t="s">
        <v>485</v>
      </c>
    </row>
    <row r="90" spans="1:9" ht="13.35" customHeight="1">
      <c r="A90" s="232" t="s">
        <v>656</v>
      </c>
      <c r="B90" s="232" t="s">
        <v>619</v>
      </c>
      <c r="C90" s="232" t="s">
        <v>414</v>
      </c>
      <c r="D90" s="232" t="s">
        <v>620</v>
      </c>
      <c r="E90" s="232" t="s">
        <v>180</v>
      </c>
      <c r="F90" s="232">
        <v>45</v>
      </c>
      <c r="G90" s="232" t="s">
        <v>423</v>
      </c>
      <c r="H90" s="232" t="s">
        <v>621</v>
      </c>
      <c r="I90" s="232" t="s">
        <v>485</v>
      </c>
    </row>
    <row r="91" spans="1:9" ht="13.35" customHeight="1">
      <c r="A91" s="232" t="s">
        <v>529</v>
      </c>
      <c r="B91" s="232" t="s">
        <v>515</v>
      </c>
      <c r="C91" s="232" t="s">
        <v>471</v>
      </c>
      <c r="D91" s="232" t="s">
        <v>516</v>
      </c>
      <c r="E91" s="232" t="s">
        <v>180</v>
      </c>
      <c r="F91" s="232">
        <v>33</v>
      </c>
      <c r="G91" s="232" t="s">
        <v>446</v>
      </c>
      <c r="H91" s="232" t="s">
        <v>517</v>
      </c>
      <c r="I91" s="232" t="s">
        <v>485</v>
      </c>
    </row>
    <row r="92" spans="1:9" ht="13.35" customHeight="1">
      <c r="A92" s="232" t="s">
        <v>754</v>
      </c>
      <c r="B92" s="232" t="s">
        <v>603</v>
      </c>
      <c r="C92" s="232" t="s">
        <v>421</v>
      </c>
      <c r="D92" s="232" t="s">
        <v>604</v>
      </c>
      <c r="E92" s="232" t="s">
        <v>182</v>
      </c>
      <c r="F92" s="232">
        <v>65</v>
      </c>
      <c r="G92" s="232" t="s">
        <v>446</v>
      </c>
      <c r="H92" s="232" t="s">
        <v>605</v>
      </c>
      <c r="I92" s="232" t="s">
        <v>485</v>
      </c>
    </row>
    <row r="93" spans="1:9" ht="13.35" customHeight="1">
      <c r="A93" s="232" t="s">
        <v>687</v>
      </c>
      <c r="B93" s="232" t="s">
        <v>653</v>
      </c>
      <c r="C93" s="232" t="s">
        <v>444</v>
      </c>
      <c r="D93" s="232" t="s">
        <v>654</v>
      </c>
      <c r="E93" s="232" t="s">
        <v>180</v>
      </c>
      <c r="F93" s="232">
        <v>35</v>
      </c>
      <c r="G93" s="232" t="s">
        <v>467</v>
      </c>
      <c r="H93" s="232" t="s">
        <v>655</v>
      </c>
      <c r="I93" s="232" t="s">
        <v>485</v>
      </c>
    </row>
    <row r="94" spans="1:9" ht="13.35" customHeight="1">
      <c r="A94" s="232" t="s">
        <v>583</v>
      </c>
      <c r="B94" s="232" t="s">
        <v>614</v>
      </c>
      <c r="C94" s="232" t="s">
        <v>454</v>
      </c>
      <c r="D94" s="232" t="s">
        <v>615</v>
      </c>
      <c r="E94" s="232" t="s">
        <v>180</v>
      </c>
      <c r="F94" s="232">
        <v>19</v>
      </c>
      <c r="G94" s="232" t="s">
        <v>616</v>
      </c>
      <c r="H94" s="232" t="s">
        <v>617</v>
      </c>
      <c r="I94" s="232" t="s">
        <v>485</v>
      </c>
    </row>
    <row r="95" spans="1:9" ht="13.35" customHeight="1">
      <c r="A95" s="232" t="s">
        <v>638</v>
      </c>
      <c r="B95" s="232" t="s">
        <v>576</v>
      </c>
      <c r="C95" s="232" t="s">
        <v>421</v>
      </c>
      <c r="D95" s="232" t="s">
        <v>577</v>
      </c>
      <c r="E95" s="232" t="s">
        <v>180</v>
      </c>
      <c r="F95" s="232">
        <v>25</v>
      </c>
      <c r="G95" s="232" t="s">
        <v>578</v>
      </c>
      <c r="H95" s="232" t="s">
        <v>579</v>
      </c>
      <c r="I95" s="232" t="s">
        <v>485</v>
      </c>
    </row>
    <row r="96" spans="1:9" ht="13.35" customHeight="1">
      <c r="A96" s="232" t="s">
        <v>492</v>
      </c>
      <c r="B96" s="232" t="s">
        <v>679</v>
      </c>
      <c r="C96" s="232" t="s">
        <v>454</v>
      </c>
      <c r="D96" s="232" t="s">
        <v>680</v>
      </c>
      <c r="E96" s="232" t="s">
        <v>180</v>
      </c>
      <c r="F96" s="232">
        <v>18</v>
      </c>
      <c r="G96" s="232" t="s">
        <v>509</v>
      </c>
      <c r="H96" s="232" t="s">
        <v>681</v>
      </c>
      <c r="I96" s="232" t="s">
        <v>485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workbookViewId="0">
      <selection activeCell="A5" sqref="A5"/>
    </sheetView>
  </sheetViews>
  <sheetFormatPr baseColWidth="10" defaultRowHeight="12.75"/>
  <cols>
    <col min="1" max="16384" width="11.42578125" style="226"/>
  </cols>
  <sheetData>
    <row r="1" spans="1:9" ht="32.65" customHeight="1">
      <c r="A1" s="229" t="s">
        <v>403</v>
      </c>
    </row>
    <row r="2" spans="1:9" ht="32.65" customHeight="1">
      <c r="A2" s="230" t="s">
        <v>810</v>
      </c>
    </row>
    <row r="4" spans="1:9" ht="25.5">
      <c r="A4" s="238" t="s">
        <v>159</v>
      </c>
      <c r="B4" s="238" t="s">
        <v>405</v>
      </c>
      <c r="C4" s="238" t="s">
        <v>406</v>
      </c>
      <c r="D4" s="238" t="s">
        <v>407</v>
      </c>
      <c r="E4" s="238" t="s">
        <v>176</v>
      </c>
      <c r="F4" s="238" t="s">
        <v>408</v>
      </c>
      <c r="G4" s="238" t="s">
        <v>409</v>
      </c>
      <c r="H4" s="238" t="s">
        <v>410</v>
      </c>
      <c r="I4" s="238" t="s">
        <v>411</v>
      </c>
    </row>
    <row r="5" spans="1:9" ht="13.35" customHeight="1">
      <c r="A5" s="232" t="s">
        <v>492</v>
      </c>
      <c r="B5" s="232" t="s">
        <v>679</v>
      </c>
      <c r="C5" s="232" t="s">
        <v>454</v>
      </c>
      <c r="D5" s="232" t="s">
        <v>680</v>
      </c>
      <c r="E5" s="232" t="s">
        <v>180</v>
      </c>
      <c r="F5" s="232">
        <v>18</v>
      </c>
      <c r="G5" s="232" t="s">
        <v>509</v>
      </c>
      <c r="H5" s="232" t="s">
        <v>681</v>
      </c>
      <c r="I5" s="232" t="s">
        <v>485</v>
      </c>
    </row>
    <row r="6" spans="1:9" ht="13.35" customHeight="1">
      <c r="A6" s="232" t="s">
        <v>437</v>
      </c>
      <c r="B6" s="232" t="s">
        <v>507</v>
      </c>
      <c r="C6" s="232" t="s">
        <v>444</v>
      </c>
      <c r="D6" s="232" t="s">
        <v>508</v>
      </c>
      <c r="E6" s="232" t="s">
        <v>182</v>
      </c>
      <c r="F6" s="232">
        <v>19</v>
      </c>
      <c r="G6" s="232" t="s">
        <v>509</v>
      </c>
      <c r="H6" s="232" t="s">
        <v>510</v>
      </c>
      <c r="I6" s="232" t="s">
        <v>491</v>
      </c>
    </row>
    <row r="7" spans="1:9" ht="13.35" customHeight="1">
      <c r="A7" s="232" t="s">
        <v>503</v>
      </c>
      <c r="B7" s="232" t="s">
        <v>457</v>
      </c>
      <c r="C7" s="232" t="s">
        <v>444</v>
      </c>
      <c r="D7" s="232" t="s">
        <v>458</v>
      </c>
      <c r="E7" s="232" t="s">
        <v>182</v>
      </c>
      <c r="F7" s="232">
        <v>19</v>
      </c>
      <c r="G7" s="232" t="s">
        <v>440</v>
      </c>
      <c r="H7" s="232" t="s">
        <v>430</v>
      </c>
      <c r="I7" s="232" t="s">
        <v>431</v>
      </c>
    </row>
    <row r="8" spans="1:9" ht="13.35" customHeight="1">
      <c r="A8" s="232" t="s">
        <v>631</v>
      </c>
      <c r="B8" s="232" t="s">
        <v>632</v>
      </c>
      <c r="C8" s="232" t="s">
        <v>454</v>
      </c>
      <c r="D8" s="232" t="s">
        <v>633</v>
      </c>
      <c r="E8" s="232" t="s">
        <v>182</v>
      </c>
      <c r="F8" s="232">
        <v>20</v>
      </c>
      <c r="G8" s="232" t="s">
        <v>440</v>
      </c>
      <c r="H8" s="232" t="s">
        <v>634</v>
      </c>
      <c r="I8" s="232" t="s">
        <v>522</v>
      </c>
    </row>
    <row r="9" spans="1:9" ht="13.35" customHeight="1">
      <c r="A9" s="232" t="s">
        <v>773</v>
      </c>
      <c r="B9" s="232" t="s">
        <v>438</v>
      </c>
      <c r="C9" s="232" t="s">
        <v>427</v>
      </c>
      <c r="D9" s="232" t="s">
        <v>439</v>
      </c>
      <c r="E9" s="232" t="s">
        <v>182</v>
      </c>
      <c r="F9" s="232">
        <v>22</v>
      </c>
      <c r="G9" s="232" t="s">
        <v>440</v>
      </c>
      <c r="H9" s="232" t="s">
        <v>441</v>
      </c>
      <c r="I9" s="232" t="s">
        <v>418</v>
      </c>
    </row>
    <row r="10" spans="1:9" ht="13.35" customHeight="1">
      <c r="A10" s="232" t="s">
        <v>647</v>
      </c>
      <c r="B10" s="232" t="s">
        <v>581</v>
      </c>
      <c r="C10" s="232" t="s">
        <v>482</v>
      </c>
      <c r="D10" s="232" t="s">
        <v>582</v>
      </c>
      <c r="E10" s="232" t="s">
        <v>182</v>
      </c>
      <c r="F10" s="232">
        <v>27</v>
      </c>
      <c r="G10" s="232" t="s">
        <v>440</v>
      </c>
      <c r="H10" s="232" t="s">
        <v>495</v>
      </c>
      <c r="I10" s="232" t="s">
        <v>496</v>
      </c>
    </row>
    <row r="11" spans="1:9" ht="13.35" customHeight="1">
      <c r="A11" s="232" t="s">
        <v>469</v>
      </c>
      <c r="B11" s="232" t="s">
        <v>540</v>
      </c>
      <c r="C11" s="232" t="s">
        <v>454</v>
      </c>
      <c r="D11" s="232" t="s">
        <v>541</v>
      </c>
      <c r="E11" s="232" t="s">
        <v>180</v>
      </c>
      <c r="F11" s="232">
        <v>30</v>
      </c>
      <c r="G11" s="232" t="s">
        <v>440</v>
      </c>
      <c r="H11" s="232" t="s">
        <v>495</v>
      </c>
      <c r="I11" s="232" t="s">
        <v>496</v>
      </c>
    </row>
    <row r="12" spans="1:9" ht="13.35" customHeight="1">
      <c r="A12" s="232" t="s">
        <v>518</v>
      </c>
      <c r="B12" s="232" t="s">
        <v>433</v>
      </c>
      <c r="C12" s="232" t="s">
        <v>414</v>
      </c>
      <c r="D12" s="232" t="s">
        <v>434</v>
      </c>
      <c r="E12" s="232" t="s">
        <v>182</v>
      </c>
      <c r="F12" s="232">
        <v>22</v>
      </c>
      <c r="G12" s="232" t="s">
        <v>435</v>
      </c>
      <c r="H12" s="232" t="s">
        <v>436</v>
      </c>
      <c r="I12" s="232" t="s">
        <v>418</v>
      </c>
    </row>
    <row r="13" spans="1:9" ht="13.35" customHeight="1">
      <c r="A13" s="232" t="s">
        <v>705</v>
      </c>
      <c r="B13" s="232" t="s">
        <v>755</v>
      </c>
      <c r="C13" s="232" t="s">
        <v>482</v>
      </c>
      <c r="D13" s="232" t="s">
        <v>756</v>
      </c>
      <c r="E13" s="232" t="s">
        <v>182</v>
      </c>
      <c r="F13" s="232">
        <v>38</v>
      </c>
      <c r="G13" s="232" t="s">
        <v>435</v>
      </c>
      <c r="H13" s="232" t="s">
        <v>757</v>
      </c>
      <c r="I13" s="232" t="s">
        <v>758</v>
      </c>
    </row>
    <row r="14" spans="1:9" ht="13.35" customHeight="1">
      <c r="A14" s="232" t="s">
        <v>750</v>
      </c>
      <c r="B14" s="232" t="s">
        <v>723</v>
      </c>
      <c r="C14" s="232" t="s">
        <v>675</v>
      </c>
      <c r="D14" s="232" t="s">
        <v>724</v>
      </c>
      <c r="E14" s="232" t="s">
        <v>180</v>
      </c>
      <c r="F14" s="232">
        <v>19</v>
      </c>
      <c r="G14" s="232" t="s">
        <v>578</v>
      </c>
      <c r="H14" s="232" t="s">
        <v>725</v>
      </c>
      <c r="I14" s="232" t="s">
        <v>686</v>
      </c>
    </row>
    <row r="15" spans="1:9" ht="13.35" customHeight="1">
      <c r="A15" s="232" t="s">
        <v>511</v>
      </c>
      <c r="B15" s="232" t="s">
        <v>785</v>
      </c>
      <c r="C15" s="232" t="s">
        <v>421</v>
      </c>
      <c r="D15" s="232" t="s">
        <v>786</v>
      </c>
      <c r="E15" s="232" t="s">
        <v>182</v>
      </c>
      <c r="F15" s="232">
        <v>24</v>
      </c>
      <c r="G15" s="232" t="s">
        <v>578</v>
      </c>
      <c r="H15" s="232" t="s">
        <v>768</v>
      </c>
      <c r="I15" s="232" t="s">
        <v>758</v>
      </c>
    </row>
    <row r="16" spans="1:9" ht="13.35" customHeight="1">
      <c r="A16" s="232" t="s">
        <v>638</v>
      </c>
      <c r="B16" s="232" t="s">
        <v>576</v>
      </c>
      <c r="C16" s="232" t="s">
        <v>421</v>
      </c>
      <c r="D16" s="232" t="s">
        <v>577</v>
      </c>
      <c r="E16" s="232" t="s">
        <v>180</v>
      </c>
      <c r="F16" s="232">
        <v>25</v>
      </c>
      <c r="G16" s="232" t="s">
        <v>578</v>
      </c>
      <c r="H16" s="232" t="s">
        <v>579</v>
      </c>
      <c r="I16" s="232" t="s">
        <v>485</v>
      </c>
    </row>
    <row r="17" spans="1:9" ht="13.35" customHeight="1">
      <c r="A17" s="232" t="s">
        <v>635</v>
      </c>
      <c r="B17" s="232" t="s">
        <v>751</v>
      </c>
      <c r="C17" s="232" t="s">
        <v>461</v>
      </c>
      <c r="D17" s="232" t="s">
        <v>752</v>
      </c>
      <c r="E17" s="232" t="s">
        <v>180</v>
      </c>
      <c r="F17" s="232">
        <v>25</v>
      </c>
      <c r="G17" s="232" t="s">
        <v>578</v>
      </c>
      <c r="H17" s="232" t="s">
        <v>753</v>
      </c>
      <c r="I17" s="232" t="s">
        <v>691</v>
      </c>
    </row>
    <row r="18" spans="1:9" ht="13.35" customHeight="1">
      <c r="A18" s="232" t="s">
        <v>596</v>
      </c>
      <c r="B18" s="232" t="s">
        <v>688</v>
      </c>
      <c r="C18" s="232" t="s">
        <v>461</v>
      </c>
      <c r="D18" s="232" t="s">
        <v>689</v>
      </c>
      <c r="E18" s="232" t="s">
        <v>182</v>
      </c>
      <c r="F18" s="232">
        <v>26</v>
      </c>
      <c r="G18" s="232" t="s">
        <v>578</v>
      </c>
      <c r="H18" s="232" t="s">
        <v>690</v>
      </c>
      <c r="I18" s="232" t="s">
        <v>691</v>
      </c>
    </row>
    <row r="19" spans="1:9" ht="13.35" customHeight="1">
      <c r="A19" s="232" t="s">
        <v>682</v>
      </c>
      <c r="B19" s="232" t="s">
        <v>766</v>
      </c>
      <c r="C19" s="232" t="s">
        <v>525</v>
      </c>
      <c r="D19" s="232" t="s">
        <v>767</v>
      </c>
      <c r="E19" s="232" t="s">
        <v>182</v>
      </c>
      <c r="F19" s="232">
        <v>33</v>
      </c>
      <c r="G19" s="232" t="s">
        <v>578</v>
      </c>
      <c r="H19" s="232" t="s">
        <v>768</v>
      </c>
      <c r="I19" s="232" t="s">
        <v>758</v>
      </c>
    </row>
    <row r="20" spans="1:9" ht="13.35" customHeight="1">
      <c r="A20" s="232" t="s">
        <v>583</v>
      </c>
      <c r="B20" s="232" t="s">
        <v>614</v>
      </c>
      <c r="C20" s="232" t="s">
        <v>454</v>
      </c>
      <c r="D20" s="232" t="s">
        <v>615</v>
      </c>
      <c r="E20" s="232" t="s">
        <v>180</v>
      </c>
      <c r="F20" s="232">
        <v>19</v>
      </c>
      <c r="G20" s="232" t="s">
        <v>616</v>
      </c>
      <c r="H20" s="232" t="s">
        <v>617</v>
      </c>
      <c r="I20" s="232" t="s">
        <v>485</v>
      </c>
    </row>
    <row r="21" spans="1:9" ht="13.35" customHeight="1">
      <c r="A21" s="232" t="s">
        <v>700</v>
      </c>
      <c r="B21" s="232" t="s">
        <v>648</v>
      </c>
      <c r="C21" s="232" t="s">
        <v>444</v>
      </c>
      <c r="D21" s="232" t="s">
        <v>649</v>
      </c>
      <c r="E21" s="232" t="s">
        <v>180</v>
      </c>
      <c r="F21" s="232">
        <v>19</v>
      </c>
      <c r="G21" s="232" t="s">
        <v>616</v>
      </c>
      <c r="H21" s="232" t="s">
        <v>650</v>
      </c>
      <c r="I21" s="232" t="s">
        <v>651</v>
      </c>
    </row>
    <row r="22" spans="1:9" ht="13.35" customHeight="1">
      <c r="A22" s="232" t="s">
        <v>575</v>
      </c>
      <c r="B22" s="232" t="s">
        <v>701</v>
      </c>
      <c r="C22" s="232" t="s">
        <v>427</v>
      </c>
      <c r="D22" s="232" t="s">
        <v>702</v>
      </c>
      <c r="E22" s="232" t="s">
        <v>182</v>
      </c>
      <c r="F22" s="232">
        <v>19</v>
      </c>
      <c r="G22" s="232" t="s">
        <v>616</v>
      </c>
      <c r="H22" s="232" t="s">
        <v>703</v>
      </c>
      <c r="I22" s="232" t="s">
        <v>704</v>
      </c>
    </row>
    <row r="23" spans="1:9" ht="13.35" customHeight="1">
      <c r="A23" s="232" t="s">
        <v>644</v>
      </c>
      <c r="B23" s="232" t="s">
        <v>645</v>
      </c>
      <c r="C23" s="232" t="s">
        <v>444</v>
      </c>
      <c r="D23" s="232" t="s">
        <v>646</v>
      </c>
      <c r="E23" s="232" t="s">
        <v>180</v>
      </c>
      <c r="F23" s="232">
        <v>20</v>
      </c>
      <c r="G23" s="232" t="s">
        <v>616</v>
      </c>
      <c r="H23" s="232" t="s">
        <v>430</v>
      </c>
      <c r="I23" s="232" t="s">
        <v>431</v>
      </c>
    </row>
    <row r="24" spans="1:9" ht="13.35" customHeight="1">
      <c r="A24" s="232" t="s">
        <v>765</v>
      </c>
      <c r="B24" s="232" t="s">
        <v>800</v>
      </c>
      <c r="C24" s="232" t="s">
        <v>640</v>
      </c>
      <c r="D24" s="232" t="s">
        <v>801</v>
      </c>
      <c r="E24" s="232" t="s">
        <v>180</v>
      </c>
      <c r="F24" s="232">
        <v>24</v>
      </c>
      <c r="G24" s="232" t="s">
        <v>616</v>
      </c>
      <c r="H24" s="232" t="s">
        <v>802</v>
      </c>
      <c r="I24" s="232" t="s">
        <v>686</v>
      </c>
    </row>
    <row r="25" spans="1:9" ht="13.35" customHeight="1">
      <c r="A25" s="232" t="s">
        <v>552</v>
      </c>
      <c r="B25" s="232" t="s">
        <v>770</v>
      </c>
      <c r="C25" s="232" t="s">
        <v>471</v>
      </c>
      <c r="D25" s="232" t="s">
        <v>771</v>
      </c>
      <c r="E25" s="232" t="s">
        <v>180</v>
      </c>
      <c r="F25" s="232">
        <v>25</v>
      </c>
      <c r="G25" s="232" t="s">
        <v>616</v>
      </c>
      <c r="H25" s="232" t="s">
        <v>772</v>
      </c>
      <c r="I25" s="232" t="s">
        <v>758</v>
      </c>
    </row>
    <row r="26" spans="1:9" ht="13.35" customHeight="1">
      <c r="A26" s="232" t="s">
        <v>480</v>
      </c>
      <c r="B26" s="232" t="s">
        <v>774</v>
      </c>
      <c r="C26" s="232" t="s">
        <v>454</v>
      </c>
      <c r="D26" s="232" t="s">
        <v>775</v>
      </c>
      <c r="E26" s="232" t="s">
        <v>180</v>
      </c>
      <c r="F26" s="232">
        <v>38</v>
      </c>
      <c r="G26" s="232" t="s">
        <v>616</v>
      </c>
      <c r="H26" s="232" t="s">
        <v>776</v>
      </c>
      <c r="I26" s="232" t="s">
        <v>758</v>
      </c>
    </row>
    <row r="27" spans="1:9" ht="13.35" customHeight="1">
      <c r="A27" s="232" t="s">
        <v>743</v>
      </c>
      <c r="B27" s="232" t="s">
        <v>519</v>
      </c>
      <c r="C27" s="232" t="s">
        <v>454</v>
      </c>
      <c r="D27" s="232" t="s">
        <v>520</v>
      </c>
      <c r="E27" s="232" t="s">
        <v>180</v>
      </c>
      <c r="F27" s="232">
        <v>21</v>
      </c>
      <c r="G27" s="232" t="s">
        <v>467</v>
      </c>
      <c r="H27" s="232" t="s">
        <v>521</v>
      </c>
      <c r="I27" s="232" t="s">
        <v>522</v>
      </c>
    </row>
    <row r="28" spans="1:9" ht="13.35" customHeight="1">
      <c r="A28" s="232" t="s">
        <v>784</v>
      </c>
      <c r="B28" s="232" t="s">
        <v>657</v>
      </c>
      <c r="C28" s="232" t="s">
        <v>628</v>
      </c>
      <c r="D28" s="232" t="s">
        <v>658</v>
      </c>
      <c r="E28" s="232" t="s">
        <v>180</v>
      </c>
      <c r="F28" s="232">
        <v>26</v>
      </c>
      <c r="G28" s="232" t="s">
        <v>467</v>
      </c>
      <c r="H28" s="232" t="s">
        <v>659</v>
      </c>
      <c r="I28" s="232" t="s">
        <v>591</v>
      </c>
    </row>
    <row r="29" spans="1:9" ht="13.35" customHeight="1">
      <c r="A29" s="232" t="s">
        <v>777</v>
      </c>
      <c r="B29" s="232" t="s">
        <v>465</v>
      </c>
      <c r="C29" s="232" t="s">
        <v>444</v>
      </c>
      <c r="D29" s="232" t="s">
        <v>466</v>
      </c>
      <c r="E29" s="232" t="s">
        <v>180</v>
      </c>
      <c r="F29" s="232">
        <v>26</v>
      </c>
      <c r="G29" s="232" t="s">
        <v>467</v>
      </c>
      <c r="H29" s="232" t="s">
        <v>468</v>
      </c>
      <c r="I29" s="232" t="s">
        <v>418</v>
      </c>
    </row>
    <row r="30" spans="1:9" ht="13.35" customHeight="1">
      <c r="A30" s="232" t="s">
        <v>564</v>
      </c>
      <c r="B30" s="232" t="s">
        <v>763</v>
      </c>
      <c r="C30" s="232" t="s">
        <v>471</v>
      </c>
      <c r="D30" s="232" t="s">
        <v>764</v>
      </c>
      <c r="E30" s="232" t="s">
        <v>180</v>
      </c>
      <c r="F30" s="232">
        <v>27</v>
      </c>
      <c r="G30" s="232" t="s">
        <v>467</v>
      </c>
      <c r="H30" s="232" t="s">
        <v>757</v>
      </c>
      <c r="I30" s="232" t="s">
        <v>758</v>
      </c>
    </row>
    <row r="31" spans="1:9" ht="13.35" customHeight="1">
      <c r="A31" s="232" t="s">
        <v>613</v>
      </c>
      <c r="B31" s="232" t="s">
        <v>719</v>
      </c>
      <c r="C31" s="232" t="s">
        <v>675</v>
      </c>
      <c r="D31" s="232" t="s">
        <v>720</v>
      </c>
      <c r="E31" s="232" t="s">
        <v>180</v>
      </c>
      <c r="F31" s="232">
        <v>33</v>
      </c>
      <c r="G31" s="232" t="s">
        <v>467</v>
      </c>
      <c r="H31" s="232" t="s">
        <v>721</v>
      </c>
      <c r="I31" s="232" t="s">
        <v>709</v>
      </c>
    </row>
    <row r="32" spans="1:9" ht="13.35" customHeight="1">
      <c r="A32" s="232" t="s">
        <v>687</v>
      </c>
      <c r="B32" s="232" t="s">
        <v>653</v>
      </c>
      <c r="C32" s="232" t="s">
        <v>444</v>
      </c>
      <c r="D32" s="232" t="s">
        <v>654</v>
      </c>
      <c r="E32" s="232" t="s">
        <v>180</v>
      </c>
      <c r="F32" s="232">
        <v>35</v>
      </c>
      <c r="G32" s="232" t="s">
        <v>467</v>
      </c>
      <c r="H32" s="232" t="s">
        <v>655</v>
      </c>
      <c r="I32" s="232" t="s">
        <v>485</v>
      </c>
    </row>
    <row r="33" spans="1:9" ht="13.35" customHeight="1">
      <c r="A33" s="232" t="s">
        <v>678</v>
      </c>
      <c r="B33" s="232" t="s">
        <v>760</v>
      </c>
      <c r="C33" s="232" t="s">
        <v>482</v>
      </c>
      <c r="D33" s="232" t="s">
        <v>761</v>
      </c>
      <c r="E33" s="232" t="s">
        <v>180</v>
      </c>
      <c r="F33" s="232">
        <v>36</v>
      </c>
      <c r="G33" s="232" t="s">
        <v>467</v>
      </c>
      <c r="H33" s="232" t="s">
        <v>757</v>
      </c>
      <c r="I33" s="232" t="s">
        <v>758</v>
      </c>
    </row>
    <row r="34" spans="1:9" ht="13.35" customHeight="1">
      <c r="A34" s="232" t="s">
        <v>514</v>
      </c>
      <c r="B34" s="232" t="s">
        <v>530</v>
      </c>
      <c r="C34" s="232" t="s">
        <v>499</v>
      </c>
      <c r="D34" s="232" t="s">
        <v>531</v>
      </c>
      <c r="E34" s="232" t="s">
        <v>180</v>
      </c>
      <c r="F34" s="232">
        <v>37</v>
      </c>
      <c r="G34" s="232" t="s">
        <v>467</v>
      </c>
      <c r="H34" s="232" t="s">
        <v>527</v>
      </c>
      <c r="I34" s="232" t="s">
        <v>528</v>
      </c>
    </row>
    <row r="35" spans="1:9" ht="13.35" customHeight="1">
      <c r="A35" s="232" t="s">
        <v>714</v>
      </c>
      <c r="B35" s="232" t="s">
        <v>565</v>
      </c>
      <c r="C35" s="232" t="s">
        <v>499</v>
      </c>
      <c r="D35" s="232" t="s">
        <v>566</v>
      </c>
      <c r="E35" s="232" t="s">
        <v>182</v>
      </c>
      <c r="F35" s="232">
        <v>48</v>
      </c>
      <c r="G35" s="232" t="s">
        <v>467</v>
      </c>
      <c r="H35" s="232" t="s">
        <v>527</v>
      </c>
      <c r="I35" s="232" t="s">
        <v>528</v>
      </c>
    </row>
    <row r="36" spans="1:9" ht="13.35" customHeight="1">
      <c r="A36" s="232" t="s">
        <v>459</v>
      </c>
      <c r="B36" s="232" t="s">
        <v>693</v>
      </c>
      <c r="C36" s="232" t="s">
        <v>454</v>
      </c>
      <c r="D36" s="232" t="s">
        <v>694</v>
      </c>
      <c r="E36" s="232" t="s">
        <v>182</v>
      </c>
      <c r="F36" s="232">
        <v>49</v>
      </c>
      <c r="G36" s="232" t="s">
        <v>467</v>
      </c>
      <c r="H36" s="232" t="s">
        <v>695</v>
      </c>
      <c r="I36" s="232" t="s">
        <v>691</v>
      </c>
    </row>
    <row r="37" spans="1:9" ht="13.35" customHeight="1">
      <c r="A37" s="232" t="s">
        <v>746</v>
      </c>
      <c r="B37" s="232" t="s">
        <v>744</v>
      </c>
      <c r="C37" s="232" t="s">
        <v>675</v>
      </c>
      <c r="D37" s="232" t="s">
        <v>745</v>
      </c>
      <c r="E37" s="232" t="s">
        <v>182</v>
      </c>
      <c r="F37" s="232">
        <v>16</v>
      </c>
      <c r="G37" s="232" t="s">
        <v>446</v>
      </c>
      <c r="H37" s="232" t="s">
        <v>742</v>
      </c>
      <c r="I37" s="232" t="s">
        <v>686</v>
      </c>
    </row>
    <row r="38" spans="1:9" ht="13.35" customHeight="1">
      <c r="A38" s="232" t="s">
        <v>580</v>
      </c>
      <c r="B38" s="232" t="s">
        <v>715</v>
      </c>
      <c r="C38" s="232" t="s">
        <v>499</v>
      </c>
      <c r="D38" s="232" t="s">
        <v>716</v>
      </c>
      <c r="E38" s="232" t="s">
        <v>182</v>
      </c>
      <c r="F38" s="232">
        <v>18</v>
      </c>
      <c r="G38" s="232" t="s">
        <v>446</v>
      </c>
      <c r="H38" s="232" t="s">
        <v>717</v>
      </c>
      <c r="I38" s="232" t="s">
        <v>431</v>
      </c>
    </row>
    <row r="39" spans="1:9" ht="13.35" customHeight="1">
      <c r="A39" s="232" t="s">
        <v>474</v>
      </c>
      <c r="B39" s="232" t="s">
        <v>636</v>
      </c>
      <c r="C39" s="232" t="s">
        <v>444</v>
      </c>
      <c r="D39" s="232" t="s">
        <v>637</v>
      </c>
      <c r="E39" s="232" t="s">
        <v>180</v>
      </c>
      <c r="F39" s="232">
        <v>19</v>
      </c>
      <c r="G39" s="232" t="s">
        <v>446</v>
      </c>
      <c r="H39" s="232" t="s">
        <v>501</v>
      </c>
      <c r="I39" s="232" t="s">
        <v>502</v>
      </c>
    </row>
    <row r="40" spans="1:9" ht="13.35" customHeight="1">
      <c r="A40" s="232" t="s">
        <v>626</v>
      </c>
      <c r="B40" s="232" t="s">
        <v>666</v>
      </c>
      <c r="C40" s="232" t="s">
        <v>421</v>
      </c>
      <c r="D40" s="232" t="s">
        <v>667</v>
      </c>
      <c r="E40" s="232" t="s">
        <v>180</v>
      </c>
      <c r="F40" s="232">
        <v>25</v>
      </c>
      <c r="G40" s="232" t="s">
        <v>446</v>
      </c>
      <c r="H40" s="232" t="s">
        <v>668</v>
      </c>
      <c r="I40" s="232" t="s">
        <v>651</v>
      </c>
    </row>
    <row r="41" spans="1:9" ht="13.35" customHeight="1">
      <c r="A41" s="232" t="s">
        <v>532</v>
      </c>
      <c r="B41" s="232" t="s">
        <v>460</v>
      </c>
      <c r="C41" s="232" t="s">
        <v>461</v>
      </c>
      <c r="D41" s="232" t="s">
        <v>462</v>
      </c>
      <c r="E41" s="232" t="s">
        <v>182</v>
      </c>
      <c r="F41" s="232">
        <v>28</v>
      </c>
      <c r="G41" s="232" t="s">
        <v>446</v>
      </c>
      <c r="H41" s="232" t="s">
        <v>463</v>
      </c>
      <c r="I41" s="232" t="s">
        <v>418</v>
      </c>
    </row>
    <row r="42" spans="1:9" ht="13.35" customHeight="1">
      <c r="A42" s="232" t="s">
        <v>735</v>
      </c>
      <c r="B42" s="232" t="s">
        <v>449</v>
      </c>
      <c r="C42" s="232" t="s">
        <v>421</v>
      </c>
      <c r="D42" s="232" t="s">
        <v>450</v>
      </c>
      <c r="E42" s="232" t="s">
        <v>182</v>
      </c>
      <c r="F42" s="232">
        <v>29</v>
      </c>
      <c r="G42" s="232" t="s">
        <v>446</v>
      </c>
      <c r="H42" s="232" t="s">
        <v>451</v>
      </c>
      <c r="I42" s="232" t="s">
        <v>418</v>
      </c>
    </row>
    <row r="43" spans="1:9" ht="13.35" customHeight="1">
      <c r="A43" s="232" t="s">
        <v>529</v>
      </c>
      <c r="B43" s="232" t="s">
        <v>515</v>
      </c>
      <c r="C43" s="232" t="s">
        <v>471</v>
      </c>
      <c r="D43" s="232" t="s">
        <v>516</v>
      </c>
      <c r="E43" s="232" t="s">
        <v>180</v>
      </c>
      <c r="F43" s="232">
        <v>33</v>
      </c>
      <c r="G43" s="232" t="s">
        <v>446</v>
      </c>
      <c r="H43" s="232" t="s">
        <v>517</v>
      </c>
      <c r="I43" s="232" t="s">
        <v>485</v>
      </c>
    </row>
    <row r="44" spans="1:9" ht="13.35" customHeight="1">
      <c r="A44" s="232" t="s">
        <v>448</v>
      </c>
      <c r="B44" s="232" t="s">
        <v>443</v>
      </c>
      <c r="C44" s="232" t="s">
        <v>444</v>
      </c>
      <c r="D44" s="232" t="s">
        <v>445</v>
      </c>
      <c r="E44" s="232" t="s">
        <v>180</v>
      </c>
      <c r="F44" s="232">
        <v>34</v>
      </c>
      <c r="G44" s="232" t="s">
        <v>446</v>
      </c>
      <c r="H44" s="232" t="s">
        <v>447</v>
      </c>
      <c r="I44" s="232" t="s">
        <v>418</v>
      </c>
    </row>
    <row r="45" spans="1:9" ht="13.35" customHeight="1">
      <c r="A45" s="232" t="s">
        <v>602</v>
      </c>
      <c r="B45" s="232" t="s">
        <v>792</v>
      </c>
      <c r="C45" s="232" t="s">
        <v>488</v>
      </c>
      <c r="D45" s="232" t="s">
        <v>793</v>
      </c>
      <c r="E45" s="232" t="s">
        <v>180</v>
      </c>
      <c r="F45" s="232">
        <v>37</v>
      </c>
      <c r="G45" s="232" t="s">
        <v>446</v>
      </c>
      <c r="H45" s="232" t="s">
        <v>794</v>
      </c>
      <c r="I45" s="232" t="s">
        <v>686</v>
      </c>
    </row>
    <row r="46" spans="1:9" ht="13.35" customHeight="1">
      <c r="A46" s="232" t="s">
        <v>542</v>
      </c>
      <c r="B46" s="232" t="s">
        <v>627</v>
      </c>
      <c r="C46" s="232" t="s">
        <v>628</v>
      </c>
      <c r="D46" s="232" t="s">
        <v>629</v>
      </c>
      <c r="E46" s="232" t="s">
        <v>180</v>
      </c>
      <c r="F46" s="232">
        <v>42</v>
      </c>
      <c r="G46" s="232" t="s">
        <v>446</v>
      </c>
      <c r="H46" s="232" t="s">
        <v>630</v>
      </c>
      <c r="I46" s="232" t="s">
        <v>528</v>
      </c>
    </row>
    <row r="47" spans="1:9" ht="13.35" customHeight="1">
      <c r="A47" s="232" t="s">
        <v>555</v>
      </c>
      <c r="B47" s="232" t="s">
        <v>736</v>
      </c>
      <c r="C47" s="232" t="s">
        <v>628</v>
      </c>
      <c r="D47" s="232" t="s">
        <v>737</v>
      </c>
      <c r="E47" s="232" t="s">
        <v>180</v>
      </c>
      <c r="F47" s="232">
        <v>49</v>
      </c>
      <c r="G47" s="232" t="s">
        <v>446</v>
      </c>
      <c r="H47" s="232" t="s">
        <v>738</v>
      </c>
      <c r="I47" s="232" t="s">
        <v>686</v>
      </c>
    </row>
    <row r="48" spans="1:9" ht="13.35" customHeight="1">
      <c r="A48" s="232" t="s">
        <v>754</v>
      </c>
      <c r="B48" s="232" t="s">
        <v>603</v>
      </c>
      <c r="C48" s="232" t="s">
        <v>421</v>
      </c>
      <c r="D48" s="232" t="s">
        <v>604</v>
      </c>
      <c r="E48" s="232" t="s">
        <v>182</v>
      </c>
      <c r="F48" s="232">
        <v>65</v>
      </c>
      <c r="G48" s="232" t="s">
        <v>446</v>
      </c>
      <c r="H48" s="232" t="s">
        <v>605</v>
      </c>
      <c r="I48" s="232" t="s">
        <v>485</v>
      </c>
    </row>
    <row r="49" spans="1:9" ht="13.35" customHeight="1">
      <c r="A49" s="232" t="s">
        <v>726</v>
      </c>
      <c r="B49" s="232" t="s">
        <v>478</v>
      </c>
      <c r="C49" s="232" t="s">
        <v>427</v>
      </c>
      <c r="D49" s="232" t="s">
        <v>479</v>
      </c>
      <c r="E49" s="232" t="s">
        <v>182</v>
      </c>
      <c r="F49" s="232">
        <v>16</v>
      </c>
      <c r="G49" s="232" t="s">
        <v>416</v>
      </c>
      <c r="H49" s="232" t="s">
        <v>430</v>
      </c>
      <c r="I49" s="232" t="s">
        <v>431</v>
      </c>
    </row>
    <row r="50" spans="1:9" ht="13.35" customHeight="1">
      <c r="A50" s="232" t="s">
        <v>669</v>
      </c>
      <c r="B50" s="232" t="s">
        <v>560</v>
      </c>
      <c r="C50" s="232" t="s">
        <v>444</v>
      </c>
      <c r="D50" s="232" t="s">
        <v>561</v>
      </c>
      <c r="E50" s="232" t="s">
        <v>180</v>
      </c>
      <c r="F50" s="232">
        <v>18</v>
      </c>
      <c r="G50" s="232" t="s">
        <v>416</v>
      </c>
      <c r="H50" s="232" t="s">
        <v>562</v>
      </c>
      <c r="I50" s="232" t="s">
        <v>563</v>
      </c>
    </row>
    <row r="51" spans="1:9" ht="13.35" customHeight="1">
      <c r="A51" s="232" t="s">
        <v>769</v>
      </c>
      <c r="B51" s="232" t="s">
        <v>639</v>
      </c>
      <c r="C51" s="232" t="s">
        <v>640</v>
      </c>
      <c r="D51" s="232" t="s">
        <v>641</v>
      </c>
      <c r="E51" s="232" t="s">
        <v>180</v>
      </c>
      <c r="F51" s="232">
        <v>20</v>
      </c>
      <c r="G51" s="232" t="s">
        <v>416</v>
      </c>
      <c r="H51" s="232" t="s">
        <v>642</v>
      </c>
      <c r="I51" s="232" t="s">
        <v>643</v>
      </c>
    </row>
    <row r="52" spans="1:9" ht="13.35" customHeight="1">
      <c r="A52" s="232" t="s">
        <v>710</v>
      </c>
      <c r="B52" s="232" t="s">
        <v>568</v>
      </c>
      <c r="C52" s="232" t="s">
        <v>444</v>
      </c>
      <c r="D52" s="232" t="s">
        <v>569</v>
      </c>
      <c r="E52" s="232" t="s">
        <v>180</v>
      </c>
      <c r="F52" s="232">
        <v>25</v>
      </c>
      <c r="G52" s="232" t="s">
        <v>416</v>
      </c>
      <c r="H52" s="232" t="s">
        <v>570</v>
      </c>
      <c r="I52" s="232" t="s">
        <v>208</v>
      </c>
    </row>
    <row r="53" spans="1:9" ht="13.35" customHeight="1">
      <c r="A53" s="232" t="s">
        <v>539</v>
      </c>
      <c r="B53" s="232" t="s">
        <v>584</v>
      </c>
      <c r="C53" s="232" t="s">
        <v>414</v>
      </c>
      <c r="D53" s="232" t="s">
        <v>585</v>
      </c>
      <c r="E53" s="232" t="s">
        <v>180</v>
      </c>
      <c r="F53" s="232">
        <v>27</v>
      </c>
      <c r="G53" s="232" t="s">
        <v>416</v>
      </c>
      <c r="H53" s="232" t="s">
        <v>550</v>
      </c>
      <c r="I53" s="232" t="s">
        <v>551</v>
      </c>
    </row>
    <row r="54" spans="1:9" ht="13.35" customHeight="1">
      <c r="A54" s="232" t="s">
        <v>739</v>
      </c>
      <c r="B54" s="232" t="s">
        <v>804</v>
      </c>
      <c r="C54" s="232" t="s">
        <v>525</v>
      </c>
      <c r="D54" s="232" t="s">
        <v>805</v>
      </c>
      <c r="E54" s="232" t="s">
        <v>180</v>
      </c>
      <c r="F54" s="232">
        <v>28</v>
      </c>
      <c r="G54" s="232" t="s">
        <v>416</v>
      </c>
      <c r="H54" s="232" t="s">
        <v>806</v>
      </c>
      <c r="I54" s="232" t="s">
        <v>686</v>
      </c>
    </row>
    <row r="55" spans="1:9" ht="13.35" customHeight="1">
      <c r="A55" s="232" t="s">
        <v>787</v>
      </c>
      <c r="B55" s="232" t="s">
        <v>781</v>
      </c>
      <c r="C55" s="232" t="s">
        <v>471</v>
      </c>
      <c r="D55" s="232" t="s">
        <v>782</v>
      </c>
      <c r="E55" s="232" t="s">
        <v>182</v>
      </c>
      <c r="F55" s="232">
        <v>28</v>
      </c>
      <c r="G55" s="232" t="s">
        <v>416</v>
      </c>
      <c r="H55" s="232" t="s">
        <v>783</v>
      </c>
      <c r="I55" s="232" t="s">
        <v>758</v>
      </c>
    </row>
    <row r="56" spans="1:9" ht="13.35" customHeight="1">
      <c r="A56" s="232" t="s">
        <v>592</v>
      </c>
      <c r="B56" s="232" t="s">
        <v>413</v>
      </c>
      <c r="C56" s="232" t="s">
        <v>414</v>
      </c>
      <c r="D56" s="232" t="s">
        <v>415</v>
      </c>
      <c r="E56" s="232" t="s">
        <v>182</v>
      </c>
      <c r="F56" s="232">
        <v>31</v>
      </c>
      <c r="G56" s="232" t="s">
        <v>416</v>
      </c>
      <c r="H56" s="232" t="s">
        <v>417</v>
      </c>
      <c r="I56" s="232" t="s">
        <v>418</v>
      </c>
    </row>
    <row r="57" spans="1:9" ht="13.35" customHeight="1">
      <c r="A57" s="232" t="s">
        <v>622</v>
      </c>
      <c r="B57" s="232" t="s">
        <v>740</v>
      </c>
      <c r="C57" s="232" t="s">
        <v>499</v>
      </c>
      <c r="D57" s="232" t="s">
        <v>741</v>
      </c>
      <c r="E57" s="232" t="s">
        <v>180</v>
      </c>
      <c r="F57" s="232">
        <v>34</v>
      </c>
      <c r="G57" s="232" t="s">
        <v>416</v>
      </c>
      <c r="H57" s="232" t="s">
        <v>742</v>
      </c>
      <c r="I57" s="232" t="s">
        <v>686</v>
      </c>
    </row>
    <row r="58" spans="1:9" ht="13.35" customHeight="1">
      <c r="A58" s="232" t="s">
        <v>506</v>
      </c>
      <c r="B58" s="232" t="s">
        <v>593</v>
      </c>
      <c r="C58" s="232" t="s">
        <v>421</v>
      </c>
      <c r="D58" s="232" t="s">
        <v>594</v>
      </c>
      <c r="E58" s="232" t="s">
        <v>180</v>
      </c>
      <c r="F58" s="232">
        <v>40</v>
      </c>
      <c r="G58" s="232" t="s">
        <v>416</v>
      </c>
      <c r="H58" s="232" t="s">
        <v>595</v>
      </c>
      <c r="I58" s="232" t="s">
        <v>563</v>
      </c>
    </row>
    <row r="59" spans="1:9" ht="13.35" customHeight="1">
      <c r="A59" s="232" t="s">
        <v>547</v>
      </c>
      <c r="B59" s="232" t="s">
        <v>533</v>
      </c>
      <c r="C59" s="232" t="s">
        <v>488</v>
      </c>
      <c r="D59" s="232" t="s">
        <v>534</v>
      </c>
      <c r="E59" s="232" t="s">
        <v>180</v>
      </c>
      <c r="F59" s="232">
        <v>40</v>
      </c>
      <c r="G59" s="232" t="s">
        <v>416</v>
      </c>
      <c r="H59" s="232" t="s">
        <v>535</v>
      </c>
      <c r="I59" s="232" t="s">
        <v>528</v>
      </c>
    </row>
    <row r="60" spans="1:9" ht="13.35" customHeight="1">
      <c r="A60" s="232" t="s">
        <v>803</v>
      </c>
      <c r="B60" s="232" t="s">
        <v>597</v>
      </c>
      <c r="C60" s="232" t="s">
        <v>461</v>
      </c>
      <c r="D60" s="232" t="s">
        <v>598</v>
      </c>
      <c r="E60" s="232" t="s">
        <v>180</v>
      </c>
      <c r="F60" s="232">
        <v>24</v>
      </c>
      <c r="G60" s="232" t="s">
        <v>599</v>
      </c>
      <c r="H60" s="232" t="s">
        <v>600</v>
      </c>
      <c r="I60" s="232" t="s">
        <v>601</v>
      </c>
    </row>
    <row r="61" spans="1:9" ht="13.35" customHeight="1">
      <c r="A61" s="232" t="s">
        <v>795</v>
      </c>
      <c r="B61" s="232" t="s">
        <v>587</v>
      </c>
      <c r="C61" s="232" t="s">
        <v>488</v>
      </c>
      <c r="D61" s="232" t="s">
        <v>588</v>
      </c>
      <c r="E61" s="232" t="s">
        <v>182</v>
      </c>
      <c r="F61" s="232">
        <v>22</v>
      </c>
      <c r="G61" s="232" t="s">
        <v>589</v>
      </c>
      <c r="H61" s="232" t="s">
        <v>590</v>
      </c>
      <c r="I61" s="232" t="s">
        <v>591</v>
      </c>
    </row>
    <row r="62" spans="1:9" ht="13.35" customHeight="1">
      <c r="A62" s="232" t="s">
        <v>731</v>
      </c>
      <c r="B62" s="232" t="s">
        <v>674</v>
      </c>
      <c r="C62" s="232" t="s">
        <v>675</v>
      </c>
      <c r="D62" s="232" t="s">
        <v>676</v>
      </c>
      <c r="E62" s="232" t="s">
        <v>180</v>
      </c>
      <c r="F62" s="232">
        <v>19</v>
      </c>
      <c r="G62" s="232" t="s">
        <v>423</v>
      </c>
      <c r="H62" s="232" t="s">
        <v>677</v>
      </c>
      <c r="I62" s="232" t="s">
        <v>643</v>
      </c>
    </row>
    <row r="63" spans="1:9" ht="13.35" customHeight="1">
      <c r="A63" s="232" t="s">
        <v>419</v>
      </c>
      <c r="B63" s="232" t="s">
        <v>504</v>
      </c>
      <c r="C63" s="232" t="s">
        <v>454</v>
      </c>
      <c r="D63" s="232" t="s">
        <v>505</v>
      </c>
      <c r="E63" s="232" t="s">
        <v>182</v>
      </c>
      <c r="F63" s="232">
        <v>20</v>
      </c>
      <c r="G63" s="232" t="s">
        <v>423</v>
      </c>
      <c r="H63" s="232" t="s">
        <v>501</v>
      </c>
      <c r="I63" s="232" t="s">
        <v>502</v>
      </c>
    </row>
    <row r="64" spans="1:9" ht="13.35" customHeight="1">
      <c r="A64" s="232" t="s">
        <v>477</v>
      </c>
      <c r="B64" s="232" t="s">
        <v>572</v>
      </c>
      <c r="C64" s="232" t="s">
        <v>454</v>
      </c>
      <c r="D64" s="232" t="s">
        <v>573</v>
      </c>
      <c r="E64" s="232" t="s">
        <v>180</v>
      </c>
      <c r="F64" s="232">
        <v>21</v>
      </c>
      <c r="G64" s="232" t="s">
        <v>423</v>
      </c>
      <c r="H64" s="232" t="s">
        <v>574</v>
      </c>
      <c r="I64" s="232" t="s">
        <v>208</v>
      </c>
    </row>
    <row r="65" spans="1:9" ht="13.35" customHeight="1">
      <c r="A65" s="232" t="s">
        <v>456</v>
      </c>
      <c r="B65" s="232" t="s">
        <v>420</v>
      </c>
      <c r="C65" s="232" t="s">
        <v>421</v>
      </c>
      <c r="D65" s="232" t="s">
        <v>422</v>
      </c>
      <c r="E65" s="232" t="s">
        <v>180</v>
      </c>
      <c r="F65" s="232">
        <v>21</v>
      </c>
      <c r="G65" s="232" t="s">
        <v>423</v>
      </c>
      <c r="H65" s="232" t="s">
        <v>424</v>
      </c>
      <c r="I65" s="232" t="s">
        <v>418</v>
      </c>
    </row>
    <row r="66" spans="1:9" ht="13.35" customHeight="1">
      <c r="A66" s="232" t="s">
        <v>523</v>
      </c>
      <c r="B66" s="232" t="s">
        <v>487</v>
      </c>
      <c r="C66" s="232" t="s">
        <v>488</v>
      </c>
      <c r="D66" s="232" t="s">
        <v>489</v>
      </c>
      <c r="E66" s="232" t="s">
        <v>182</v>
      </c>
      <c r="F66" s="232">
        <v>22</v>
      </c>
      <c r="G66" s="232" t="s">
        <v>423</v>
      </c>
      <c r="H66" s="232" t="s">
        <v>490</v>
      </c>
      <c r="I66" s="232" t="s">
        <v>491</v>
      </c>
    </row>
    <row r="67" spans="1:9" ht="13.35" customHeight="1">
      <c r="A67" s="232" t="s">
        <v>759</v>
      </c>
      <c r="B67" s="232" t="s">
        <v>498</v>
      </c>
      <c r="C67" s="232" t="s">
        <v>499</v>
      </c>
      <c r="D67" s="232" t="s">
        <v>500</v>
      </c>
      <c r="E67" s="232" t="s">
        <v>180</v>
      </c>
      <c r="F67" s="232">
        <v>22</v>
      </c>
      <c r="G67" s="232" t="s">
        <v>423</v>
      </c>
      <c r="H67" s="232" t="s">
        <v>501</v>
      </c>
      <c r="I67" s="232" t="s">
        <v>502</v>
      </c>
    </row>
    <row r="68" spans="1:9" ht="13.35" customHeight="1">
      <c r="A68" s="232" t="s">
        <v>497</v>
      </c>
      <c r="B68" s="232" t="s">
        <v>475</v>
      </c>
      <c r="C68" s="232" t="s">
        <v>454</v>
      </c>
      <c r="D68" s="232" t="s">
        <v>476</v>
      </c>
      <c r="E68" s="232" t="s">
        <v>182</v>
      </c>
      <c r="F68" s="232">
        <v>23</v>
      </c>
      <c r="G68" s="232" t="s">
        <v>423</v>
      </c>
      <c r="H68" s="232" t="s">
        <v>463</v>
      </c>
      <c r="I68" s="232" t="s">
        <v>418</v>
      </c>
    </row>
    <row r="69" spans="1:9" ht="13.35" customHeight="1">
      <c r="A69" s="232" t="s">
        <v>660</v>
      </c>
      <c r="B69" s="232" t="s">
        <v>453</v>
      </c>
      <c r="C69" s="232" t="s">
        <v>454</v>
      </c>
      <c r="D69" s="232" t="s">
        <v>455</v>
      </c>
      <c r="E69" s="232" t="s">
        <v>182</v>
      </c>
      <c r="F69" s="232">
        <v>28</v>
      </c>
      <c r="G69" s="232" t="s">
        <v>423</v>
      </c>
      <c r="H69" s="232" t="s">
        <v>451</v>
      </c>
      <c r="I69" s="232" t="s">
        <v>418</v>
      </c>
    </row>
    <row r="70" spans="1:9" ht="13.35" customHeight="1">
      <c r="A70" s="232" t="s">
        <v>425</v>
      </c>
      <c r="B70" s="232" t="s">
        <v>611</v>
      </c>
      <c r="C70" s="232" t="s">
        <v>414</v>
      </c>
      <c r="D70" s="232" t="s">
        <v>612</v>
      </c>
      <c r="E70" s="232" t="s">
        <v>180</v>
      </c>
      <c r="F70" s="232">
        <v>28</v>
      </c>
      <c r="G70" s="232" t="s">
        <v>423</v>
      </c>
      <c r="H70" s="232" t="s">
        <v>501</v>
      </c>
      <c r="I70" s="232" t="s">
        <v>502</v>
      </c>
    </row>
    <row r="71" spans="1:9" ht="13.35" customHeight="1">
      <c r="A71" s="232" t="s">
        <v>618</v>
      </c>
      <c r="B71" s="232" t="s">
        <v>732</v>
      </c>
      <c r="C71" s="232" t="s">
        <v>499</v>
      </c>
      <c r="D71" s="232" t="s">
        <v>733</v>
      </c>
      <c r="E71" s="232" t="s">
        <v>180</v>
      </c>
      <c r="F71" s="232">
        <v>35</v>
      </c>
      <c r="G71" s="232" t="s">
        <v>423</v>
      </c>
      <c r="H71" s="232" t="s">
        <v>734</v>
      </c>
      <c r="I71" s="232" t="s">
        <v>709</v>
      </c>
    </row>
    <row r="72" spans="1:9" ht="13.35" customHeight="1">
      <c r="A72" s="232" t="s">
        <v>452</v>
      </c>
      <c r="B72" s="232" t="s">
        <v>524</v>
      </c>
      <c r="C72" s="232" t="s">
        <v>525</v>
      </c>
      <c r="D72" s="232" t="s">
        <v>526</v>
      </c>
      <c r="E72" s="232" t="s">
        <v>180</v>
      </c>
      <c r="F72" s="232">
        <v>38</v>
      </c>
      <c r="G72" s="232" t="s">
        <v>423</v>
      </c>
      <c r="H72" s="232" t="s">
        <v>527</v>
      </c>
      <c r="I72" s="232" t="s">
        <v>528</v>
      </c>
    </row>
    <row r="73" spans="1:9" ht="13.35" customHeight="1">
      <c r="A73" s="232" t="s">
        <v>610</v>
      </c>
      <c r="B73" s="232" t="s">
        <v>697</v>
      </c>
      <c r="C73" s="232" t="s">
        <v>499</v>
      </c>
      <c r="D73" s="232" t="s">
        <v>698</v>
      </c>
      <c r="E73" s="232" t="s">
        <v>180</v>
      </c>
      <c r="F73" s="232">
        <v>39</v>
      </c>
      <c r="G73" s="232" t="s">
        <v>423</v>
      </c>
      <c r="H73" s="232" t="s">
        <v>699</v>
      </c>
      <c r="I73" s="232" t="s">
        <v>686</v>
      </c>
    </row>
    <row r="74" spans="1:9" ht="13.35" customHeight="1">
      <c r="A74" s="232" t="s">
        <v>559</v>
      </c>
      <c r="B74" s="232" t="s">
        <v>706</v>
      </c>
      <c r="C74" s="232" t="s">
        <v>421</v>
      </c>
      <c r="D74" s="232" t="s">
        <v>707</v>
      </c>
      <c r="E74" s="232" t="s">
        <v>180</v>
      </c>
      <c r="F74" s="232">
        <v>40</v>
      </c>
      <c r="G74" s="232" t="s">
        <v>423</v>
      </c>
      <c r="H74" s="232" t="s">
        <v>708</v>
      </c>
      <c r="I74" s="232" t="s">
        <v>709</v>
      </c>
    </row>
    <row r="75" spans="1:9" ht="13.35" customHeight="1">
      <c r="A75" s="232" t="s">
        <v>799</v>
      </c>
      <c r="B75" s="232" t="s">
        <v>661</v>
      </c>
      <c r="C75" s="232" t="s">
        <v>482</v>
      </c>
      <c r="D75" s="232" t="s">
        <v>662</v>
      </c>
      <c r="E75" s="232" t="s">
        <v>180</v>
      </c>
      <c r="F75" s="232">
        <v>45</v>
      </c>
      <c r="G75" s="232" t="s">
        <v>423</v>
      </c>
      <c r="H75" s="232" t="s">
        <v>663</v>
      </c>
      <c r="I75" s="232" t="s">
        <v>664</v>
      </c>
    </row>
    <row r="76" spans="1:9" ht="13.35" customHeight="1">
      <c r="A76" s="232" t="s">
        <v>656</v>
      </c>
      <c r="B76" s="232" t="s">
        <v>619</v>
      </c>
      <c r="C76" s="232" t="s">
        <v>414</v>
      </c>
      <c r="D76" s="232" t="s">
        <v>620</v>
      </c>
      <c r="E76" s="232" t="s">
        <v>180</v>
      </c>
      <c r="F76" s="232">
        <v>45</v>
      </c>
      <c r="G76" s="232" t="s">
        <v>423</v>
      </c>
      <c r="H76" s="232" t="s">
        <v>621</v>
      </c>
      <c r="I76" s="232" t="s">
        <v>485</v>
      </c>
    </row>
    <row r="77" spans="1:9" ht="13.35" customHeight="1">
      <c r="A77" s="232" t="s">
        <v>791</v>
      </c>
      <c r="B77" s="232" t="s">
        <v>796</v>
      </c>
      <c r="C77" s="232" t="s">
        <v>525</v>
      </c>
      <c r="D77" s="232" t="s">
        <v>797</v>
      </c>
      <c r="E77" s="232" t="s">
        <v>180</v>
      </c>
      <c r="F77" s="232">
        <v>50</v>
      </c>
      <c r="G77" s="232" t="s">
        <v>423</v>
      </c>
      <c r="H77" s="232" t="s">
        <v>798</v>
      </c>
      <c r="I77" s="232" t="s">
        <v>686</v>
      </c>
    </row>
    <row r="78" spans="1:9" ht="13.35" customHeight="1">
      <c r="A78" s="232" t="s">
        <v>718</v>
      </c>
      <c r="B78" s="232" t="s">
        <v>543</v>
      </c>
      <c r="C78" s="232" t="s">
        <v>525</v>
      </c>
      <c r="D78" s="232" t="s">
        <v>544</v>
      </c>
      <c r="E78" s="232" t="s">
        <v>180</v>
      </c>
      <c r="F78" s="232">
        <v>55</v>
      </c>
      <c r="G78" s="232" t="s">
        <v>423</v>
      </c>
      <c r="H78" s="232" t="s">
        <v>545</v>
      </c>
      <c r="I78" s="232" t="s">
        <v>546</v>
      </c>
    </row>
    <row r="79" spans="1:9" ht="13.35" customHeight="1">
      <c r="A79" s="232" t="s">
        <v>696</v>
      </c>
      <c r="B79" s="232" t="s">
        <v>727</v>
      </c>
      <c r="C79" s="232" t="s">
        <v>640</v>
      </c>
      <c r="D79" s="232" t="s">
        <v>728</v>
      </c>
      <c r="E79" s="232" t="s">
        <v>182</v>
      </c>
      <c r="F79" s="232">
        <v>35</v>
      </c>
      <c r="G79" s="232" t="s">
        <v>729</v>
      </c>
      <c r="H79" s="232" t="s">
        <v>730</v>
      </c>
      <c r="I79" s="232" t="s">
        <v>686</v>
      </c>
    </row>
    <row r="80" spans="1:9" ht="13.35" customHeight="1">
      <c r="A80" s="232" t="s">
        <v>652</v>
      </c>
      <c r="B80" s="232" t="s">
        <v>683</v>
      </c>
      <c r="C80" s="232" t="s">
        <v>525</v>
      </c>
      <c r="D80" s="232" t="s">
        <v>684</v>
      </c>
      <c r="E80" s="232" t="s">
        <v>180</v>
      </c>
      <c r="F80" s="232">
        <v>17</v>
      </c>
      <c r="G80" s="232" t="s">
        <v>429</v>
      </c>
      <c r="H80" s="232" t="s">
        <v>685</v>
      </c>
      <c r="I80" s="232" t="s">
        <v>686</v>
      </c>
    </row>
    <row r="81" spans="1:9" ht="13.35" customHeight="1">
      <c r="A81" s="232" t="s">
        <v>606</v>
      </c>
      <c r="B81" s="232" t="s">
        <v>607</v>
      </c>
      <c r="C81" s="232" t="s">
        <v>454</v>
      </c>
      <c r="D81" s="232" t="s">
        <v>608</v>
      </c>
      <c r="E81" s="232" t="s">
        <v>180</v>
      </c>
      <c r="F81" s="232">
        <v>18</v>
      </c>
      <c r="G81" s="232" t="s">
        <v>429</v>
      </c>
      <c r="H81" s="232" t="s">
        <v>609</v>
      </c>
      <c r="I81" s="232" t="s">
        <v>485</v>
      </c>
    </row>
    <row r="82" spans="1:9" ht="13.35" customHeight="1">
      <c r="A82" s="232" t="s">
        <v>432</v>
      </c>
      <c r="B82" s="232" t="s">
        <v>426</v>
      </c>
      <c r="C82" s="232" t="s">
        <v>427</v>
      </c>
      <c r="D82" s="232" t="s">
        <v>428</v>
      </c>
      <c r="E82" s="232" t="s">
        <v>180</v>
      </c>
      <c r="F82" s="232">
        <v>18</v>
      </c>
      <c r="G82" s="232" t="s">
        <v>429</v>
      </c>
      <c r="H82" s="232" t="s">
        <v>430</v>
      </c>
      <c r="I82" s="232" t="s">
        <v>431</v>
      </c>
    </row>
    <row r="83" spans="1:9" ht="13.35" customHeight="1">
      <c r="A83" s="232" t="s">
        <v>464</v>
      </c>
      <c r="B83" s="232" t="s">
        <v>553</v>
      </c>
      <c r="C83" s="232" t="s">
        <v>414</v>
      </c>
      <c r="D83" s="232" t="s">
        <v>554</v>
      </c>
      <c r="E83" s="232" t="s">
        <v>182</v>
      </c>
      <c r="F83" s="232">
        <v>19</v>
      </c>
      <c r="G83" s="232" t="s">
        <v>429</v>
      </c>
      <c r="H83" s="232" t="s">
        <v>430</v>
      </c>
      <c r="I83" s="232" t="s">
        <v>431</v>
      </c>
    </row>
    <row r="84" spans="1:9" ht="13.35" customHeight="1">
      <c r="A84" s="232" t="s">
        <v>486</v>
      </c>
      <c r="B84" s="232" t="s">
        <v>512</v>
      </c>
      <c r="C84" s="232" t="s">
        <v>414</v>
      </c>
      <c r="D84" s="232" t="s">
        <v>513</v>
      </c>
      <c r="E84" s="232" t="s">
        <v>182</v>
      </c>
      <c r="F84" s="232">
        <v>20</v>
      </c>
      <c r="G84" s="232" t="s">
        <v>429</v>
      </c>
      <c r="H84" s="232" t="s">
        <v>430</v>
      </c>
      <c r="I84" s="232" t="s">
        <v>431</v>
      </c>
    </row>
    <row r="85" spans="1:9" ht="13.35" customHeight="1">
      <c r="A85" s="232" t="s">
        <v>536</v>
      </c>
      <c r="B85" s="232" t="s">
        <v>670</v>
      </c>
      <c r="C85" s="232" t="s">
        <v>482</v>
      </c>
      <c r="D85" s="232" t="s">
        <v>671</v>
      </c>
      <c r="E85" s="232" t="s">
        <v>180</v>
      </c>
      <c r="F85" s="232">
        <v>20</v>
      </c>
      <c r="G85" s="232" t="s">
        <v>429</v>
      </c>
      <c r="H85" s="232" t="s">
        <v>672</v>
      </c>
      <c r="I85" s="232" t="s">
        <v>651</v>
      </c>
    </row>
    <row r="86" spans="1:9" ht="13.35" customHeight="1">
      <c r="A86" s="232" t="s">
        <v>665</v>
      </c>
      <c r="B86" s="232" t="s">
        <v>537</v>
      </c>
      <c r="C86" s="232" t="s">
        <v>454</v>
      </c>
      <c r="D86" s="232" t="s">
        <v>538</v>
      </c>
      <c r="E86" s="232" t="s">
        <v>180</v>
      </c>
      <c r="F86" s="232">
        <v>23</v>
      </c>
      <c r="G86" s="232" t="s">
        <v>429</v>
      </c>
      <c r="H86" s="232" t="s">
        <v>501</v>
      </c>
      <c r="I86" s="232" t="s">
        <v>502</v>
      </c>
    </row>
    <row r="87" spans="1:9" ht="13.35" customHeight="1">
      <c r="A87" s="232" t="s">
        <v>412</v>
      </c>
      <c r="B87" s="232" t="s">
        <v>623</v>
      </c>
      <c r="C87" s="232" t="s">
        <v>444</v>
      </c>
      <c r="D87" s="232" t="s">
        <v>624</v>
      </c>
      <c r="E87" s="232" t="s">
        <v>182</v>
      </c>
      <c r="F87" s="232">
        <v>23</v>
      </c>
      <c r="G87" s="232" t="s">
        <v>429</v>
      </c>
      <c r="H87" s="232" t="s">
        <v>625</v>
      </c>
      <c r="I87" s="232" t="s">
        <v>485</v>
      </c>
    </row>
    <row r="88" spans="1:9" ht="13.35" customHeight="1">
      <c r="A88" s="232" t="s">
        <v>780</v>
      </c>
      <c r="B88" s="232" t="s">
        <v>481</v>
      </c>
      <c r="C88" s="232" t="s">
        <v>482</v>
      </c>
      <c r="D88" s="232" t="s">
        <v>483</v>
      </c>
      <c r="E88" s="232" t="s">
        <v>182</v>
      </c>
      <c r="F88" s="232">
        <v>25</v>
      </c>
      <c r="G88" s="232" t="s">
        <v>429</v>
      </c>
      <c r="H88" s="232" t="s">
        <v>484</v>
      </c>
      <c r="I88" s="232" t="s">
        <v>485</v>
      </c>
    </row>
    <row r="89" spans="1:9" ht="13.35" customHeight="1">
      <c r="A89" s="232" t="s">
        <v>442</v>
      </c>
      <c r="B89" s="232" t="s">
        <v>556</v>
      </c>
      <c r="C89" s="232" t="s">
        <v>525</v>
      </c>
      <c r="D89" s="232" t="s">
        <v>557</v>
      </c>
      <c r="E89" s="232" t="s">
        <v>182</v>
      </c>
      <c r="F89" s="232">
        <v>26</v>
      </c>
      <c r="G89" s="232" t="s">
        <v>429</v>
      </c>
      <c r="H89" s="232" t="s">
        <v>558</v>
      </c>
      <c r="I89" s="232" t="s">
        <v>485</v>
      </c>
    </row>
    <row r="90" spans="1:9" ht="13.35" customHeight="1">
      <c r="A90" s="232" t="s">
        <v>673</v>
      </c>
      <c r="B90" s="232" t="s">
        <v>548</v>
      </c>
      <c r="C90" s="232" t="s">
        <v>444</v>
      </c>
      <c r="D90" s="232" t="s">
        <v>549</v>
      </c>
      <c r="E90" s="232" t="s">
        <v>182</v>
      </c>
      <c r="F90" s="232">
        <v>29</v>
      </c>
      <c r="G90" s="232" t="s">
        <v>429</v>
      </c>
      <c r="H90" s="232" t="s">
        <v>550</v>
      </c>
      <c r="I90" s="232" t="s">
        <v>551</v>
      </c>
    </row>
    <row r="91" spans="1:9" ht="13.35" customHeight="1">
      <c r="A91" s="232" t="s">
        <v>586</v>
      </c>
      <c r="B91" s="232" t="s">
        <v>470</v>
      </c>
      <c r="C91" s="232" t="s">
        <v>471</v>
      </c>
      <c r="D91" s="232" t="s">
        <v>472</v>
      </c>
      <c r="E91" s="232" t="s">
        <v>180</v>
      </c>
      <c r="F91" s="232">
        <v>30</v>
      </c>
      <c r="G91" s="232" t="s">
        <v>429</v>
      </c>
      <c r="H91" s="232" t="s">
        <v>473</v>
      </c>
      <c r="I91" s="232" t="s">
        <v>418</v>
      </c>
    </row>
    <row r="92" spans="1:9" ht="13.35" customHeight="1">
      <c r="A92" s="232" t="s">
        <v>722</v>
      </c>
      <c r="B92" s="232" t="s">
        <v>711</v>
      </c>
      <c r="C92" s="232" t="s">
        <v>675</v>
      </c>
      <c r="D92" s="232" t="s">
        <v>712</v>
      </c>
      <c r="E92" s="232" t="s">
        <v>180</v>
      </c>
      <c r="F92" s="232">
        <v>30</v>
      </c>
      <c r="G92" s="232" t="s">
        <v>429</v>
      </c>
      <c r="H92" s="232" t="s">
        <v>713</v>
      </c>
      <c r="I92" s="232" t="s">
        <v>686</v>
      </c>
    </row>
    <row r="93" spans="1:9" ht="13.35" customHeight="1">
      <c r="A93" s="232" t="s">
        <v>692</v>
      </c>
      <c r="B93" s="232" t="s">
        <v>493</v>
      </c>
      <c r="C93" s="232" t="s">
        <v>414</v>
      </c>
      <c r="D93" s="232" t="s">
        <v>494</v>
      </c>
      <c r="E93" s="232" t="s">
        <v>180</v>
      </c>
      <c r="F93" s="232">
        <v>38</v>
      </c>
      <c r="G93" s="232" t="s">
        <v>429</v>
      </c>
      <c r="H93" s="232" t="s">
        <v>495</v>
      </c>
      <c r="I93" s="232" t="s">
        <v>496</v>
      </c>
    </row>
    <row r="94" spans="1:9" ht="13.35" customHeight="1">
      <c r="A94" s="232" t="s">
        <v>571</v>
      </c>
      <c r="B94" s="232" t="s">
        <v>747</v>
      </c>
      <c r="C94" s="232" t="s">
        <v>471</v>
      </c>
      <c r="D94" s="232" t="s">
        <v>748</v>
      </c>
      <c r="E94" s="232" t="s">
        <v>182</v>
      </c>
      <c r="F94" s="232">
        <v>40</v>
      </c>
      <c r="G94" s="232" t="s">
        <v>429</v>
      </c>
      <c r="H94" s="232" t="s">
        <v>749</v>
      </c>
      <c r="I94" s="232" t="s">
        <v>686</v>
      </c>
    </row>
    <row r="95" spans="1:9" ht="13.35" customHeight="1">
      <c r="A95" s="232" t="s">
        <v>762</v>
      </c>
      <c r="B95" s="232" t="s">
        <v>778</v>
      </c>
      <c r="C95" s="232" t="s">
        <v>471</v>
      </c>
      <c r="D95" s="232" t="s">
        <v>779</v>
      </c>
      <c r="E95" s="232" t="s">
        <v>182</v>
      </c>
      <c r="F95" s="232">
        <v>46</v>
      </c>
      <c r="G95" s="232" t="s">
        <v>429</v>
      </c>
      <c r="H95" s="232" t="s">
        <v>768</v>
      </c>
      <c r="I95" s="232" t="s">
        <v>758</v>
      </c>
    </row>
    <row r="96" spans="1:9" ht="13.35" customHeight="1">
      <c r="A96" s="232" t="s">
        <v>567</v>
      </c>
      <c r="B96" s="232" t="s">
        <v>788</v>
      </c>
      <c r="C96" s="232" t="s">
        <v>675</v>
      </c>
      <c r="D96" s="232" t="s">
        <v>789</v>
      </c>
      <c r="E96" s="232" t="s">
        <v>180</v>
      </c>
      <c r="F96" s="232">
        <v>48</v>
      </c>
      <c r="G96" s="232" t="s">
        <v>429</v>
      </c>
      <c r="H96" s="232" t="s">
        <v>790</v>
      </c>
      <c r="I96" s="232" t="s">
        <v>709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7"/>
  <sheetViews>
    <sheetView zoomScaleNormal="100" workbookViewId="0">
      <selection activeCell="B5" sqref="B5"/>
    </sheetView>
  </sheetViews>
  <sheetFormatPr baseColWidth="10" defaultRowHeight="12.75"/>
  <cols>
    <col min="1" max="1" width="11.42578125" style="226"/>
    <col min="2" max="5" width="13.140625" style="226" customWidth="1"/>
    <col min="6" max="7" width="5.28515625" style="226" bestFit="1" customWidth="1"/>
    <col min="8" max="8" width="13.140625" style="226" customWidth="1"/>
    <col min="9" max="9" width="13.140625" style="226" bestFit="1" customWidth="1"/>
    <col min="10" max="10" width="12.42578125" style="226" customWidth="1"/>
    <col min="11" max="257" width="11.42578125" style="226"/>
    <col min="258" max="261" width="13.140625" style="226" customWidth="1"/>
    <col min="262" max="263" width="5.28515625" style="226" bestFit="1" customWidth="1"/>
    <col min="264" max="264" width="13.140625" style="226" customWidth="1"/>
    <col min="265" max="265" width="13.140625" style="226" bestFit="1" customWidth="1"/>
    <col min="266" max="266" width="12.42578125" style="226" customWidth="1"/>
    <col min="267" max="513" width="11.42578125" style="226"/>
    <col min="514" max="517" width="13.140625" style="226" customWidth="1"/>
    <col min="518" max="519" width="5.28515625" style="226" bestFit="1" customWidth="1"/>
    <col min="520" max="520" width="13.140625" style="226" customWidth="1"/>
    <col min="521" max="521" width="13.140625" style="226" bestFit="1" customWidth="1"/>
    <col min="522" max="522" width="12.42578125" style="226" customWidth="1"/>
    <col min="523" max="769" width="11.42578125" style="226"/>
    <col min="770" max="773" width="13.140625" style="226" customWidth="1"/>
    <col min="774" max="775" width="5.28515625" style="226" bestFit="1" customWidth="1"/>
    <col min="776" max="776" width="13.140625" style="226" customWidth="1"/>
    <col min="777" max="777" width="13.140625" style="226" bestFit="1" customWidth="1"/>
    <col min="778" max="778" width="12.42578125" style="226" customWidth="1"/>
    <col min="779" max="1025" width="11.42578125" style="226"/>
    <col min="1026" max="1029" width="13.140625" style="226" customWidth="1"/>
    <col min="1030" max="1031" width="5.28515625" style="226" bestFit="1" customWidth="1"/>
    <col min="1032" max="1032" width="13.140625" style="226" customWidth="1"/>
    <col min="1033" max="1033" width="13.140625" style="226" bestFit="1" customWidth="1"/>
    <col min="1034" max="1034" width="12.42578125" style="226" customWidth="1"/>
    <col min="1035" max="1281" width="11.42578125" style="226"/>
    <col min="1282" max="1285" width="13.140625" style="226" customWidth="1"/>
    <col min="1286" max="1287" width="5.28515625" style="226" bestFit="1" customWidth="1"/>
    <col min="1288" max="1288" width="13.140625" style="226" customWidth="1"/>
    <col min="1289" max="1289" width="13.140625" style="226" bestFit="1" customWidth="1"/>
    <col min="1290" max="1290" width="12.42578125" style="226" customWidth="1"/>
    <col min="1291" max="1537" width="11.42578125" style="226"/>
    <col min="1538" max="1541" width="13.140625" style="226" customWidth="1"/>
    <col min="1542" max="1543" width="5.28515625" style="226" bestFit="1" customWidth="1"/>
    <col min="1544" max="1544" width="13.140625" style="226" customWidth="1"/>
    <col min="1545" max="1545" width="13.140625" style="226" bestFit="1" customWidth="1"/>
    <col min="1546" max="1546" width="12.42578125" style="226" customWidth="1"/>
    <col min="1547" max="1793" width="11.42578125" style="226"/>
    <col min="1794" max="1797" width="13.140625" style="226" customWidth="1"/>
    <col min="1798" max="1799" width="5.28515625" style="226" bestFit="1" customWidth="1"/>
    <col min="1800" max="1800" width="13.140625" style="226" customWidth="1"/>
    <col min="1801" max="1801" width="13.140625" style="226" bestFit="1" customWidth="1"/>
    <col min="1802" max="1802" width="12.42578125" style="226" customWidth="1"/>
    <col min="1803" max="2049" width="11.42578125" style="226"/>
    <col min="2050" max="2053" width="13.140625" style="226" customWidth="1"/>
    <col min="2054" max="2055" width="5.28515625" style="226" bestFit="1" customWidth="1"/>
    <col min="2056" max="2056" width="13.140625" style="226" customWidth="1"/>
    <col min="2057" max="2057" width="13.140625" style="226" bestFit="1" customWidth="1"/>
    <col min="2058" max="2058" width="12.42578125" style="226" customWidth="1"/>
    <col min="2059" max="2305" width="11.42578125" style="226"/>
    <col min="2306" max="2309" width="13.140625" style="226" customWidth="1"/>
    <col min="2310" max="2311" width="5.28515625" style="226" bestFit="1" customWidth="1"/>
    <col min="2312" max="2312" width="13.140625" style="226" customWidth="1"/>
    <col min="2313" max="2313" width="13.140625" style="226" bestFit="1" customWidth="1"/>
    <col min="2314" max="2314" width="12.42578125" style="226" customWidth="1"/>
    <col min="2315" max="2561" width="11.42578125" style="226"/>
    <col min="2562" max="2565" width="13.140625" style="226" customWidth="1"/>
    <col min="2566" max="2567" width="5.28515625" style="226" bestFit="1" customWidth="1"/>
    <col min="2568" max="2568" width="13.140625" style="226" customWidth="1"/>
    <col min="2569" max="2569" width="13.140625" style="226" bestFit="1" customWidth="1"/>
    <col min="2570" max="2570" width="12.42578125" style="226" customWidth="1"/>
    <col min="2571" max="2817" width="11.42578125" style="226"/>
    <col min="2818" max="2821" width="13.140625" style="226" customWidth="1"/>
    <col min="2822" max="2823" width="5.28515625" style="226" bestFit="1" customWidth="1"/>
    <col min="2824" max="2824" width="13.140625" style="226" customWidth="1"/>
    <col min="2825" max="2825" width="13.140625" style="226" bestFit="1" customWidth="1"/>
    <col min="2826" max="2826" width="12.42578125" style="226" customWidth="1"/>
    <col min="2827" max="3073" width="11.42578125" style="226"/>
    <col min="3074" max="3077" width="13.140625" style="226" customWidth="1"/>
    <col min="3078" max="3079" width="5.28515625" style="226" bestFit="1" customWidth="1"/>
    <col min="3080" max="3080" width="13.140625" style="226" customWidth="1"/>
    <col min="3081" max="3081" width="13.140625" style="226" bestFit="1" customWidth="1"/>
    <col min="3082" max="3082" width="12.42578125" style="226" customWidth="1"/>
    <col min="3083" max="3329" width="11.42578125" style="226"/>
    <col min="3330" max="3333" width="13.140625" style="226" customWidth="1"/>
    <col min="3334" max="3335" width="5.28515625" style="226" bestFit="1" customWidth="1"/>
    <col min="3336" max="3336" width="13.140625" style="226" customWidth="1"/>
    <col min="3337" max="3337" width="13.140625" style="226" bestFit="1" customWidth="1"/>
    <col min="3338" max="3338" width="12.42578125" style="226" customWidth="1"/>
    <col min="3339" max="3585" width="11.42578125" style="226"/>
    <col min="3586" max="3589" width="13.140625" style="226" customWidth="1"/>
    <col min="3590" max="3591" width="5.28515625" style="226" bestFit="1" customWidth="1"/>
    <col min="3592" max="3592" width="13.140625" style="226" customWidth="1"/>
    <col min="3593" max="3593" width="13.140625" style="226" bestFit="1" customWidth="1"/>
    <col min="3594" max="3594" width="12.42578125" style="226" customWidth="1"/>
    <col min="3595" max="3841" width="11.42578125" style="226"/>
    <col min="3842" max="3845" width="13.140625" style="226" customWidth="1"/>
    <col min="3846" max="3847" width="5.28515625" style="226" bestFit="1" customWidth="1"/>
    <col min="3848" max="3848" width="13.140625" style="226" customWidth="1"/>
    <col min="3849" max="3849" width="13.140625" style="226" bestFit="1" customWidth="1"/>
    <col min="3850" max="3850" width="12.42578125" style="226" customWidth="1"/>
    <col min="3851" max="4097" width="11.42578125" style="226"/>
    <col min="4098" max="4101" width="13.140625" style="226" customWidth="1"/>
    <col min="4102" max="4103" width="5.28515625" style="226" bestFit="1" customWidth="1"/>
    <col min="4104" max="4104" width="13.140625" style="226" customWidth="1"/>
    <col min="4105" max="4105" width="13.140625" style="226" bestFit="1" customWidth="1"/>
    <col min="4106" max="4106" width="12.42578125" style="226" customWidth="1"/>
    <col min="4107" max="4353" width="11.42578125" style="226"/>
    <col min="4354" max="4357" width="13.140625" style="226" customWidth="1"/>
    <col min="4358" max="4359" width="5.28515625" style="226" bestFit="1" customWidth="1"/>
    <col min="4360" max="4360" width="13.140625" style="226" customWidth="1"/>
    <col min="4361" max="4361" width="13.140625" style="226" bestFit="1" customWidth="1"/>
    <col min="4362" max="4362" width="12.42578125" style="226" customWidth="1"/>
    <col min="4363" max="4609" width="11.42578125" style="226"/>
    <col min="4610" max="4613" width="13.140625" style="226" customWidth="1"/>
    <col min="4614" max="4615" width="5.28515625" style="226" bestFit="1" customWidth="1"/>
    <col min="4616" max="4616" width="13.140625" style="226" customWidth="1"/>
    <col min="4617" max="4617" width="13.140625" style="226" bestFit="1" customWidth="1"/>
    <col min="4618" max="4618" width="12.42578125" style="226" customWidth="1"/>
    <col min="4619" max="4865" width="11.42578125" style="226"/>
    <col min="4866" max="4869" width="13.140625" style="226" customWidth="1"/>
    <col min="4870" max="4871" width="5.28515625" style="226" bestFit="1" customWidth="1"/>
    <col min="4872" max="4872" width="13.140625" style="226" customWidth="1"/>
    <col min="4873" max="4873" width="13.140625" style="226" bestFit="1" customWidth="1"/>
    <col min="4874" max="4874" width="12.42578125" style="226" customWidth="1"/>
    <col min="4875" max="5121" width="11.42578125" style="226"/>
    <col min="5122" max="5125" width="13.140625" style="226" customWidth="1"/>
    <col min="5126" max="5127" width="5.28515625" style="226" bestFit="1" customWidth="1"/>
    <col min="5128" max="5128" width="13.140625" style="226" customWidth="1"/>
    <col min="5129" max="5129" width="13.140625" style="226" bestFit="1" customWidth="1"/>
    <col min="5130" max="5130" width="12.42578125" style="226" customWidth="1"/>
    <col min="5131" max="5377" width="11.42578125" style="226"/>
    <col min="5378" max="5381" width="13.140625" style="226" customWidth="1"/>
    <col min="5382" max="5383" width="5.28515625" style="226" bestFit="1" customWidth="1"/>
    <col min="5384" max="5384" width="13.140625" style="226" customWidth="1"/>
    <col min="5385" max="5385" width="13.140625" style="226" bestFit="1" customWidth="1"/>
    <col min="5386" max="5386" width="12.42578125" style="226" customWidth="1"/>
    <col min="5387" max="5633" width="11.42578125" style="226"/>
    <col min="5634" max="5637" width="13.140625" style="226" customWidth="1"/>
    <col min="5638" max="5639" width="5.28515625" style="226" bestFit="1" customWidth="1"/>
    <col min="5640" max="5640" width="13.140625" style="226" customWidth="1"/>
    <col min="5641" max="5641" width="13.140625" style="226" bestFit="1" customWidth="1"/>
    <col min="5642" max="5642" width="12.42578125" style="226" customWidth="1"/>
    <col min="5643" max="5889" width="11.42578125" style="226"/>
    <col min="5890" max="5893" width="13.140625" style="226" customWidth="1"/>
    <col min="5894" max="5895" width="5.28515625" style="226" bestFit="1" customWidth="1"/>
    <col min="5896" max="5896" width="13.140625" style="226" customWidth="1"/>
    <col min="5897" max="5897" width="13.140625" style="226" bestFit="1" customWidth="1"/>
    <col min="5898" max="5898" width="12.42578125" style="226" customWidth="1"/>
    <col min="5899" max="6145" width="11.42578125" style="226"/>
    <col min="6146" max="6149" width="13.140625" style="226" customWidth="1"/>
    <col min="6150" max="6151" width="5.28515625" style="226" bestFit="1" customWidth="1"/>
    <col min="6152" max="6152" width="13.140625" style="226" customWidth="1"/>
    <col min="6153" max="6153" width="13.140625" style="226" bestFit="1" customWidth="1"/>
    <col min="6154" max="6154" width="12.42578125" style="226" customWidth="1"/>
    <col min="6155" max="6401" width="11.42578125" style="226"/>
    <col min="6402" max="6405" width="13.140625" style="226" customWidth="1"/>
    <col min="6406" max="6407" width="5.28515625" style="226" bestFit="1" customWidth="1"/>
    <col min="6408" max="6408" width="13.140625" style="226" customWidth="1"/>
    <col min="6409" max="6409" width="13.140625" style="226" bestFit="1" customWidth="1"/>
    <col min="6410" max="6410" width="12.42578125" style="226" customWidth="1"/>
    <col min="6411" max="6657" width="11.42578125" style="226"/>
    <col min="6658" max="6661" width="13.140625" style="226" customWidth="1"/>
    <col min="6662" max="6663" width="5.28515625" style="226" bestFit="1" customWidth="1"/>
    <col min="6664" max="6664" width="13.140625" style="226" customWidth="1"/>
    <col min="6665" max="6665" width="13.140625" style="226" bestFit="1" customWidth="1"/>
    <col min="6666" max="6666" width="12.42578125" style="226" customWidth="1"/>
    <col min="6667" max="6913" width="11.42578125" style="226"/>
    <col min="6914" max="6917" width="13.140625" style="226" customWidth="1"/>
    <col min="6918" max="6919" width="5.28515625" style="226" bestFit="1" customWidth="1"/>
    <col min="6920" max="6920" width="13.140625" style="226" customWidth="1"/>
    <col min="6921" max="6921" width="13.140625" style="226" bestFit="1" customWidth="1"/>
    <col min="6922" max="6922" width="12.42578125" style="226" customWidth="1"/>
    <col min="6923" max="7169" width="11.42578125" style="226"/>
    <col min="7170" max="7173" width="13.140625" style="226" customWidth="1"/>
    <col min="7174" max="7175" width="5.28515625" style="226" bestFit="1" customWidth="1"/>
    <col min="7176" max="7176" width="13.140625" style="226" customWidth="1"/>
    <col min="7177" max="7177" width="13.140625" style="226" bestFit="1" customWidth="1"/>
    <col min="7178" max="7178" width="12.42578125" style="226" customWidth="1"/>
    <col min="7179" max="7425" width="11.42578125" style="226"/>
    <col min="7426" max="7429" width="13.140625" style="226" customWidth="1"/>
    <col min="7430" max="7431" width="5.28515625" style="226" bestFit="1" customWidth="1"/>
    <col min="7432" max="7432" width="13.140625" style="226" customWidth="1"/>
    <col min="7433" max="7433" width="13.140625" style="226" bestFit="1" customWidth="1"/>
    <col min="7434" max="7434" width="12.42578125" style="226" customWidth="1"/>
    <col min="7435" max="7681" width="11.42578125" style="226"/>
    <col min="7682" max="7685" width="13.140625" style="226" customWidth="1"/>
    <col min="7686" max="7687" width="5.28515625" style="226" bestFit="1" customWidth="1"/>
    <col min="7688" max="7688" width="13.140625" style="226" customWidth="1"/>
    <col min="7689" max="7689" width="13.140625" style="226" bestFit="1" customWidth="1"/>
    <col min="7690" max="7690" width="12.42578125" style="226" customWidth="1"/>
    <col min="7691" max="7937" width="11.42578125" style="226"/>
    <col min="7938" max="7941" width="13.140625" style="226" customWidth="1"/>
    <col min="7942" max="7943" width="5.28515625" style="226" bestFit="1" customWidth="1"/>
    <col min="7944" max="7944" width="13.140625" style="226" customWidth="1"/>
    <col min="7945" max="7945" width="13.140625" style="226" bestFit="1" customWidth="1"/>
    <col min="7946" max="7946" width="12.42578125" style="226" customWidth="1"/>
    <col min="7947" max="8193" width="11.42578125" style="226"/>
    <col min="8194" max="8197" width="13.140625" style="226" customWidth="1"/>
    <col min="8198" max="8199" width="5.28515625" style="226" bestFit="1" customWidth="1"/>
    <col min="8200" max="8200" width="13.140625" style="226" customWidth="1"/>
    <col min="8201" max="8201" width="13.140625" style="226" bestFit="1" customWidth="1"/>
    <col min="8202" max="8202" width="12.42578125" style="226" customWidth="1"/>
    <col min="8203" max="8449" width="11.42578125" style="226"/>
    <col min="8450" max="8453" width="13.140625" style="226" customWidth="1"/>
    <col min="8454" max="8455" width="5.28515625" style="226" bestFit="1" customWidth="1"/>
    <col min="8456" max="8456" width="13.140625" style="226" customWidth="1"/>
    <col min="8457" max="8457" width="13.140625" style="226" bestFit="1" customWidth="1"/>
    <col min="8458" max="8458" width="12.42578125" style="226" customWidth="1"/>
    <col min="8459" max="8705" width="11.42578125" style="226"/>
    <col min="8706" max="8709" width="13.140625" style="226" customWidth="1"/>
    <col min="8710" max="8711" width="5.28515625" style="226" bestFit="1" customWidth="1"/>
    <col min="8712" max="8712" width="13.140625" style="226" customWidth="1"/>
    <col min="8713" max="8713" width="13.140625" style="226" bestFit="1" customWidth="1"/>
    <col min="8714" max="8714" width="12.42578125" style="226" customWidth="1"/>
    <col min="8715" max="8961" width="11.42578125" style="226"/>
    <col min="8962" max="8965" width="13.140625" style="226" customWidth="1"/>
    <col min="8966" max="8967" width="5.28515625" style="226" bestFit="1" customWidth="1"/>
    <col min="8968" max="8968" width="13.140625" style="226" customWidth="1"/>
    <col min="8969" max="8969" width="13.140625" style="226" bestFit="1" customWidth="1"/>
    <col min="8970" max="8970" width="12.42578125" style="226" customWidth="1"/>
    <col min="8971" max="9217" width="11.42578125" style="226"/>
    <col min="9218" max="9221" width="13.140625" style="226" customWidth="1"/>
    <col min="9222" max="9223" width="5.28515625" style="226" bestFit="1" customWidth="1"/>
    <col min="9224" max="9224" width="13.140625" style="226" customWidth="1"/>
    <col min="9225" max="9225" width="13.140625" style="226" bestFit="1" customWidth="1"/>
    <col min="9226" max="9226" width="12.42578125" style="226" customWidth="1"/>
    <col min="9227" max="9473" width="11.42578125" style="226"/>
    <col min="9474" max="9477" width="13.140625" style="226" customWidth="1"/>
    <col min="9478" max="9479" width="5.28515625" style="226" bestFit="1" customWidth="1"/>
    <col min="9480" max="9480" width="13.140625" style="226" customWidth="1"/>
    <col min="9481" max="9481" width="13.140625" style="226" bestFit="1" customWidth="1"/>
    <col min="9482" max="9482" width="12.42578125" style="226" customWidth="1"/>
    <col min="9483" max="9729" width="11.42578125" style="226"/>
    <col min="9730" max="9733" width="13.140625" style="226" customWidth="1"/>
    <col min="9734" max="9735" width="5.28515625" style="226" bestFit="1" customWidth="1"/>
    <col min="9736" max="9736" width="13.140625" style="226" customWidth="1"/>
    <col min="9737" max="9737" width="13.140625" style="226" bestFit="1" customWidth="1"/>
    <col min="9738" max="9738" width="12.42578125" style="226" customWidth="1"/>
    <col min="9739" max="9985" width="11.42578125" style="226"/>
    <col min="9986" max="9989" width="13.140625" style="226" customWidth="1"/>
    <col min="9990" max="9991" width="5.28515625" style="226" bestFit="1" customWidth="1"/>
    <col min="9992" max="9992" width="13.140625" style="226" customWidth="1"/>
    <col min="9993" max="9993" width="13.140625" style="226" bestFit="1" customWidth="1"/>
    <col min="9994" max="9994" width="12.42578125" style="226" customWidth="1"/>
    <col min="9995" max="10241" width="11.42578125" style="226"/>
    <col min="10242" max="10245" width="13.140625" style="226" customWidth="1"/>
    <col min="10246" max="10247" width="5.28515625" style="226" bestFit="1" customWidth="1"/>
    <col min="10248" max="10248" width="13.140625" style="226" customWidth="1"/>
    <col min="10249" max="10249" width="13.140625" style="226" bestFit="1" customWidth="1"/>
    <col min="10250" max="10250" width="12.42578125" style="226" customWidth="1"/>
    <col min="10251" max="10497" width="11.42578125" style="226"/>
    <col min="10498" max="10501" width="13.140625" style="226" customWidth="1"/>
    <col min="10502" max="10503" width="5.28515625" style="226" bestFit="1" customWidth="1"/>
    <col min="10504" max="10504" width="13.140625" style="226" customWidth="1"/>
    <col min="10505" max="10505" width="13.140625" style="226" bestFit="1" customWidth="1"/>
    <col min="10506" max="10506" width="12.42578125" style="226" customWidth="1"/>
    <col min="10507" max="10753" width="11.42578125" style="226"/>
    <col min="10754" max="10757" width="13.140625" style="226" customWidth="1"/>
    <col min="10758" max="10759" width="5.28515625" style="226" bestFit="1" customWidth="1"/>
    <col min="10760" max="10760" width="13.140625" style="226" customWidth="1"/>
    <col min="10761" max="10761" width="13.140625" style="226" bestFit="1" customWidth="1"/>
    <col min="10762" max="10762" width="12.42578125" style="226" customWidth="1"/>
    <col min="10763" max="11009" width="11.42578125" style="226"/>
    <col min="11010" max="11013" width="13.140625" style="226" customWidth="1"/>
    <col min="11014" max="11015" width="5.28515625" style="226" bestFit="1" customWidth="1"/>
    <col min="11016" max="11016" width="13.140625" style="226" customWidth="1"/>
    <col min="11017" max="11017" width="13.140625" style="226" bestFit="1" customWidth="1"/>
    <col min="11018" max="11018" width="12.42578125" style="226" customWidth="1"/>
    <col min="11019" max="11265" width="11.42578125" style="226"/>
    <col min="11266" max="11269" width="13.140625" style="226" customWidth="1"/>
    <col min="11270" max="11271" width="5.28515625" style="226" bestFit="1" customWidth="1"/>
    <col min="11272" max="11272" width="13.140625" style="226" customWidth="1"/>
    <col min="11273" max="11273" width="13.140625" style="226" bestFit="1" customWidth="1"/>
    <col min="11274" max="11274" width="12.42578125" style="226" customWidth="1"/>
    <col min="11275" max="11521" width="11.42578125" style="226"/>
    <col min="11522" max="11525" width="13.140625" style="226" customWidth="1"/>
    <col min="11526" max="11527" width="5.28515625" style="226" bestFit="1" customWidth="1"/>
    <col min="11528" max="11528" width="13.140625" style="226" customWidth="1"/>
    <col min="11529" max="11529" width="13.140625" style="226" bestFit="1" customWidth="1"/>
    <col min="11530" max="11530" width="12.42578125" style="226" customWidth="1"/>
    <col min="11531" max="11777" width="11.42578125" style="226"/>
    <col min="11778" max="11781" width="13.140625" style="226" customWidth="1"/>
    <col min="11782" max="11783" width="5.28515625" style="226" bestFit="1" customWidth="1"/>
    <col min="11784" max="11784" width="13.140625" style="226" customWidth="1"/>
    <col min="11785" max="11785" width="13.140625" style="226" bestFit="1" customWidth="1"/>
    <col min="11786" max="11786" width="12.42578125" style="226" customWidth="1"/>
    <col min="11787" max="12033" width="11.42578125" style="226"/>
    <col min="12034" max="12037" width="13.140625" style="226" customWidth="1"/>
    <col min="12038" max="12039" width="5.28515625" style="226" bestFit="1" customWidth="1"/>
    <col min="12040" max="12040" width="13.140625" style="226" customWidth="1"/>
    <col min="12041" max="12041" width="13.140625" style="226" bestFit="1" customWidth="1"/>
    <col min="12042" max="12042" width="12.42578125" style="226" customWidth="1"/>
    <col min="12043" max="12289" width="11.42578125" style="226"/>
    <col min="12290" max="12293" width="13.140625" style="226" customWidth="1"/>
    <col min="12294" max="12295" width="5.28515625" style="226" bestFit="1" customWidth="1"/>
    <col min="12296" max="12296" width="13.140625" style="226" customWidth="1"/>
    <col min="12297" max="12297" width="13.140625" style="226" bestFit="1" customWidth="1"/>
    <col min="12298" max="12298" width="12.42578125" style="226" customWidth="1"/>
    <col min="12299" max="12545" width="11.42578125" style="226"/>
    <col min="12546" max="12549" width="13.140625" style="226" customWidth="1"/>
    <col min="12550" max="12551" width="5.28515625" style="226" bestFit="1" customWidth="1"/>
    <col min="12552" max="12552" width="13.140625" style="226" customWidth="1"/>
    <col min="12553" max="12553" width="13.140625" style="226" bestFit="1" customWidth="1"/>
    <col min="12554" max="12554" width="12.42578125" style="226" customWidth="1"/>
    <col min="12555" max="12801" width="11.42578125" style="226"/>
    <col min="12802" max="12805" width="13.140625" style="226" customWidth="1"/>
    <col min="12806" max="12807" width="5.28515625" style="226" bestFit="1" customWidth="1"/>
    <col min="12808" max="12808" width="13.140625" style="226" customWidth="1"/>
    <col min="12809" max="12809" width="13.140625" style="226" bestFit="1" customWidth="1"/>
    <col min="12810" max="12810" width="12.42578125" style="226" customWidth="1"/>
    <col min="12811" max="13057" width="11.42578125" style="226"/>
    <col min="13058" max="13061" width="13.140625" style="226" customWidth="1"/>
    <col min="13062" max="13063" width="5.28515625" style="226" bestFit="1" customWidth="1"/>
    <col min="13064" max="13064" width="13.140625" style="226" customWidth="1"/>
    <col min="13065" max="13065" width="13.140625" style="226" bestFit="1" customWidth="1"/>
    <col min="13066" max="13066" width="12.42578125" style="226" customWidth="1"/>
    <col min="13067" max="13313" width="11.42578125" style="226"/>
    <col min="13314" max="13317" width="13.140625" style="226" customWidth="1"/>
    <col min="13318" max="13319" width="5.28515625" style="226" bestFit="1" customWidth="1"/>
    <col min="13320" max="13320" width="13.140625" style="226" customWidth="1"/>
    <col min="13321" max="13321" width="13.140625" style="226" bestFit="1" customWidth="1"/>
    <col min="13322" max="13322" width="12.42578125" style="226" customWidth="1"/>
    <col min="13323" max="13569" width="11.42578125" style="226"/>
    <col min="13570" max="13573" width="13.140625" style="226" customWidth="1"/>
    <col min="13574" max="13575" width="5.28515625" style="226" bestFit="1" customWidth="1"/>
    <col min="13576" max="13576" width="13.140625" style="226" customWidth="1"/>
    <col min="13577" max="13577" width="13.140625" style="226" bestFit="1" customWidth="1"/>
    <col min="13578" max="13578" width="12.42578125" style="226" customWidth="1"/>
    <col min="13579" max="13825" width="11.42578125" style="226"/>
    <col min="13826" max="13829" width="13.140625" style="226" customWidth="1"/>
    <col min="13830" max="13831" width="5.28515625" style="226" bestFit="1" customWidth="1"/>
    <col min="13832" max="13832" width="13.140625" style="226" customWidth="1"/>
    <col min="13833" max="13833" width="13.140625" style="226" bestFit="1" customWidth="1"/>
    <col min="13834" max="13834" width="12.42578125" style="226" customWidth="1"/>
    <col min="13835" max="14081" width="11.42578125" style="226"/>
    <col min="14082" max="14085" width="13.140625" style="226" customWidth="1"/>
    <col min="14086" max="14087" width="5.28515625" style="226" bestFit="1" customWidth="1"/>
    <col min="14088" max="14088" width="13.140625" style="226" customWidth="1"/>
    <col min="14089" max="14089" width="13.140625" style="226" bestFit="1" customWidth="1"/>
    <col min="14090" max="14090" width="12.42578125" style="226" customWidth="1"/>
    <col min="14091" max="14337" width="11.42578125" style="226"/>
    <col min="14338" max="14341" width="13.140625" style="226" customWidth="1"/>
    <col min="14342" max="14343" width="5.28515625" style="226" bestFit="1" customWidth="1"/>
    <col min="14344" max="14344" width="13.140625" style="226" customWidth="1"/>
    <col min="14345" max="14345" width="13.140625" style="226" bestFit="1" customWidth="1"/>
    <col min="14346" max="14346" width="12.42578125" style="226" customWidth="1"/>
    <col min="14347" max="14593" width="11.42578125" style="226"/>
    <col min="14594" max="14597" width="13.140625" style="226" customWidth="1"/>
    <col min="14598" max="14599" width="5.28515625" style="226" bestFit="1" customWidth="1"/>
    <col min="14600" max="14600" width="13.140625" style="226" customWidth="1"/>
    <col min="14601" max="14601" width="13.140625" style="226" bestFit="1" customWidth="1"/>
    <col min="14602" max="14602" width="12.42578125" style="226" customWidth="1"/>
    <col min="14603" max="14849" width="11.42578125" style="226"/>
    <col min="14850" max="14853" width="13.140625" style="226" customWidth="1"/>
    <col min="14854" max="14855" width="5.28515625" style="226" bestFit="1" customWidth="1"/>
    <col min="14856" max="14856" width="13.140625" style="226" customWidth="1"/>
    <col min="14857" max="14857" width="13.140625" style="226" bestFit="1" customWidth="1"/>
    <col min="14858" max="14858" width="12.42578125" style="226" customWidth="1"/>
    <col min="14859" max="15105" width="11.42578125" style="226"/>
    <col min="15106" max="15109" width="13.140625" style="226" customWidth="1"/>
    <col min="15110" max="15111" width="5.28515625" style="226" bestFit="1" customWidth="1"/>
    <col min="15112" max="15112" width="13.140625" style="226" customWidth="1"/>
    <col min="15113" max="15113" width="13.140625" style="226" bestFit="1" customWidth="1"/>
    <col min="15114" max="15114" width="12.42578125" style="226" customWidth="1"/>
    <col min="15115" max="15361" width="11.42578125" style="226"/>
    <col min="15362" max="15365" width="13.140625" style="226" customWidth="1"/>
    <col min="15366" max="15367" width="5.28515625" style="226" bestFit="1" customWidth="1"/>
    <col min="15368" max="15368" width="13.140625" style="226" customWidth="1"/>
    <col min="15369" max="15369" width="13.140625" style="226" bestFit="1" customWidth="1"/>
    <col min="15370" max="15370" width="12.42578125" style="226" customWidth="1"/>
    <col min="15371" max="15617" width="11.42578125" style="226"/>
    <col min="15618" max="15621" width="13.140625" style="226" customWidth="1"/>
    <col min="15622" max="15623" width="5.28515625" style="226" bestFit="1" customWidth="1"/>
    <col min="15624" max="15624" width="13.140625" style="226" customWidth="1"/>
    <col min="15625" max="15625" width="13.140625" style="226" bestFit="1" customWidth="1"/>
    <col min="15626" max="15626" width="12.42578125" style="226" customWidth="1"/>
    <col min="15627" max="15873" width="11.42578125" style="226"/>
    <col min="15874" max="15877" width="13.140625" style="226" customWidth="1"/>
    <col min="15878" max="15879" width="5.28515625" style="226" bestFit="1" customWidth="1"/>
    <col min="15880" max="15880" width="13.140625" style="226" customWidth="1"/>
    <col min="15881" max="15881" width="13.140625" style="226" bestFit="1" customWidth="1"/>
    <col min="15882" max="15882" width="12.42578125" style="226" customWidth="1"/>
    <col min="15883" max="16129" width="11.42578125" style="226"/>
    <col min="16130" max="16133" width="13.140625" style="226" customWidth="1"/>
    <col min="16134" max="16135" width="5.28515625" style="226" bestFit="1" customWidth="1"/>
    <col min="16136" max="16136" width="13.140625" style="226" customWidth="1"/>
    <col min="16137" max="16137" width="13.140625" style="226" bestFit="1" customWidth="1"/>
    <col min="16138" max="16138" width="12.42578125" style="226" customWidth="1"/>
    <col min="16139" max="16384" width="11.42578125" style="226"/>
  </cols>
  <sheetData>
    <row r="1" spans="1:10" ht="33" customHeight="1">
      <c r="A1" s="239" t="s">
        <v>811</v>
      </c>
    </row>
    <row r="2" spans="1:10" ht="33" customHeight="1">
      <c r="A2" s="240" t="s">
        <v>812</v>
      </c>
      <c r="D2" s="241" t="s">
        <v>813</v>
      </c>
    </row>
    <row r="3" spans="1:10" ht="33" customHeight="1"/>
    <row r="5" spans="1:10" ht="25.5">
      <c r="B5" s="242" t="s">
        <v>159</v>
      </c>
      <c r="C5" s="242" t="s">
        <v>405</v>
      </c>
      <c r="D5" s="242" t="s">
        <v>406</v>
      </c>
      <c r="E5" s="242" t="s">
        <v>407</v>
      </c>
      <c r="F5" s="242" t="s">
        <v>176</v>
      </c>
      <c r="G5" s="242" t="s">
        <v>408</v>
      </c>
      <c r="H5" s="242" t="s">
        <v>409</v>
      </c>
      <c r="I5" s="242" t="s">
        <v>410</v>
      </c>
      <c r="J5" s="242" t="s">
        <v>411</v>
      </c>
    </row>
    <row r="6" spans="1:10" ht="13.5" hidden="1" customHeight="1">
      <c r="B6" s="243" t="s">
        <v>687</v>
      </c>
      <c r="C6" s="243" t="s">
        <v>653</v>
      </c>
      <c r="D6" s="243" t="s">
        <v>444</v>
      </c>
      <c r="E6" s="243" t="s">
        <v>654</v>
      </c>
      <c r="F6" s="243" t="s">
        <v>180</v>
      </c>
      <c r="G6" s="243">
        <v>35</v>
      </c>
      <c r="H6" s="243" t="s">
        <v>467</v>
      </c>
      <c r="I6" s="243" t="s">
        <v>655</v>
      </c>
      <c r="J6" s="243" t="s">
        <v>485</v>
      </c>
    </row>
    <row r="7" spans="1:10" ht="13.5" hidden="1" customHeight="1">
      <c r="B7" s="243" t="s">
        <v>739</v>
      </c>
      <c r="C7" s="243" t="s">
        <v>804</v>
      </c>
      <c r="D7" s="243" t="s">
        <v>525</v>
      </c>
      <c r="E7" s="243" t="s">
        <v>805</v>
      </c>
      <c r="F7" s="243" t="s">
        <v>180</v>
      </c>
      <c r="G7" s="243">
        <v>28</v>
      </c>
      <c r="H7" s="243" t="s">
        <v>416</v>
      </c>
      <c r="I7" s="243" t="s">
        <v>806</v>
      </c>
      <c r="J7" s="243" t="s">
        <v>686</v>
      </c>
    </row>
    <row r="8" spans="1:10" ht="13.5" hidden="1" customHeight="1">
      <c r="B8" s="243" t="s">
        <v>743</v>
      </c>
      <c r="C8" s="243" t="s">
        <v>519</v>
      </c>
      <c r="D8" s="243" t="s">
        <v>454</v>
      </c>
      <c r="E8" s="243" t="s">
        <v>520</v>
      </c>
      <c r="F8" s="243" t="s">
        <v>180</v>
      </c>
      <c r="G8" s="243">
        <v>21</v>
      </c>
      <c r="H8" s="243" t="s">
        <v>467</v>
      </c>
      <c r="I8" s="243" t="s">
        <v>521</v>
      </c>
      <c r="J8" s="243" t="s">
        <v>522</v>
      </c>
    </row>
    <row r="9" spans="1:10" ht="13.5" hidden="1" customHeight="1">
      <c r="B9" s="243" t="s">
        <v>787</v>
      </c>
      <c r="C9" s="243" t="s">
        <v>781</v>
      </c>
      <c r="D9" s="243" t="s">
        <v>471</v>
      </c>
      <c r="E9" s="243" t="s">
        <v>782</v>
      </c>
      <c r="F9" s="243" t="s">
        <v>182</v>
      </c>
      <c r="G9" s="243">
        <v>28</v>
      </c>
      <c r="H9" s="243" t="s">
        <v>416</v>
      </c>
      <c r="I9" s="243" t="s">
        <v>783</v>
      </c>
      <c r="J9" s="243" t="s">
        <v>758</v>
      </c>
    </row>
    <row r="10" spans="1:10" ht="13.5" hidden="1" customHeight="1">
      <c r="B10" s="243" t="s">
        <v>452</v>
      </c>
      <c r="C10" s="243" t="s">
        <v>524</v>
      </c>
      <c r="D10" s="243" t="s">
        <v>525</v>
      </c>
      <c r="E10" s="243" t="s">
        <v>526</v>
      </c>
      <c r="F10" s="243" t="s">
        <v>180</v>
      </c>
      <c r="G10" s="243">
        <v>38</v>
      </c>
      <c r="H10" s="243" t="s">
        <v>423</v>
      </c>
      <c r="I10" s="243" t="s">
        <v>527</v>
      </c>
      <c r="J10" s="243" t="s">
        <v>528</v>
      </c>
    </row>
    <row r="11" spans="1:10" ht="13.5" hidden="1" customHeight="1">
      <c r="B11" s="243" t="s">
        <v>780</v>
      </c>
      <c r="C11" s="243" t="s">
        <v>481</v>
      </c>
      <c r="D11" s="243" t="s">
        <v>482</v>
      </c>
      <c r="E11" s="243" t="s">
        <v>483</v>
      </c>
      <c r="F11" s="243" t="s">
        <v>182</v>
      </c>
      <c r="G11" s="243">
        <v>25</v>
      </c>
      <c r="H11" s="243" t="s">
        <v>429</v>
      </c>
      <c r="I11" s="243" t="s">
        <v>484</v>
      </c>
      <c r="J11" s="243" t="s">
        <v>485</v>
      </c>
    </row>
    <row r="12" spans="1:10" ht="13.5" hidden="1" customHeight="1">
      <c r="B12" s="243" t="s">
        <v>477</v>
      </c>
      <c r="C12" s="243" t="s">
        <v>572</v>
      </c>
      <c r="D12" s="243" t="s">
        <v>454</v>
      </c>
      <c r="E12" s="243" t="s">
        <v>573</v>
      </c>
      <c r="F12" s="243" t="s">
        <v>180</v>
      </c>
      <c r="G12" s="243">
        <v>21</v>
      </c>
      <c r="H12" s="243" t="s">
        <v>423</v>
      </c>
      <c r="I12" s="243" t="s">
        <v>574</v>
      </c>
      <c r="J12" s="243" t="s">
        <v>208</v>
      </c>
    </row>
    <row r="13" spans="1:10" ht="13.5" hidden="1" customHeight="1">
      <c r="B13" s="243" t="s">
        <v>769</v>
      </c>
      <c r="C13" s="243" t="s">
        <v>639</v>
      </c>
      <c r="D13" s="243" t="s">
        <v>640</v>
      </c>
      <c r="E13" s="243" t="s">
        <v>641</v>
      </c>
      <c r="F13" s="243" t="s">
        <v>180</v>
      </c>
      <c r="G13" s="243">
        <v>20</v>
      </c>
      <c r="H13" s="243" t="s">
        <v>416</v>
      </c>
      <c r="I13" s="243" t="s">
        <v>642</v>
      </c>
      <c r="J13" s="243" t="s">
        <v>643</v>
      </c>
    </row>
    <row r="14" spans="1:10" ht="13.5" hidden="1" customHeight="1">
      <c r="B14" s="243" t="s">
        <v>514</v>
      </c>
      <c r="C14" s="243" t="s">
        <v>530</v>
      </c>
      <c r="D14" s="243" t="s">
        <v>499</v>
      </c>
      <c r="E14" s="243" t="s">
        <v>531</v>
      </c>
      <c r="F14" s="243" t="s">
        <v>180</v>
      </c>
      <c r="G14" s="243">
        <v>37</v>
      </c>
      <c r="H14" s="243" t="s">
        <v>467</v>
      </c>
      <c r="I14" s="243" t="s">
        <v>527</v>
      </c>
      <c r="J14" s="243" t="s">
        <v>528</v>
      </c>
    </row>
    <row r="15" spans="1:10" ht="13.5" hidden="1" customHeight="1">
      <c r="B15" s="243" t="s">
        <v>523</v>
      </c>
      <c r="C15" s="243" t="s">
        <v>487</v>
      </c>
      <c r="D15" s="243" t="s">
        <v>488</v>
      </c>
      <c r="E15" s="243" t="s">
        <v>489</v>
      </c>
      <c r="F15" s="243" t="s">
        <v>182</v>
      </c>
      <c r="G15" s="243">
        <v>22</v>
      </c>
      <c r="H15" s="243" t="s">
        <v>423</v>
      </c>
      <c r="I15" s="243" t="s">
        <v>490</v>
      </c>
      <c r="J15" s="243" t="s">
        <v>491</v>
      </c>
    </row>
    <row r="16" spans="1:10" ht="13.5" hidden="1" customHeight="1">
      <c r="B16" s="243" t="s">
        <v>529</v>
      </c>
      <c r="C16" s="243" t="s">
        <v>515</v>
      </c>
      <c r="D16" s="243" t="s">
        <v>471</v>
      </c>
      <c r="E16" s="243" t="s">
        <v>516</v>
      </c>
      <c r="F16" s="243" t="s">
        <v>180</v>
      </c>
      <c r="G16" s="243">
        <v>33</v>
      </c>
      <c r="H16" s="243" t="s">
        <v>446</v>
      </c>
      <c r="I16" s="243" t="s">
        <v>517</v>
      </c>
      <c r="J16" s="243" t="s">
        <v>485</v>
      </c>
    </row>
    <row r="17" spans="2:10" ht="13.5" hidden="1" customHeight="1">
      <c r="B17" s="243" t="s">
        <v>750</v>
      </c>
      <c r="C17" s="243" t="s">
        <v>723</v>
      </c>
      <c r="D17" s="243" t="s">
        <v>675</v>
      </c>
      <c r="E17" s="243" t="s">
        <v>724</v>
      </c>
      <c r="F17" s="243" t="s">
        <v>180</v>
      </c>
      <c r="G17" s="243">
        <v>19</v>
      </c>
      <c r="H17" s="243" t="s">
        <v>578</v>
      </c>
      <c r="I17" s="243" t="s">
        <v>725</v>
      </c>
      <c r="J17" s="243" t="s">
        <v>686</v>
      </c>
    </row>
    <row r="18" spans="2:10" ht="13.5" hidden="1" customHeight="1">
      <c r="B18" s="243" t="s">
        <v>759</v>
      </c>
      <c r="C18" s="243" t="s">
        <v>498</v>
      </c>
      <c r="D18" s="243" t="s">
        <v>499</v>
      </c>
      <c r="E18" s="243" t="s">
        <v>500</v>
      </c>
      <c r="F18" s="243" t="s">
        <v>180</v>
      </c>
      <c r="G18" s="243">
        <v>22</v>
      </c>
      <c r="H18" s="243" t="s">
        <v>423</v>
      </c>
      <c r="I18" s="243" t="s">
        <v>501</v>
      </c>
      <c r="J18" s="243" t="s">
        <v>502</v>
      </c>
    </row>
    <row r="19" spans="2:10" ht="13.5" hidden="1" customHeight="1">
      <c r="B19" s="243" t="s">
        <v>791</v>
      </c>
      <c r="C19" s="243" t="s">
        <v>796</v>
      </c>
      <c r="D19" s="243" t="s">
        <v>525</v>
      </c>
      <c r="E19" s="243" t="s">
        <v>797</v>
      </c>
      <c r="F19" s="243" t="s">
        <v>180</v>
      </c>
      <c r="G19" s="243">
        <v>50</v>
      </c>
      <c r="H19" s="243" t="s">
        <v>423</v>
      </c>
      <c r="I19" s="243" t="s">
        <v>798</v>
      </c>
      <c r="J19" s="243" t="s">
        <v>686</v>
      </c>
    </row>
    <row r="20" spans="2:10" ht="13.5" hidden="1" customHeight="1">
      <c r="B20" s="243" t="s">
        <v>559</v>
      </c>
      <c r="C20" s="243" t="s">
        <v>706</v>
      </c>
      <c r="D20" s="243" t="s">
        <v>421</v>
      </c>
      <c r="E20" s="243" t="s">
        <v>707</v>
      </c>
      <c r="F20" s="243" t="s">
        <v>180</v>
      </c>
      <c r="G20" s="243">
        <v>40</v>
      </c>
      <c r="H20" s="243" t="s">
        <v>423</v>
      </c>
      <c r="I20" s="243" t="s">
        <v>708</v>
      </c>
      <c r="J20" s="243" t="s">
        <v>709</v>
      </c>
    </row>
    <row r="21" spans="2:10" ht="13.5" hidden="1" customHeight="1">
      <c r="B21" s="243" t="s">
        <v>731</v>
      </c>
      <c r="C21" s="243" t="s">
        <v>674</v>
      </c>
      <c r="D21" s="243" t="s">
        <v>675</v>
      </c>
      <c r="E21" s="243" t="s">
        <v>676</v>
      </c>
      <c r="F21" s="243" t="s">
        <v>180</v>
      </c>
      <c r="G21" s="243">
        <v>19</v>
      </c>
      <c r="H21" s="243" t="s">
        <v>423</v>
      </c>
      <c r="I21" s="243" t="s">
        <v>677</v>
      </c>
      <c r="J21" s="243" t="s">
        <v>643</v>
      </c>
    </row>
    <row r="22" spans="2:10" ht="13.5" hidden="1" customHeight="1">
      <c r="B22" s="243" t="s">
        <v>765</v>
      </c>
      <c r="C22" s="243" t="s">
        <v>800</v>
      </c>
      <c r="D22" s="243" t="s">
        <v>640</v>
      </c>
      <c r="E22" s="243" t="s">
        <v>801</v>
      </c>
      <c r="F22" s="243" t="s">
        <v>180</v>
      </c>
      <c r="G22" s="243">
        <v>24</v>
      </c>
      <c r="H22" s="243" t="s">
        <v>616</v>
      </c>
      <c r="I22" s="243" t="s">
        <v>802</v>
      </c>
      <c r="J22" s="243" t="s">
        <v>686</v>
      </c>
    </row>
    <row r="23" spans="2:10" ht="13.5" hidden="1" customHeight="1">
      <c r="B23" s="243" t="s">
        <v>665</v>
      </c>
      <c r="C23" s="243" t="s">
        <v>537</v>
      </c>
      <c r="D23" s="243" t="s">
        <v>454</v>
      </c>
      <c r="E23" s="243" t="s">
        <v>538</v>
      </c>
      <c r="F23" s="243" t="s">
        <v>180</v>
      </c>
      <c r="G23" s="243">
        <v>23</v>
      </c>
      <c r="H23" s="243" t="s">
        <v>429</v>
      </c>
      <c r="I23" s="243" t="s">
        <v>501</v>
      </c>
      <c r="J23" s="243" t="s">
        <v>502</v>
      </c>
    </row>
    <row r="24" spans="2:10" ht="13.5" hidden="1" customHeight="1">
      <c r="B24" s="243" t="s">
        <v>718</v>
      </c>
      <c r="C24" s="243" t="s">
        <v>543</v>
      </c>
      <c r="D24" s="243" t="s">
        <v>525</v>
      </c>
      <c r="E24" s="243" t="s">
        <v>544</v>
      </c>
      <c r="F24" s="243" t="s">
        <v>180</v>
      </c>
      <c r="G24" s="243">
        <v>55</v>
      </c>
      <c r="H24" s="243" t="s">
        <v>423</v>
      </c>
      <c r="I24" s="243" t="s">
        <v>545</v>
      </c>
      <c r="J24" s="243" t="s">
        <v>546</v>
      </c>
    </row>
    <row r="25" spans="2:10" ht="13.5" hidden="1" customHeight="1">
      <c r="B25" s="243" t="s">
        <v>480</v>
      </c>
      <c r="C25" s="243" t="s">
        <v>774</v>
      </c>
      <c r="D25" s="243" t="s">
        <v>454</v>
      </c>
      <c r="E25" s="243" t="s">
        <v>775</v>
      </c>
      <c r="F25" s="243" t="s">
        <v>180</v>
      </c>
      <c r="G25" s="243">
        <v>38</v>
      </c>
      <c r="H25" s="243" t="s">
        <v>616</v>
      </c>
      <c r="I25" s="243" t="s">
        <v>776</v>
      </c>
      <c r="J25" s="243" t="s">
        <v>758</v>
      </c>
    </row>
    <row r="26" spans="2:10" ht="13.5" hidden="1" customHeight="1">
      <c r="B26" s="243" t="s">
        <v>799</v>
      </c>
      <c r="C26" s="243" t="s">
        <v>661</v>
      </c>
      <c r="D26" s="243" t="s">
        <v>482</v>
      </c>
      <c r="E26" s="243" t="s">
        <v>662</v>
      </c>
      <c r="F26" s="243" t="s">
        <v>180</v>
      </c>
      <c r="G26" s="243">
        <v>45</v>
      </c>
      <c r="H26" s="243" t="s">
        <v>423</v>
      </c>
      <c r="I26" s="243" t="s">
        <v>663</v>
      </c>
      <c r="J26" s="243" t="s">
        <v>664</v>
      </c>
    </row>
    <row r="27" spans="2:10" ht="13.5" hidden="1" customHeight="1">
      <c r="B27" s="243" t="s">
        <v>762</v>
      </c>
      <c r="C27" s="243" t="s">
        <v>778</v>
      </c>
      <c r="D27" s="243" t="s">
        <v>471</v>
      </c>
      <c r="E27" s="243" t="s">
        <v>779</v>
      </c>
      <c r="F27" s="243" t="s">
        <v>182</v>
      </c>
      <c r="G27" s="243">
        <v>46</v>
      </c>
      <c r="H27" s="243" t="s">
        <v>429</v>
      </c>
      <c r="I27" s="243" t="s">
        <v>768</v>
      </c>
      <c r="J27" s="243" t="s">
        <v>758</v>
      </c>
    </row>
    <row r="28" spans="2:10" ht="13.5" hidden="1" customHeight="1">
      <c r="B28" s="243" t="s">
        <v>456</v>
      </c>
      <c r="C28" s="243" t="s">
        <v>420</v>
      </c>
      <c r="D28" s="243" t="s">
        <v>421</v>
      </c>
      <c r="E28" s="243" t="s">
        <v>422</v>
      </c>
      <c r="F28" s="243" t="s">
        <v>180</v>
      </c>
      <c r="G28" s="243">
        <v>21</v>
      </c>
      <c r="H28" s="243" t="s">
        <v>423</v>
      </c>
      <c r="I28" s="243" t="s">
        <v>424</v>
      </c>
      <c r="J28" s="243" t="s">
        <v>418</v>
      </c>
    </row>
    <row r="29" spans="2:10" ht="13.5" hidden="1" customHeight="1">
      <c r="B29" s="243" t="s">
        <v>795</v>
      </c>
      <c r="C29" s="243" t="s">
        <v>587</v>
      </c>
      <c r="D29" s="243" t="s">
        <v>488</v>
      </c>
      <c r="E29" s="243" t="s">
        <v>588</v>
      </c>
      <c r="F29" s="243" t="s">
        <v>182</v>
      </c>
      <c r="G29" s="243">
        <v>22</v>
      </c>
      <c r="H29" s="243" t="s">
        <v>589</v>
      </c>
      <c r="I29" s="243" t="s">
        <v>590</v>
      </c>
      <c r="J29" s="243" t="s">
        <v>591</v>
      </c>
    </row>
    <row r="30" spans="2:10" ht="13.5" hidden="1" customHeight="1">
      <c r="B30" s="243" t="s">
        <v>552</v>
      </c>
      <c r="C30" s="243" t="s">
        <v>770</v>
      </c>
      <c r="D30" s="243" t="s">
        <v>471</v>
      </c>
      <c r="E30" s="243" t="s">
        <v>771</v>
      </c>
      <c r="F30" s="243" t="s">
        <v>180</v>
      </c>
      <c r="G30" s="243">
        <v>25</v>
      </c>
      <c r="H30" s="243" t="s">
        <v>616</v>
      </c>
      <c r="I30" s="243" t="s">
        <v>772</v>
      </c>
      <c r="J30" s="243" t="s">
        <v>758</v>
      </c>
    </row>
    <row r="31" spans="2:10" ht="13.5" hidden="1" customHeight="1">
      <c r="B31" s="243" t="s">
        <v>532</v>
      </c>
      <c r="C31" s="243" t="s">
        <v>460</v>
      </c>
      <c r="D31" s="243" t="s">
        <v>461</v>
      </c>
      <c r="E31" s="243" t="s">
        <v>462</v>
      </c>
      <c r="F31" s="243" t="s">
        <v>182</v>
      </c>
      <c r="G31" s="243">
        <v>28</v>
      </c>
      <c r="H31" s="243" t="s">
        <v>446</v>
      </c>
      <c r="I31" s="243" t="s">
        <v>463</v>
      </c>
      <c r="J31" s="243" t="s">
        <v>418</v>
      </c>
    </row>
    <row r="32" spans="2:10" ht="13.5" hidden="1" customHeight="1">
      <c r="B32" s="243" t="s">
        <v>754</v>
      </c>
      <c r="C32" s="243" t="s">
        <v>603</v>
      </c>
      <c r="D32" s="243" t="s">
        <v>421</v>
      </c>
      <c r="E32" s="243" t="s">
        <v>604</v>
      </c>
      <c r="F32" s="243" t="s">
        <v>182</v>
      </c>
      <c r="G32" s="243">
        <v>65</v>
      </c>
      <c r="H32" s="243" t="s">
        <v>446</v>
      </c>
      <c r="I32" s="243" t="s">
        <v>605</v>
      </c>
      <c r="J32" s="243" t="s">
        <v>485</v>
      </c>
    </row>
    <row r="33" spans="2:10" ht="13.5" hidden="1" customHeight="1">
      <c r="B33" s="243" t="s">
        <v>580</v>
      </c>
      <c r="C33" s="243" t="s">
        <v>715</v>
      </c>
      <c r="D33" s="243" t="s">
        <v>499</v>
      </c>
      <c r="E33" s="243" t="s">
        <v>716</v>
      </c>
      <c r="F33" s="243" t="s">
        <v>182</v>
      </c>
      <c r="G33" s="243">
        <v>18</v>
      </c>
      <c r="H33" s="243" t="s">
        <v>446</v>
      </c>
      <c r="I33" s="243" t="s">
        <v>717</v>
      </c>
      <c r="J33" s="243" t="s">
        <v>431</v>
      </c>
    </row>
    <row r="34" spans="2:10" ht="13.5" hidden="1" customHeight="1">
      <c r="B34" s="243" t="s">
        <v>735</v>
      </c>
      <c r="C34" s="243" t="s">
        <v>449</v>
      </c>
      <c r="D34" s="243" t="s">
        <v>421</v>
      </c>
      <c r="E34" s="243" t="s">
        <v>450</v>
      </c>
      <c r="F34" s="243" t="s">
        <v>182</v>
      </c>
      <c r="G34" s="243">
        <v>29</v>
      </c>
      <c r="H34" s="243" t="s">
        <v>446</v>
      </c>
      <c r="I34" s="243" t="s">
        <v>451</v>
      </c>
      <c r="J34" s="243" t="s">
        <v>418</v>
      </c>
    </row>
    <row r="35" spans="2:10" ht="13.5" hidden="1" customHeight="1">
      <c r="B35" s="243" t="s">
        <v>652</v>
      </c>
      <c r="C35" s="243" t="s">
        <v>683</v>
      </c>
      <c r="D35" s="243" t="s">
        <v>525</v>
      </c>
      <c r="E35" s="243" t="s">
        <v>684</v>
      </c>
      <c r="F35" s="243" t="s">
        <v>180</v>
      </c>
      <c r="G35" s="243">
        <v>17</v>
      </c>
      <c r="H35" s="243" t="s">
        <v>429</v>
      </c>
      <c r="I35" s="243" t="s">
        <v>685</v>
      </c>
      <c r="J35" s="243" t="s">
        <v>686</v>
      </c>
    </row>
    <row r="36" spans="2:10" ht="13.5" hidden="1" customHeight="1">
      <c r="B36" s="243" t="s">
        <v>682</v>
      </c>
      <c r="C36" s="243" t="s">
        <v>766</v>
      </c>
      <c r="D36" s="243" t="s">
        <v>525</v>
      </c>
      <c r="E36" s="243" t="s">
        <v>767</v>
      </c>
      <c r="F36" s="243" t="s">
        <v>182</v>
      </c>
      <c r="G36" s="243">
        <v>33</v>
      </c>
      <c r="H36" s="243" t="s">
        <v>578</v>
      </c>
      <c r="I36" s="243" t="s">
        <v>768</v>
      </c>
      <c r="J36" s="243" t="s">
        <v>758</v>
      </c>
    </row>
    <row r="37" spans="2:10" ht="13.5" hidden="1" customHeight="1">
      <c r="B37" s="243" t="s">
        <v>586</v>
      </c>
      <c r="C37" s="243" t="s">
        <v>470</v>
      </c>
      <c r="D37" s="243" t="s">
        <v>471</v>
      </c>
      <c r="E37" s="243" t="s">
        <v>472</v>
      </c>
      <c r="F37" s="243" t="s">
        <v>180</v>
      </c>
      <c r="G37" s="243">
        <v>30</v>
      </c>
      <c r="H37" s="243" t="s">
        <v>429</v>
      </c>
      <c r="I37" s="243" t="s">
        <v>473</v>
      </c>
      <c r="J37" s="243" t="s">
        <v>418</v>
      </c>
    </row>
    <row r="38" spans="2:10" ht="13.5" hidden="1" customHeight="1">
      <c r="B38" s="243" t="s">
        <v>486</v>
      </c>
      <c r="C38" s="243" t="s">
        <v>512</v>
      </c>
      <c r="D38" s="243" t="s">
        <v>414</v>
      </c>
      <c r="E38" s="243" t="s">
        <v>513</v>
      </c>
      <c r="F38" s="243" t="s">
        <v>182</v>
      </c>
      <c r="G38" s="243">
        <v>20</v>
      </c>
      <c r="H38" s="243" t="s">
        <v>429</v>
      </c>
      <c r="I38" s="243" t="s">
        <v>430</v>
      </c>
      <c r="J38" s="243" t="s">
        <v>431</v>
      </c>
    </row>
    <row r="39" spans="2:10" ht="13.5" hidden="1" customHeight="1">
      <c r="B39" s="243" t="s">
        <v>583</v>
      </c>
      <c r="C39" s="243" t="s">
        <v>614</v>
      </c>
      <c r="D39" s="243" t="s">
        <v>454</v>
      </c>
      <c r="E39" s="243" t="s">
        <v>615</v>
      </c>
      <c r="F39" s="243" t="s">
        <v>180</v>
      </c>
      <c r="G39" s="243">
        <v>19</v>
      </c>
      <c r="H39" s="243" t="s">
        <v>616</v>
      </c>
      <c r="I39" s="243" t="s">
        <v>617</v>
      </c>
      <c r="J39" s="243" t="s">
        <v>485</v>
      </c>
    </row>
    <row r="40" spans="2:10" ht="13.5" hidden="1" customHeight="1">
      <c r="B40" s="243" t="s">
        <v>564</v>
      </c>
      <c r="C40" s="243" t="s">
        <v>763</v>
      </c>
      <c r="D40" s="243" t="s">
        <v>471</v>
      </c>
      <c r="E40" s="243" t="s">
        <v>764</v>
      </c>
      <c r="F40" s="243" t="s">
        <v>180</v>
      </c>
      <c r="G40" s="243">
        <v>27</v>
      </c>
      <c r="H40" s="243" t="s">
        <v>467</v>
      </c>
      <c r="I40" s="243" t="s">
        <v>757</v>
      </c>
      <c r="J40" s="243" t="s">
        <v>758</v>
      </c>
    </row>
    <row r="41" spans="2:10" ht="13.5" hidden="1" customHeight="1">
      <c r="B41" s="243" t="s">
        <v>503</v>
      </c>
      <c r="C41" s="243" t="s">
        <v>457</v>
      </c>
      <c r="D41" s="243" t="s">
        <v>444</v>
      </c>
      <c r="E41" s="243" t="s">
        <v>458</v>
      </c>
      <c r="F41" s="243" t="s">
        <v>182</v>
      </c>
      <c r="G41" s="243">
        <v>19</v>
      </c>
      <c r="H41" s="243" t="s">
        <v>440</v>
      </c>
      <c r="I41" s="243" t="s">
        <v>430</v>
      </c>
      <c r="J41" s="243" t="s">
        <v>431</v>
      </c>
    </row>
    <row r="42" spans="2:10" ht="13.5" hidden="1" customHeight="1">
      <c r="B42" s="243" t="s">
        <v>669</v>
      </c>
      <c r="C42" s="243" t="s">
        <v>560</v>
      </c>
      <c r="D42" s="243" t="s">
        <v>444</v>
      </c>
      <c r="E42" s="243" t="s">
        <v>561</v>
      </c>
      <c r="F42" s="243" t="s">
        <v>180</v>
      </c>
      <c r="G42" s="243">
        <v>18</v>
      </c>
      <c r="H42" s="243" t="s">
        <v>416</v>
      </c>
      <c r="I42" s="243" t="s">
        <v>562</v>
      </c>
      <c r="J42" s="243" t="s">
        <v>563</v>
      </c>
    </row>
    <row r="43" spans="2:10" ht="13.5" hidden="1" customHeight="1">
      <c r="B43" s="243" t="s">
        <v>592</v>
      </c>
      <c r="C43" s="243" t="s">
        <v>413</v>
      </c>
      <c r="D43" s="243" t="s">
        <v>414</v>
      </c>
      <c r="E43" s="243" t="s">
        <v>415</v>
      </c>
      <c r="F43" s="243" t="s">
        <v>182</v>
      </c>
      <c r="G43" s="243">
        <v>31</v>
      </c>
      <c r="H43" s="243" t="s">
        <v>416</v>
      </c>
      <c r="I43" s="243" t="s">
        <v>417</v>
      </c>
      <c r="J43" s="243" t="s">
        <v>418</v>
      </c>
    </row>
    <row r="44" spans="2:10" ht="13.5" hidden="1" customHeight="1">
      <c r="B44" s="243" t="s">
        <v>696</v>
      </c>
      <c r="C44" s="243" t="s">
        <v>727</v>
      </c>
      <c r="D44" s="243" t="s">
        <v>640</v>
      </c>
      <c r="E44" s="243" t="s">
        <v>728</v>
      </c>
      <c r="F44" s="243" t="s">
        <v>182</v>
      </c>
      <c r="G44" s="243">
        <v>35</v>
      </c>
      <c r="H44" s="243" t="s">
        <v>729</v>
      </c>
      <c r="I44" s="243" t="s">
        <v>730</v>
      </c>
      <c r="J44" s="243" t="s">
        <v>686</v>
      </c>
    </row>
    <row r="45" spans="2:10" ht="13.5" hidden="1" customHeight="1">
      <c r="B45" s="243" t="s">
        <v>511</v>
      </c>
      <c r="C45" s="243" t="s">
        <v>785</v>
      </c>
      <c r="D45" s="243" t="s">
        <v>421</v>
      </c>
      <c r="E45" s="243" t="s">
        <v>786</v>
      </c>
      <c r="F45" s="243" t="s">
        <v>182</v>
      </c>
      <c r="G45" s="243">
        <v>24</v>
      </c>
      <c r="H45" s="243" t="s">
        <v>578</v>
      </c>
      <c r="I45" s="243" t="s">
        <v>768</v>
      </c>
      <c r="J45" s="243" t="s">
        <v>758</v>
      </c>
    </row>
    <row r="46" spans="2:10" ht="13.5" customHeight="1">
      <c r="B46" s="243" t="s">
        <v>692</v>
      </c>
      <c r="C46" s="243" t="s">
        <v>493</v>
      </c>
      <c r="D46" s="243" t="s">
        <v>414</v>
      </c>
      <c r="E46" s="243" t="s">
        <v>494</v>
      </c>
      <c r="F46" s="243" t="s">
        <v>180</v>
      </c>
      <c r="G46" s="243">
        <v>38</v>
      </c>
      <c r="H46" s="243" t="s">
        <v>429</v>
      </c>
      <c r="I46" s="243" t="s">
        <v>495</v>
      </c>
      <c r="J46" s="243" t="s">
        <v>496</v>
      </c>
    </row>
    <row r="47" spans="2:10" ht="13.5" hidden="1" customHeight="1">
      <c r="B47" s="243" t="s">
        <v>714</v>
      </c>
      <c r="C47" s="243" t="s">
        <v>565</v>
      </c>
      <c r="D47" s="243" t="s">
        <v>499</v>
      </c>
      <c r="E47" s="243" t="s">
        <v>566</v>
      </c>
      <c r="F47" s="243" t="s">
        <v>182</v>
      </c>
      <c r="G47" s="243">
        <v>48</v>
      </c>
      <c r="H47" s="243" t="s">
        <v>467</v>
      </c>
      <c r="I47" s="243" t="s">
        <v>527</v>
      </c>
      <c r="J47" s="243" t="s">
        <v>528</v>
      </c>
    </row>
    <row r="48" spans="2:10" ht="13.5" hidden="1" customHeight="1">
      <c r="B48" s="243" t="s">
        <v>644</v>
      </c>
      <c r="C48" s="243" t="s">
        <v>645</v>
      </c>
      <c r="D48" s="243" t="s">
        <v>444</v>
      </c>
      <c r="E48" s="243" t="s">
        <v>646</v>
      </c>
      <c r="F48" s="243" t="s">
        <v>180</v>
      </c>
      <c r="G48" s="243">
        <v>20</v>
      </c>
      <c r="H48" s="243" t="s">
        <v>616</v>
      </c>
      <c r="I48" s="243" t="s">
        <v>430</v>
      </c>
      <c r="J48" s="243" t="s">
        <v>431</v>
      </c>
    </row>
    <row r="49" spans="2:10" ht="13.5" hidden="1" customHeight="1">
      <c r="B49" s="243" t="s">
        <v>567</v>
      </c>
      <c r="C49" s="243" t="s">
        <v>788</v>
      </c>
      <c r="D49" s="243" t="s">
        <v>675</v>
      </c>
      <c r="E49" s="243" t="s">
        <v>789</v>
      </c>
      <c r="F49" s="243" t="s">
        <v>180</v>
      </c>
      <c r="G49" s="243">
        <v>48</v>
      </c>
      <c r="H49" s="243" t="s">
        <v>429</v>
      </c>
      <c r="I49" s="243" t="s">
        <v>790</v>
      </c>
      <c r="J49" s="243" t="s">
        <v>709</v>
      </c>
    </row>
    <row r="50" spans="2:10" ht="13.5" hidden="1" customHeight="1">
      <c r="B50" s="243" t="s">
        <v>606</v>
      </c>
      <c r="C50" s="243" t="s">
        <v>607</v>
      </c>
      <c r="D50" s="243" t="s">
        <v>454</v>
      </c>
      <c r="E50" s="243" t="s">
        <v>608</v>
      </c>
      <c r="F50" s="243" t="s">
        <v>180</v>
      </c>
      <c r="G50" s="243">
        <v>18</v>
      </c>
      <c r="H50" s="243" t="s">
        <v>429</v>
      </c>
      <c r="I50" s="243" t="s">
        <v>609</v>
      </c>
      <c r="J50" s="243" t="s">
        <v>485</v>
      </c>
    </row>
    <row r="51" spans="2:10" ht="13.5" hidden="1" customHeight="1">
      <c r="B51" s="243" t="s">
        <v>437</v>
      </c>
      <c r="C51" s="243" t="s">
        <v>507</v>
      </c>
      <c r="D51" s="243" t="s">
        <v>444</v>
      </c>
      <c r="E51" s="243" t="s">
        <v>508</v>
      </c>
      <c r="F51" s="243" t="s">
        <v>182</v>
      </c>
      <c r="G51" s="243">
        <v>19</v>
      </c>
      <c r="H51" s="243" t="s">
        <v>509</v>
      </c>
      <c r="I51" s="243" t="s">
        <v>510</v>
      </c>
      <c r="J51" s="243" t="s">
        <v>491</v>
      </c>
    </row>
    <row r="52" spans="2:10" ht="13.5" hidden="1" customHeight="1">
      <c r="B52" s="243" t="s">
        <v>700</v>
      </c>
      <c r="C52" s="243" t="s">
        <v>648</v>
      </c>
      <c r="D52" s="243" t="s">
        <v>444</v>
      </c>
      <c r="E52" s="243" t="s">
        <v>649</v>
      </c>
      <c r="F52" s="243" t="s">
        <v>180</v>
      </c>
      <c r="G52" s="243">
        <v>19</v>
      </c>
      <c r="H52" s="243" t="s">
        <v>616</v>
      </c>
      <c r="I52" s="243" t="s">
        <v>650</v>
      </c>
      <c r="J52" s="243" t="s">
        <v>651</v>
      </c>
    </row>
    <row r="53" spans="2:10" ht="13.5" hidden="1" customHeight="1">
      <c r="B53" s="243" t="s">
        <v>638</v>
      </c>
      <c r="C53" s="243" t="s">
        <v>576</v>
      </c>
      <c r="D53" s="243" t="s">
        <v>421</v>
      </c>
      <c r="E53" s="243" t="s">
        <v>577</v>
      </c>
      <c r="F53" s="243" t="s">
        <v>180</v>
      </c>
      <c r="G53" s="243">
        <v>25</v>
      </c>
      <c r="H53" s="243" t="s">
        <v>578</v>
      </c>
      <c r="I53" s="243" t="s">
        <v>579</v>
      </c>
      <c r="J53" s="243" t="s">
        <v>485</v>
      </c>
    </row>
    <row r="54" spans="2:10" ht="13.5" hidden="1" customHeight="1">
      <c r="B54" s="243" t="s">
        <v>602</v>
      </c>
      <c r="C54" s="243" t="s">
        <v>792</v>
      </c>
      <c r="D54" s="243" t="s">
        <v>488</v>
      </c>
      <c r="E54" s="243" t="s">
        <v>793</v>
      </c>
      <c r="F54" s="243" t="s">
        <v>180</v>
      </c>
      <c r="G54" s="243">
        <v>37</v>
      </c>
      <c r="H54" s="243" t="s">
        <v>446</v>
      </c>
      <c r="I54" s="243" t="s">
        <v>794</v>
      </c>
      <c r="J54" s="243" t="s">
        <v>686</v>
      </c>
    </row>
    <row r="55" spans="2:10" ht="13.5" hidden="1" customHeight="1">
      <c r="B55" s="243" t="s">
        <v>539</v>
      </c>
      <c r="C55" s="243" t="s">
        <v>584</v>
      </c>
      <c r="D55" s="243" t="s">
        <v>414</v>
      </c>
      <c r="E55" s="243" t="s">
        <v>585</v>
      </c>
      <c r="F55" s="243" t="s">
        <v>180</v>
      </c>
      <c r="G55" s="243">
        <v>27</v>
      </c>
      <c r="H55" s="243" t="s">
        <v>416</v>
      </c>
      <c r="I55" s="243" t="s">
        <v>550</v>
      </c>
      <c r="J55" s="243" t="s">
        <v>551</v>
      </c>
    </row>
    <row r="56" spans="2:10" ht="13.5" hidden="1" customHeight="1">
      <c r="B56" s="243" t="s">
        <v>784</v>
      </c>
      <c r="C56" s="243" t="s">
        <v>657</v>
      </c>
      <c r="D56" s="243" t="s">
        <v>628</v>
      </c>
      <c r="E56" s="243" t="s">
        <v>658</v>
      </c>
      <c r="F56" s="243" t="s">
        <v>180</v>
      </c>
      <c r="G56" s="243">
        <v>26</v>
      </c>
      <c r="H56" s="243" t="s">
        <v>467</v>
      </c>
      <c r="I56" s="243" t="s">
        <v>659</v>
      </c>
      <c r="J56" s="243" t="s">
        <v>591</v>
      </c>
    </row>
    <row r="57" spans="2:10" ht="13.5" hidden="1" customHeight="1">
      <c r="B57" s="243" t="s">
        <v>631</v>
      </c>
      <c r="C57" s="243" t="s">
        <v>632</v>
      </c>
      <c r="D57" s="243" t="s">
        <v>454</v>
      </c>
      <c r="E57" s="243" t="s">
        <v>633</v>
      </c>
      <c r="F57" s="243" t="s">
        <v>182</v>
      </c>
      <c r="G57" s="243">
        <v>20</v>
      </c>
      <c r="H57" s="243" t="s">
        <v>440</v>
      </c>
      <c r="I57" s="243" t="s">
        <v>634</v>
      </c>
      <c r="J57" s="243" t="s">
        <v>522</v>
      </c>
    </row>
    <row r="58" spans="2:10" ht="13.5" hidden="1" customHeight="1">
      <c r="B58" s="243" t="s">
        <v>803</v>
      </c>
      <c r="C58" s="243" t="s">
        <v>597</v>
      </c>
      <c r="D58" s="243" t="s">
        <v>461</v>
      </c>
      <c r="E58" s="243" t="s">
        <v>598</v>
      </c>
      <c r="F58" s="243" t="s">
        <v>180</v>
      </c>
      <c r="G58" s="243">
        <v>24</v>
      </c>
      <c r="H58" s="243" t="s">
        <v>599</v>
      </c>
      <c r="I58" s="243" t="s">
        <v>600</v>
      </c>
      <c r="J58" s="243" t="s">
        <v>601</v>
      </c>
    </row>
    <row r="59" spans="2:10" ht="13.5" customHeight="1">
      <c r="B59" s="243" t="s">
        <v>647</v>
      </c>
      <c r="C59" s="243" t="s">
        <v>581</v>
      </c>
      <c r="D59" s="243" t="s">
        <v>482</v>
      </c>
      <c r="E59" s="243" t="s">
        <v>582</v>
      </c>
      <c r="F59" s="243" t="s">
        <v>182</v>
      </c>
      <c r="G59" s="243">
        <v>27</v>
      </c>
      <c r="H59" s="243" t="s">
        <v>440</v>
      </c>
      <c r="I59" s="243" t="s">
        <v>495</v>
      </c>
      <c r="J59" s="243" t="s">
        <v>496</v>
      </c>
    </row>
    <row r="60" spans="2:10" ht="13.5" hidden="1" customHeight="1">
      <c r="B60" s="243" t="s">
        <v>464</v>
      </c>
      <c r="C60" s="243" t="s">
        <v>553</v>
      </c>
      <c r="D60" s="243" t="s">
        <v>414</v>
      </c>
      <c r="E60" s="243" t="s">
        <v>554</v>
      </c>
      <c r="F60" s="243" t="s">
        <v>182</v>
      </c>
      <c r="G60" s="243">
        <v>19</v>
      </c>
      <c r="H60" s="243" t="s">
        <v>429</v>
      </c>
      <c r="I60" s="243" t="s">
        <v>430</v>
      </c>
      <c r="J60" s="243" t="s">
        <v>431</v>
      </c>
    </row>
    <row r="61" spans="2:10" ht="13.5" hidden="1" customHeight="1">
      <c r="B61" s="243" t="s">
        <v>618</v>
      </c>
      <c r="C61" s="243" t="s">
        <v>732</v>
      </c>
      <c r="D61" s="243" t="s">
        <v>499</v>
      </c>
      <c r="E61" s="243" t="s">
        <v>733</v>
      </c>
      <c r="F61" s="243" t="s">
        <v>180</v>
      </c>
      <c r="G61" s="243">
        <v>35</v>
      </c>
      <c r="H61" s="243" t="s">
        <v>423</v>
      </c>
      <c r="I61" s="243" t="s">
        <v>734</v>
      </c>
      <c r="J61" s="243" t="s">
        <v>709</v>
      </c>
    </row>
    <row r="62" spans="2:10" ht="13.5" hidden="1" customHeight="1">
      <c r="B62" s="243" t="s">
        <v>542</v>
      </c>
      <c r="C62" s="243" t="s">
        <v>627</v>
      </c>
      <c r="D62" s="243" t="s">
        <v>628</v>
      </c>
      <c r="E62" s="243" t="s">
        <v>629</v>
      </c>
      <c r="F62" s="243" t="s">
        <v>180</v>
      </c>
      <c r="G62" s="243">
        <v>42</v>
      </c>
      <c r="H62" s="243" t="s">
        <v>446</v>
      </c>
      <c r="I62" s="243" t="s">
        <v>630</v>
      </c>
      <c r="J62" s="243" t="s">
        <v>528</v>
      </c>
    </row>
    <row r="63" spans="2:10" ht="13.5" hidden="1" customHeight="1">
      <c r="B63" s="243" t="s">
        <v>656</v>
      </c>
      <c r="C63" s="243" t="s">
        <v>619</v>
      </c>
      <c r="D63" s="243" t="s">
        <v>414</v>
      </c>
      <c r="E63" s="243" t="s">
        <v>620</v>
      </c>
      <c r="F63" s="243" t="s">
        <v>180</v>
      </c>
      <c r="G63" s="243">
        <v>45</v>
      </c>
      <c r="H63" s="243" t="s">
        <v>423</v>
      </c>
      <c r="I63" s="243" t="s">
        <v>621</v>
      </c>
      <c r="J63" s="243" t="s">
        <v>485</v>
      </c>
    </row>
    <row r="64" spans="2:10" ht="13.5" hidden="1" customHeight="1">
      <c r="B64" s="243" t="s">
        <v>459</v>
      </c>
      <c r="C64" s="243" t="s">
        <v>693</v>
      </c>
      <c r="D64" s="243" t="s">
        <v>454</v>
      </c>
      <c r="E64" s="243" t="s">
        <v>694</v>
      </c>
      <c r="F64" s="243" t="s">
        <v>182</v>
      </c>
      <c r="G64" s="243">
        <v>49</v>
      </c>
      <c r="H64" s="243" t="s">
        <v>467</v>
      </c>
      <c r="I64" s="243" t="s">
        <v>695</v>
      </c>
      <c r="J64" s="243" t="s">
        <v>691</v>
      </c>
    </row>
    <row r="65" spans="2:10" ht="13.5" hidden="1" customHeight="1">
      <c r="B65" s="243" t="s">
        <v>722</v>
      </c>
      <c r="C65" s="243" t="s">
        <v>711</v>
      </c>
      <c r="D65" s="243" t="s">
        <v>675</v>
      </c>
      <c r="E65" s="243" t="s">
        <v>712</v>
      </c>
      <c r="F65" s="243" t="s">
        <v>180</v>
      </c>
      <c r="G65" s="243">
        <v>30</v>
      </c>
      <c r="H65" s="243" t="s">
        <v>429</v>
      </c>
      <c r="I65" s="243" t="s">
        <v>713</v>
      </c>
      <c r="J65" s="243" t="s">
        <v>686</v>
      </c>
    </row>
    <row r="66" spans="2:10" ht="13.5" hidden="1" customHeight="1">
      <c r="B66" s="243" t="s">
        <v>474</v>
      </c>
      <c r="C66" s="243" t="s">
        <v>636</v>
      </c>
      <c r="D66" s="243" t="s">
        <v>444</v>
      </c>
      <c r="E66" s="243" t="s">
        <v>637</v>
      </c>
      <c r="F66" s="243" t="s">
        <v>180</v>
      </c>
      <c r="G66" s="243">
        <v>19</v>
      </c>
      <c r="H66" s="243" t="s">
        <v>446</v>
      </c>
      <c r="I66" s="243" t="s">
        <v>501</v>
      </c>
      <c r="J66" s="243" t="s">
        <v>502</v>
      </c>
    </row>
    <row r="67" spans="2:10" ht="13.5" hidden="1" customHeight="1">
      <c r="B67" s="243" t="s">
        <v>777</v>
      </c>
      <c r="C67" s="243" t="s">
        <v>465</v>
      </c>
      <c r="D67" s="243" t="s">
        <v>444</v>
      </c>
      <c r="E67" s="243" t="s">
        <v>466</v>
      </c>
      <c r="F67" s="243" t="s">
        <v>180</v>
      </c>
      <c r="G67" s="243">
        <v>26</v>
      </c>
      <c r="H67" s="243" t="s">
        <v>467</v>
      </c>
      <c r="I67" s="243" t="s">
        <v>468</v>
      </c>
      <c r="J67" s="243" t="s">
        <v>418</v>
      </c>
    </row>
    <row r="68" spans="2:10" ht="13.5" hidden="1" customHeight="1">
      <c r="B68" s="243" t="s">
        <v>610</v>
      </c>
      <c r="C68" s="243" t="s">
        <v>697</v>
      </c>
      <c r="D68" s="243" t="s">
        <v>499</v>
      </c>
      <c r="E68" s="243" t="s">
        <v>698</v>
      </c>
      <c r="F68" s="243" t="s">
        <v>180</v>
      </c>
      <c r="G68" s="243">
        <v>39</v>
      </c>
      <c r="H68" s="243" t="s">
        <v>423</v>
      </c>
      <c r="I68" s="243" t="s">
        <v>699</v>
      </c>
      <c r="J68" s="243" t="s">
        <v>686</v>
      </c>
    </row>
    <row r="69" spans="2:10" ht="13.5" hidden="1" customHeight="1">
      <c r="B69" s="243" t="s">
        <v>432</v>
      </c>
      <c r="C69" s="243" t="s">
        <v>426</v>
      </c>
      <c r="D69" s="243" t="s">
        <v>427</v>
      </c>
      <c r="E69" s="243" t="s">
        <v>428</v>
      </c>
      <c r="F69" s="243" t="s">
        <v>180</v>
      </c>
      <c r="G69" s="243">
        <v>18</v>
      </c>
      <c r="H69" s="243" t="s">
        <v>429</v>
      </c>
      <c r="I69" s="243" t="s">
        <v>430</v>
      </c>
      <c r="J69" s="243" t="s">
        <v>431</v>
      </c>
    </row>
    <row r="70" spans="2:10" ht="13.5" hidden="1" customHeight="1">
      <c r="B70" s="243" t="s">
        <v>626</v>
      </c>
      <c r="C70" s="243" t="s">
        <v>666</v>
      </c>
      <c r="D70" s="243" t="s">
        <v>421</v>
      </c>
      <c r="E70" s="243" t="s">
        <v>667</v>
      </c>
      <c r="F70" s="243" t="s">
        <v>180</v>
      </c>
      <c r="G70" s="243">
        <v>25</v>
      </c>
      <c r="H70" s="243" t="s">
        <v>446</v>
      </c>
      <c r="I70" s="243" t="s">
        <v>668</v>
      </c>
      <c r="J70" s="243" t="s">
        <v>651</v>
      </c>
    </row>
    <row r="71" spans="2:10" ht="13.5" hidden="1" customHeight="1">
      <c r="B71" s="243" t="s">
        <v>705</v>
      </c>
      <c r="C71" s="243" t="s">
        <v>755</v>
      </c>
      <c r="D71" s="243" t="s">
        <v>482</v>
      </c>
      <c r="E71" s="243" t="s">
        <v>756</v>
      </c>
      <c r="F71" s="243" t="s">
        <v>182</v>
      </c>
      <c r="G71" s="243">
        <v>38</v>
      </c>
      <c r="H71" s="243" t="s">
        <v>435</v>
      </c>
      <c r="I71" s="243" t="s">
        <v>757</v>
      </c>
      <c r="J71" s="243" t="s">
        <v>758</v>
      </c>
    </row>
    <row r="72" spans="2:10" ht="13.5" hidden="1" customHeight="1">
      <c r="B72" s="243" t="s">
        <v>448</v>
      </c>
      <c r="C72" s="243" t="s">
        <v>443</v>
      </c>
      <c r="D72" s="243" t="s">
        <v>444</v>
      </c>
      <c r="E72" s="243" t="s">
        <v>445</v>
      </c>
      <c r="F72" s="243" t="s">
        <v>180</v>
      </c>
      <c r="G72" s="243">
        <v>34</v>
      </c>
      <c r="H72" s="243" t="s">
        <v>446</v>
      </c>
      <c r="I72" s="243" t="s">
        <v>447</v>
      </c>
      <c r="J72" s="243" t="s">
        <v>418</v>
      </c>
    </row>
    <row r="73" spans="2:10" ht="13.5" hidden="1" customHeight="1">
      <c r="B73" s="243" t="s">
        <v>536</v>
      </c>
      <c r="C73" s="243" t="s">
        <v>670</v>
      </c>
      <c r="D73" s="243" t="s">
        <v>482</v>
      </c>
      <c r="E73" s="243" t="s">
        <v>671</v>
      </c>
      <c r="F73" s="243" t="s">
        <v>180</v>
      </c>
      <c r="G73" s="243">
        <v>20</v>
      </c>
      <c r="H73" s="243" t="s">
        <v>429</v>
      </c>
      <c r="I73" s="243" t="s">
        <v>672</v>
      </c>
      <c r="J73" s="243" t="s">
        <v>651</v>
      </c>
    </row>
    <row r="74" spans="2:10" ht="13.5" hidden="1" customHeight="1">
      <c r="B74" s="243" t="s">
        <v>596</v>
      </c>
      <c r="C74" s="243" t="s">
        <v>688</v>
      </c>
      <c r="D74" s="243" t="s">
        <v>461</v>
      </c>
      <c r="E74" s="243" t="s">
        <v>689</v>
      </c>
      <c r="F74" s="243" t="s">
        <v>182</v>
      </c>
      <c r="G74" s="243">
        <v>26</v>
      </c>
      <c r="H74" s="243" t="s">
        <v>578</v>
      </c>
      <c r="I74" s="243" t="s">
        <v>690</v>
      </c>
      <c r="J74" s="243" t="s">
        <v>691</v>
      </c>
    </row>
    <row r="75" spans="2:10" ht="13.5" hidden="1" customHeight="1">
      <c r="B75" s="243" t="s">
        <v>635</v>
      </c>
      <c r="C75" s="243" t="s">
        <v>751</v>
      </c>
      <c r="D75" s="243" t="s">
        <v>461</v>
      </c>
      <c r="E75" s="243" t="s">
        <v>752</v>
      </c>
      <c r="F75" s="243" t="s">
        <v>180</v>
      </c>
      <c r="G75" s="243">
        <v>25</v>
      </c>
      <c r="H75" s="243" t="s">
        <v>578</v>
      </c>
      <c r="I75" s="243" t="s">
        <v>753</v>
      </c>
      <c r="J75" s="243" t="s">
        <v>691</v>
      </c>
    </row>
    <row r="76" spans="2:10" ht="13.5" hidden="1" customHeight="1">
      <c r="B76" s="243" t="s">
        <v>492</v>
      </c>
      <c r="C76" s="243" t="s">
        <v>679</v>
      </c>
      <c r="D76" s="243" t="s">
        <v>454</v>
      </c>
      <c r="E76" s="243" t="s">
        <v>680</v>
      </c>
      <c r="F76" s="243" t="s">
        <v>180</v>
      </c>
      <c r="G76" s="243">
        <v>18</v>
      </c>
      <c r="H76" s="243" t="s">
        <v>509</v>
      </c>
      <c r="I76" s="243" t="s">
        <v>681</v>
      </c>
      <c r="J76" s="243" t="s">
        <v>485</v>
      </c>
    </row>
    <row r="77" spans="2:10" ht="13.5" hidden="1" customHeight="1">
      <c r="B77" s="243" t="s">
        <v>678</v>
      </c>
      <c r="C77" s="243" t="s">
        <v>760</v>
      </c>
      <c r="D77" s="243" t="s">
        <v>482</v>
      </c>
      <c r="E77" s="243" t="s">
        <v>761</v>
      </c>
      <c r="F77" s="243" t="s">
        <v>180</v>
      </c>
      <c r="G77" s="243">
        <v>36</v>
      </c>
      <c r="H77" s="243" t="s">
        <v>467</v>
      </c>
      <c r="I77" s="243" t="s">
        <v>757</v>
      </c>
      <c r="J77" s="243" t="s">
        <v>758</v>
      </c>
    </row>
    <row r="78" spans="2:10" ht="13.5" hidden="1" customHeight="1">
      <c r="B78" s="243" t="s">
        <v>442</v>
      </c>
      <c r="C78" s="243" t="s">
        <v>556</v>
      </c>
      <c r="D78" s="243" t="s">
        <v>525</v>
      </c>
      <c r="E78" s="243" t="s">
        <v>557</v>
      </c>
      <c r="F78" s="243" t="s">
        <v>182</v>
      </c>
      <c r="G78" s="243">
        <v>26</v>
      </c>
      <c r="H78" s="243" t="s">
        <v>429</v>
      </c>
      <c r="I78" s="243" t="s">
        <v>558</v>
      </c>
      <c r="J78" s="243" t="s">
        <v>485</v>
      </c>
    </row>
    <row r="79" spans="2:10" ht="13.5" hidden="1" customHeight="1">
      <c r="B79" s="243" t="s">
        <v>518</v>
      </c>
      <c r="C79" s="243" t="s">
        <v>433</v>
      </c>
      <c r="D79" s="243" t="s">
        <v>414</v>
      </c>
      <c r="E79" s="243" t="s">
        <v>434</v>
      </c>
      <c r="F79" s="243" t="s">
        <v>182</v>
      </c>
      <c r="G79" s="243">
        <v>22</v>
      </c>
      <c r="H79" s="243" t="s">
        <v>435</v>
      </c>
      <c r="I79" s="243" t="s">
        <v>436</v>
      </c>
      <c r="J79" s="243" t="s">
        <v>418</v>
      </c>
    </row>
    <row r="80" spans="2:10" ht="13.5" hidden="1" customHeight="1">
      <c r="B80" s="243" t="s">
        <v>773</v>
      </c>
      <c r="C80" s="243" t="s">
        <v>438</v>
      </c>
      <c r="D80" s="243" t="s">
        <v>427</v>
      </c>
      <c r="E80" s="243" t="s">
        <v>439</v>
      </c>
      <c r="F80" s="243" t="s">
        <v>182</v>
      </c>
      <c r="G80" s="243">
        <v>22</v>
      </c>
      <c r="H80" s="243" t="s">
        <v>440</v>
      </c>
      <c r="I80" s="243" t="s">
        <v>441</v>
      </c>
      <c r="J80" s="243" t="s">
        <v>418</v>
      </c>
    </row>
    <row r="81" spans="2:10" ht="13.5" hidden="1" customHeight="1">
      <c r="B81" s="243" t="s">
        <v>571</v>
      </c>
      <c r="C81" s="243" t="s">
        <v>747</v>
      </c>
      <c r="D81" s="243" t="s">
        <v>471</v>
      </c>
      <c r="E81" s="243" t="s">
        <v>748</v>
      </c>
      <c r="F81" s="243" t="s">
        <v>182</v>
      </c>
      <c r="G81" s="243">
        <v>40</v>
      </c>
      <c r="H81" s="243" t="s">
        <v>429</v>
      </c>
      <c r="I81" s="243" t="s">
        <v>749</v>
      </c>
      <c r="J81" s="243" t="s">
        <v>686</v>
      </c>
    </row>
    <row r="82" spans="2:10" ht="13.5" hidden="1" customHeight="1">
      <c r="B82" s="243" t="s">
        <v>419</v>
      </c>
      <c r="C82" s="243" t="s">
        <v>504</v>
      </c>
      <c r="D82" s="243" t="s">
        <v>454</v>
      </c>
      <c r="E82" s="243" t="s">
        <v>505</v>
      </c>
      <c r="F82" s="243" t="s">
        <v>182</v>
      </c>
      <c r="G82" s="243">
        <v>20</v>
      </c>
      <c r="H82" s="243" t="s">
        <v>423</v>
      </c>
      <c r="I82" s="243" t="s">
        <v>501</v>
      </c>
      <c r="J82" s="243" t="s">
        <v>502</v>
      </c>
    </row>
    <row r="83" spans="2:10" ht="13.5" hidden="1" customHeight="1">
      <c r="B83" s="243" t="s">
        <v>506</v>
      </c>
      <c r="C83" s="243" t="s">
        <v>593</v>
      </c>
      <c r="D83" s="243" t="s">
        <v>421</v>
      </c>
      <c r="E83" s="243" t="s">
        <v>594</v>
      </c>
      <c r="F83" s="243" t="s">
        <v>180</v>
      </c>
      <c r="G83" s="243">
        <v>40</v>
      </c>
      <c r="H83" s="243" t="s">
        <v>416</v>
      </c>
      <c r="I83" s="243" t="s">
        <v>595</v>
      </c>
      <c r="J83" s="243" t="s">
        <v>563</v>
      </c>
    </row>
    <row r="84" spans="2:10" ht="13.5" hidden="1" customHeight="1">
      <c r="B84" s="243" t="s">
        <v>746</v>
      </c>
      <c r="C84" s="243" t="s">
        <v>744</v>
      </c>
      <c r="D84" s="243" t="s">
        <v>675</v>
      </c>
      <c r="E84" s="243" t="s">
        <v>745</v>
      </c>
      <c r="F84" s="243" t="s">
        <v>182</v>
      </c>
      <c r="G84" s="243">
        <v>16</v>
      </c>
      <c r="H84" s="243" t="s">
        <v>446</v>
      </c>
      <c r="I84" s="243" t="s">
        <v>742</v>
      </c>
      <c r="J84" s="243" t="s">
        <v>686</v>
      </c>
    </row>
    <row r="85" spans="2:10" ht="13.5" hidden="1" customHeight="1">
      <c r="B85" s="243" t="s">
        <v>575</v>
      </c>
      <c r="C85" s="243" t="s">
        <v>701</v>
      </c>
      <c r="D85" s="243" t="s">
        <v>427</v>
      </c>
      <c r="E85" s="243" t="s">
        <v>702</v>
      </c>
      <c r="F85" s="243" t="s">
        <v>182</v>
      </c>
      <c r="G85" s="243">
        <v>19</v>
      </c>
      <c r="H85" s="243" t="s">
        <v>616</v>
      </c>
      <c r="I85" s="243" t="s">
        <v>703</v>
      </c>
      <c r="J85" s="243" t="s">
        <v>704</v>
      </c>
    </row>
    <row r="86" spans="2:10" ht="13.5" hidden="1" customHeight="1">
      <c r="B86" s="243" t="s">
        <v>660</v>
      </c>
      <c r="C86" s="243" t="s">
        <v>453</v>
      </c>
      <c r="D86" s="243" t="s">
        <v>454</v>
      </c>
      <c r="E86" s="243" t="s">
        <v>455</v>
      </c>
      <c r="F86" s="243" t="s">
        <v>182</v>
      </c>
      <c r="G86" s="243">
        <v>28</v>
      </c>
      <c r="H86" s="243" t="s">
        <v>423</v>
      </c>
      <c r="I86" s="243" t="s">
        <v>451</v>
      </c>
      <c r="J86" s="243" t="s">
        <v>418</v>
      </c>
    </row>
    <row r="87" spans="2:10" ht="13.5" hidden="1" customHeight="1">
      <c r="B87" s="243" t="s">
        <v>425</v>
      </c>
      <c r="C87" s="243" t="s">
        <v>611</v>
      </c>
      <c r="D87" s="243" t="s">
        <v>414</v>
      </c>
      <c r="E87" s="243" t="s">
        <v>612</v>
      </c>
      <c r="F87" s="243" t="s">
        <v>180</v>
      </c>
      <c r="G87" s="243">
        <v>28</v>
      </c>
      <c r="H87" s="243" t="s">
        <v>423</v>
      </c>
      <c r="I87" s="243" t="s">
        <v>501</v>
      </c>
      <c r="J87" s="243" t="s">
        <v>502</v>
      </c>
    </row>
    <row r="88" spans="2:10" ht="13.5" customHeight="1">
      <c r="B88" s="243" t="s">
        <v>469</v>
      </c>
      <c r="C88" s="243" t="s">
        <v>540</v>
      </c>
      <c r="D88" s="243" t="s">
        <v>454</v>
      </c>
      <c r="E88" s="243" t="s">
        <v>541</v>
      </c>
      <c r="F88" s="243" t="s">
        <v>180</v>
      </c>
      <c r="G88" s="243">
        <v>30</v>
      </c>
      <c r="H88" s="243" t="s">
        <v>440</v>
      </c>
      <c r="I88" s="243" t="s">
        <v>495</v>
      </c>
      <c r="J88" s="243" t="s">
        <v>496</v>
      </c>
    </row>
    <row r="89" spans="2:10" ht="13.5" hidden="1" customHeight="1">
      <c r="B89" s="243" t="s">
        <v>622</v>
      </c>
      <c r="C89" s="243" t="s">
        <v>740</v>
      </c>
      <c r="D89" s="243" t="s">
        <v>499</v>
      </c>
      <c r="E89" s="243" t="s">
        <v>741</v>
      </c>
      <c r="F89" s="243" t="s">
        <v>180</v>
      </c>
      <c r="G89" s="243">
        <v>34</v>
      </c>
      <c r="H89" s="243" t="s">
        <v>416</v>
      </c>
      <c r="I89" s="243" t="s">
        <v>742</v>
      </c>
      <c r="J89" s="243" t="s">
        <v>686</v>
      </c>
    </row>
    <row r="90" spans="2:10" ht="13.5" hidden="1" customHeight="1">
      <c r="B90" s="243" t="s">
        <v>673</v>
      </c>
      <c r="C90" s="243" t="s">
        <v>548</v>
      </c>
      <c r="D90" s="243" t="s">
        <v>444</v>
      </c>
      <c r="E90" s="243" t="s">
        <v>549</v>
      </c>
      <c r="F90" s="243" t="s">
        <v>182</v>
      </c>
      <c r="G90" s="243">
        <v>29</v>
      </c>
      <c r="H90" s="243" t="s">
        <v>429</v>
      </c>
      <c r="I90" s="243" t="s">
        <v>550</v>
      </c>
      <c r="J90" s="243" t="s">
        <v>551</v>
      </c>
    </row>
    <row r="91" spans="2:10" ht="13.5" hidden="1" customHeight="1">
      <c r="B91" s="243" t="s">
        <v>726</v>
      </c>
      <c r="C91" s="243" t="s">
        <v>478</v>
      </c>
      <c r="D91" s="243" t="s">
        <v>427</v>
      </c>
      <c r="E91" s="243" t="s">
        <v>479</v>
      </c>
      <c r="F91" s="243" t="s">
        <v>182</v>
      </c>
      <c r="G91" s="243">
        <v>16</v>
      </c>
      <c r="H91" s="243" t="s">
        <v>416</v>
      </c>
      <c r="I91" s="243" t="s">
        <v>430</v>
      </c>
      <c r="J91" s="243" t="s">
        <v>431</v>
      </c>
    </row>
    <row r="92" spans="2:10" ht="13.5" hidden="1" customHeight="1">
      <c r="B92" s="243" t="s">
        <v>555</v>
      </c>
      <c r="C92" s="243" t="s">
        <v>736</v>
      </c>
      <c r="D92" s="243" t="s">
        <v>628</v>
      </c>
      <c r="E92" s="243" t="s">
        <v>737</v>
      </c>
      <c r="F92" s="243" t="s">
        <v>180</v>
      </c>
      <c r="G92" s="243">
        <v>49</v>
      </c>
      <c r="H92" s="243" t="s">
        <v>446</v>
      </c>
      <c r="I92" s="243" t="s">
        <v>738</v>
      </c>
      <c r="J92" s="243" t="s">
        <v>686</v>
      </c>
    </row>
    <row r="93" spans="2:10" ht="13.5" hidden="1" customHeight="1">
      <c r="B93" s="243" t="s">
        <v>710</v>
      </c>
      <c r="C93" s="243" t="s">
        <v>568</v>
      </c>
      <c r="D93" s="243" t="s">
        <v>444</v>
      </c>
      <c r="E93" s="243" t="s">
        <v>569</v>
      </c>
      <c r="F93" s="243" t="s">
        <v>180</v>
      </c>
      <c r="G93" s="243">
        <v>25</v>
      </c>
      <c r="H93" s="243" t="s">
        <v>416</v>
      </c>
      <c r="I93" s="243" t="s">
        <v>570</v>
      </c>
      <c r="J93" s="243" t="s">
        <v>208</v>
      </c>
    </row>
    <row r="94" spans="2:10" ht="13.5" customHeight="1">
      <c r="B94" s="243" t="s">
        <v>412</v>
      </c>
      <c r="C94" s="243" t="s">
        <v>623</v>
      </c>
      <c r="D94" s="243" t="s">
        <v>444</v>
      </c>
      <c r="E94" s="243" t="s">
        <v>624</v>
      </c>
      <c r="F94" s="243" t="s">
        <v>182</v>
      </c>
      <c r="G94" s="243">
        <v>23</v>
      </c>
      <c r="H94" s="243" t="s">
        <v>429</v>
      </c>
      <c r="I94" s="243" t="s">
        <v>625</v>
      </c>
      <c r="J94" s="243" t="s">
        <v>485</v>
      </c>
    </row>
    <row r="95" spans="2:10" ht="13.5" hidden="1" customHeight="1">
      <c r="B95" s="243" t="s">
        <v>497</v>
      </c>
      <c r="C95" s="243" t="s">
        <v>475</v>
      </c>
      <c r="D95" s="243" t="s">
        <v>454</v>
      </c>
      <c r="E95" s="243" t="s">
        <v>476</v>
      </c>
      <c r="F95" s="243" t="s">
        <v>182</v>
      </c>
      <c r="G95" s="243">
        <v>23</v>
      </c>
      <c r="H95" s="243" t="s">
        <v>423</v>
      </c>
      <c r="I95" s="243" t="s">
        <v>463</v>
      </c>
      <c r="J95" s="243" t="s">
        <v>418</v>
      </c>
    </row>
    <row r="96" spans="2:10" ht="13.5" hidden="1" customHeight="1">
      <c r="B96" s="243" t="s">
        <v>613</v>
      </c>
      <c r="C96" s="243" t="s">
        <v>719</v>
      </c>
      <c r="D96" s="243" t="s">
        <v>675</v>
      </c>
      <c r="E96" s="243" t="s">
        <v>720</v>
      </c>
      <c r="F96" s="243" t="s">
        <v>180</v>
      </c>
      <c r="G96" s="243">
        <v>33</v>
      </c>
      <c r="H96" s="243" t="s">
        <v>467</v>
      </c>
      <c r="I96" s="243" t="s">
        <v>721</v>
      </c>
      <c r="J96" s="243" t="s">
        <v>709</v>
      </c>
    </row>
    <row r="97" spans="2:10" ht="13.5" hidden="1" customHeight="1">
      <c r="B97" s="243" t="s">
        <v>547</v>
      </c>
      <c r="C97" s="243" t="s">
        <v>533</v>
      </c>
      <c r="D97" s="243" t="s">
        <v>488</v>
      </c>
      <c r="E97" s="243" t="s">
        <v>534</v>
      </c>
      <c r="F97" s="243" t="s">
        <v>180</v>
      </c>
      <c r="G97" s="243">
        <v>40</v>
      </c>
      <c r="H97" s="243" t="s">
        <v>416</v>
      </c>
      <c r="I97" s="243" t="s">
        <v>535</v>
      </c>
      <c r="J97" s="243" t="s">
        <v>528</v>
      </c>
    </row>
  </sheetData>
  <autoFilter ref="B5:J97">
    <filterColumn colId="7">
      <filters>
        <filter val="Berlín"/>
        <filter val="Buenos Aires"/>
      </filters>
    </filterColumn>
  </autoFilter>
  <pageMargins left="0.75" right="0.75" top="1" bottom="1" header="0" footer="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7"/>
  <sheetViews>
    <sheetView zoomScaleNormal="100" workbookViewId="0">
      <selection activeCell="B5" sqref="B5"/>
    </sheetView>
  </sheetViews>
  <sheetFormatPr baseColWidth="10" defaultRowHeight="12.75"/>
  <cols>
    <col min="1" max="1" width="11.42578125" style="226"/>
    <col min="2" max="5" width="13.140625" style="226" customWidth="1"/>
    <col min="6" max="7" width="5.28515625" style="226" bestFit="1" customWidth="1"/>
    <col min="8" max="8" width="26.7109375" style="226" bestFit="1" customWidth="1"/>
    <col min="9" max="9" width="13.140625" style="226" bestFit="1" customWidth="1"/>
    <col min="10" max="10" width="12.42578125" style="226" customWidth="1"/>
    <col min="11" max="257" width="11.42578125" style="226"/>
    <col min="258" max="261" width="13.140625" style="226" customWidth="1"/>
    <col min="262" max="263" width="5.28515625" style="226" bestFit="1" customWidth="1"/>
    <col min="264" max="264" width="26.7109375" style="226" bestFit="1" customWidth="1"/>
    <col min="265" max="265" width="13.140625" style="226" bestFit="1" customWidth="1"/>
    <col min="266" max="266" width="12.42578125" style="226" customWidth="1"/>
    <col min="267" max="513" width="11.42578125" style="226"/>
    <col min="514" max="517" width="13.140625" style="226" customWidth="1"/>
    <col min="518" max="519" width="5.28515625" style="226" bestFit="1" customWidth="1"/>
    <col min="520" max="520" width="26.7109375" style="226" bestFit="1" customWidth="1"/>
    <col min="521" max="521" width="13.140625" style="226" bestFit="1" customWidth="1"/>
    <col min="522" max="522" width="12.42578125" style="226" customWidth="1"/>
    <col min="523" max="769" width="11.42578125" style="226"/>
    <col min="770" max="773" width="13.140625" style="226" customWidth="1"/>
    <col min="774" max="775" width="5.28515625" style="226" bestFit="1" customWidth="1"/>
    <col min="776" max="776" width="26.7109375" style="226" bestFit="1" customWidth="1"/>
    <col min="777" max="777" width="13.140625" style="226" bestFit="1" customWidth="1"/>
    <col min="778" max="778" width="12.42578125" style="226" customWidth="1"/>
    <col min="779" max="1025" width="11.42578125" style="226"/>
    <col min="1026" max="1029" width="13.140625" style="226" customWidth="1"/>
    <col min="1030" max="1031" width="5.28515625" style="226" bestFit="1" customWidth="1"/>
    <col min="1032" max="1032" width="26.7109375" style="226" bestFit="1" customWidth="1"/>
    <col min="1033" max="1033" width="13.140625" style="226" bestFit="1" customWidth="1"/>
    <col min="1034" max="1034" width="12.42578125" style="226" customWidth="1"/>
    <col min="1035" max="1281" width="11.42578125" style="226"/>
    <col min="1282" max="1285" width="13.140625" style="226" customWidth="1"/>
    <col min="1286" max="1287" width="5.28515625" style="226" bestFit="1" customWidth="1"/>
    <col min="1288" max="1288" width="26.7109375" style="226" bestFit="1" customWidth="1"/>
    <col min="1289" max="1289" width="13.140625" style="226" bestFit="1" customWidth="1"/>
    <col min="1290" max="1290" width="12.42578125" style="226" customWidth="1"/>
    <col min="1291" max="1537" width="11.42578125" style="226"/>
    <col min="1538" max="1541" width="13.140625" style="226" customWidth="1"/>
    <col min="1542" max="1543" width="5.28515625" style="226" bestFit="1" customWidth="1"/>
    <col min="1544" max="1544" width="26.7109375" style="226" bestFit="1" customWidth="1"/>
    <col min="1545" max="1545" width="13.140625" style="226" bestFit="1" customWidth="1"/>
    <col min="1546" max="1546" width="12.42578125" style="226" customWidth="1"/>
    <col min="1547" max="1793" width="11.42578125" style="226"/>
    <col min="1794" max="1797" width="13.140625" style="226" customWidth="1"/>
    <col min="1798" max="1799" width="5.28515625" style="226" bestFit="1" customWidth="1"/>
    <col min="1800" max="1800" width="26.7109375" style="226" bestFit="1" customWidth="1"/>
    <col min="1801" max="1801" width="13.140625" style="226" bestFit="1" customWidth="1"/>
    <col min="1802" max="1802" width="12.42578125" style="226" customWidth="1"/>
    <col min="1803" max="2049" width="11.42578125" style="226"/>
    <col min="2050" max="2053" width="13.140625" style="226" customWidth="1"/>
    <col min="2054" max="2055" width="5.28515625" style="226" bestFit="1" customWidth="1"/>
    <col min="2056" max="2056" width="26.7109375" style="226" bestFit="1" customWidth="1"/>
    <col min="2057" max="2057" width="13.140625" style="226" bestFit="1" customWidth="1"/>
    <col min="2058" max="2058" width="12.42578125" style="226" customWidth="1"/>
    <col min="2059" max="2305" width="11.42578125" style="226"/>
    <col min="2306" max="2309" width="13.140625" style="226" customWidth="1"/>
    <col min="2310" max="2311" width="5.28515625" style="226" bestFit="1" customWidth="1"/>
    <col min="2312" max="2312" width="26.7109375" style="226" bestFit="1" customWidth="1"/>
    <col min="2313" max="2313" width="13.140625" style="226" bestFit="1" customWidth="1"/>
    <col min="2314" max="2314" width="12.42578125" style="226" customWidth="1"/>
    <col min="2315" max="2561" width="11.42578125" style="226"/>
    <col min="2562" max="2565" width="13.140625" style="226" customWidth="1"/>
    <col min="2566" max="2567" width="5.28515625" style="226" bestFit="1" customWidth="1"/>
    <col min="2568" max="2568" width="26.7109375" style="226" bestFit="1" customWidth="1"/>
    <col min="2569" max="2569" width="13.140625" style="226" bestFit="1" customWidth="1"/>
    <col min="2570" max="2570" width="12.42578125" style="226" customWidth="1"/>
    <col min="2571" max="2817" width="11.42578125" style="226"/>
    <col min="2818" max="2821" width="13.140625" style="226" customWidth="1"/>
    <col min="2822" max="2823" width="5.28515625" style="226" bestFit="1" customWidth="1"/>
    <col min="2824" max="2824" width="26.7109375" style="226" bestFit="1" customWidth="1"/>
    <col min="2825" max="2825" width="13.140625" style="226" bestFit="1" customWidth="1"/>
    <col min="2826" max="2826" width="12.42578125" style="226" customWidth="1"/>
    <col min="2827" max="3073" width="11.42578125" style="226"/>
    <col min="3074" max="3077" width="13.140625" style="226" customWidth="1"/>
    <col min="3078" max="3079" width="5.28515625" style="226" bestFit="1" customWidth="1"/>
    <col min="3080" max="3080" width="26.7109375" style="226" bestFit="1" customWidth="1"/>
    <col min="3081" max="3081" width="13.140625" style="226" bestFit="1" customWidth="1"/>
    <col min="3082" max="3082" width="12.42578125" style="226" customWidth="1"/>
    <col min="3083" max="3329" width="11.42578125" style="226"/>
    <col min="3330" max="3333" width="13.140625" style="226" customWidth="1"/>
    <col min="3334" max="3335" width="5.28515625" style="226" bestFit="1" customWidth="1"/>
    <col min="3336" max="3336" width="26.7109375" style="226" bestFit="1" customWidth="1"/>
    <col min="3337" max="3337" width="13.140625" style="226" bestFit="1" customWidth="1"/>
    <col min="3338" max="3338" width="12.42578125" style="226" customWidth="1"/>
    <col min="3339" max="3585" width="11.42578125" style="226"/>
    <col min="3586" max="3589" width="13.140625" style="226" customWidth="1"/>
    <col min="3590" max="3591" width="5.28515625" style="226" bestFit="1" customWidth="1"/>
    <col min="3592" max="3592" width="26.7109375" style="226" bestFit="1" customWidth="1"/>
    <col min="3593" max="3593" width="13.140625" style="226" bestFit="1" customWidth="1"/>
    <col min="3594" max="3594" width="12.42578125" style="226" customWidth="1"/>
    <col min="3595" max="3841" width="11.42578125" style="226"/>
    <col min="3842" max="3845" width="13.140625" style="226" customWidth="1"/>
    <col min="3846" max="3847" width="5.28515625" style="226" bestFit="1" customWidth="1"/>
    <col min="3848" max="3848" width="26.7109375" style="226" bestFit="1" customWidth="1"/>
    <col min="3849" max="3849" width="13.140625" style="226" bestFit="1" customWidth="1"/>
    <col min="3850" max="3850" width="12.42578125" style="226" customWidth="1"/>
    <col min="3851" max="4097" width="11.42578125" style="226"/>
    <col min="4098" max="4101" width="13.140625" style="226" customWidth="1"/>
    <col min="4102" max="4103" width="5.28515625" style="226" bestFit="1" customWidth="1"/>
    <col min="4104" max="4104" width="26.7109375" style="226" bestFit="1" customWidth="1"/>
    <col min="4105" max="4105" width="13.140625" style="226" bestFit="1" customWidth="1"/>
    <col min="4106" max="4106" width="12.42578125" style="226" customWidth="1"/>
    <col min="4107" max="4353" width="11.42578125" style="226"/>
    <col min="4354" max="4357" width="13.140625" style="226" customWidth="1"/>
    <col min="4358" max="4359" width="5.28515625" style="226" bestFit="1" customWidth="1"/>
    <col min="4360" max="4360" width="26.7109375" style="226" bestFit="1" customWidth="1"/>
    <col min="4361" max="4361" width="13.140625" style="226" bestFit="1" customWidth="1"/>
    <col min="4362" max="4362" width="12.42578125" style="226" customWidth="1"/>
    <col min="4363" max="4609" width="11.42578125" style="226"/>
    <col min="4610" max="4613" width="13.140625" style="226" customWidth="1"/>
    <col min="4614" max="4615" width="5.28515625" style="226" bestFit="1" customWidth="1"/>
    <col min="4616" max="4616" width="26.7109375" style="226" bestFit="1" customWidth="1"/>
    <col min="4617" max="4617" width="13.140625" style="226" bestFit="1" customWidth="1"/>
    <col min="4618" max="4618" width="12.42578125" style="226" customWidth="1"/>
    <col min="4619" max="4865" width="11.42578125" style="226"/>
    <col min="4866" max="4869" width="13.140625" style="226" customWidth="1"/>
    <col min="4870" max="4871" width="5.28515625" style="226" bestFit="1" customWidth="1"/>
    <col min="4872" max="4872" width="26.7109375" style="226" bestFit="1" customWidth="1"/>
    <col min="4873" max="4873" width="13.140625" style="226" bestFit="1" customWidth="1"/>
    <col min="4874" max="4874" width="12.42578125" style="226" customWidth="1"/>
    <col min="4875" max="5121" width="11.42578125" style="226"/>
    <col min="5122" max="5125" width="13.140625" style="226" customWidth="1"/>
    <col min="5126" max="5127" width="5.28515625" style="226" bestFit="1" customWidth="1"/>
    <col min="5128" max="5128" width="26.7109375" style="226" bestFit="1" customWidth="1"/>
    <col min="5129" max="5129" width="13.140625" style="226" bestFit="1" customWidth="1"/>
    <col min="5130" max="5130" width="12.42578125" style="226" customWidth="1"/>
    <col min="5131" max="5377" width="11.42578125" style="226"/>
    <col min="5378" max="5381" width="13.140625" style="226" customWidth="1"/>
    <col min="5382" max="5383" width="5.28515625" style="226" bestFit="1" customWidth="1"/>
    <col min="5384" max="5384" width="26.7109375" style="226" bestFit="1" customWidth="1"/>
    <col min="5385" max="5385" width="13.140625" style="226" bestFit="1" customWidth="1"/>
    <col min="5386" max="5386" width="12.42578125" style="226" customWidth="1"/>
    <col min="5387" max="5633" width="11.42578125" style="226"/>
    <col min="5634" max="5637" width="13.140625" style="226" customWidth="1"/>
    <col min="5638" max="5639" width="5.28515625" style="226" bestFit="1" customWidth="1"/>
    <col min="5640" max="5640" width="26.7109375" style="226" bestFit="1" customWidth="1"/>
    <col min="5641" max="5641" width="13.140625" style="226" bestFit="1" customWidth="1"/>
    <col min="5642" max="5642" width="12.42578125" style="226" customWidth="1"/>
    <col min="5643" max="5889" width="11.42578125" style="226"/>
    <col min="5890" max="5893" width="13.140625" style="226" customWidth="1"/>
    <col min="5894" max="5895" width="5.28515625" style="226" bestFit="1" customWidth="1"/>
    <col min="5896" max="5896" width="26.7109375" style="226" bestFit="1" customWidth="1"/>
    <col min="5897" max="5897" width="13.140625" style="226" bestFit="1" customWidth="1"/>
    <col min="5898" max="5898" width="12.42578125" style="226" customWidth="1"/>
    <col min="5899" max="6145" width="11.42578125" style="226"/>
    <col min="6146" max="6149" width="13.140625" style="226" customWidth="1"/>
    <col min="6150" max="6151" width="5.28515625" style="226" bestFit="1" customWidth="1"/>
    <col min="6152" max="6152" width="26.7109375" style="226" bestFit="1" customWidth="1"/>
    <col min="6153" max="6153" width="13.140625" style="226" bestFit="1" customWidth="1"/>
    <col min="6154" max="6154" width="12.42578125" style="226" customWidth="1"/>
    <col min="6155" max="6401" width="11.42578125" style="226"/>
    <col min="6402" max="6405" width="13.140625" style="226" customWidth="1"/>
    <col min="6406" max="6407" width="5.28515625" style="226" bestFit="1" customWidth="1"/>
    <col min="6408" max="6408" width="26.7109375" style="226" bestFit="1" customWidth="1"/>
    <col min="6409" max="6409" width="13.140625" style="226" bestFit="1" customWidth="1"/>
    <col min="6410" max="6410" width="12.42578125" style="226" customWidth="1"/>
    <col min="6411" max="6657" width="11.42578125" style="226"/>
    <col min="6658" max="6661" width="13.140625" style="226" customWidth="1"/>
    <col min="6662" max="6663" width="5.28515625" style="226" bestFit="1" customWidth="1"/>
    <col min="6664" max="6664" width="26.7109375" style="226" bestFit="1" customWidth="1"/>
    <col min="6665" max="6665" width="13.140625" style="226" bestFit="1" customWidth="1"/>
    <col min="6666" max="6666" width="12.42578125" style="226" customWidth="1"/>
    <col min="6667" max="6913" width="11.42578125" style="226"/>
    <col min="6914" max="6917" width="13.140625" style="226" customWidth="1"/>
    <col min="6918" max="6919" width="5.28515625" style="226" bestFit="1" customWidth="1"/>
    <col min="6920" max="6920" width="26.7109375" style="226" bestFit="1" customWidth="1"/>
    <col min="6921" max="6921" width="13.140625" style="226" bestFit="1" customWidth="1"/>
    <col min="6922" max="6922" width="12.42578125" style="226" customWidth="1"/>
    <col min="6923" max="7169" width="11.42578125" style="226"/>
    <col min="7170" max="7173" width="13.140625" style="226" customWidth="1"/>
    <col min="7174" max="7175" width="5.28515625" style="226" bestFit="1" customWidth="1"/>
    <col min="7176" max="7176" width="26.7109375" style="226" bestFit="1" customWidth="1"/>
    <col min="7177" max="7177" width="13.140625" style="226" bestFit="1" customWidth="1"/>
    <col min="7178" max="7178" width="12.42578125" style="226" customWidth="1"/>
    <col min="7179" max="7425" width="11.42578125" style="226"/>
    <col min="7426" max="7429" width="13.140625" style="226" customWidth="1"/>
    <col min="7430" max="7431" width="5.28515625" style="226" bestFit="1" customWidth="1"/>
    <col min="7432" max="7432" width="26.7109375" style="226" bestFit="1" customWidth="1"/>
    <col min="7433" max="7433" width="13.140625" style="226" bestFit="1" customWidth="1"/>
    <col min="7434" max="7434" width="12.42578125" style="226" customWidth="1"/>
    <col min="7435" max="7681" width="11.42578125" style="226"/>
    <col min="7682" max="7685" width="13.140625" style="226" customWidth="1"/>
    <col min="7686" max="7687" width="5.28515625" style="226" bestFit="1" customWidth="1"/>
    <col min="7688" max="7688" width="26.7109375" style="226" bestFit="1" customWidth="1"/>
    <col min="7689" max="7689" width="13.140625" style="226" bestFit="1" customWidth="1"/>
    <col min="7690" max="7690" width="12.42578125" style="226" customWidth="1"/>
    <col min="7691" max="7937" width="11.42578125" style="226"/>
    <col min="7938" max="7941" width="13.140625" style="226" customWidth="1"/>
    <col min="7942" max="7943" width="5.28515625" style="226" bestFit="1" customWidth="1"/>
    <col min="7944" max="7944" width="26.7109375" style="226" bestFit="1" customWidth="1"/>
    <col min="7945" max="7945" width="13.140625" style="226" bestFit="1" customWidth="1"/>
    <col min="7946" max="7946" width="12.42578125" style="226" customWidth="1"/>
    <col min="7947" max="8193" width="11.42578125" style="226"/>
    <col min="8194" max="8197" width="13.140625" style="226" customWidth="1"/>
    <col min="8198" max="8199" width="5.28515625" style="226" bestFit="1" customWidth="1"/>
    <col min="8200" max="8200" width="26.7109375" style="226" bestFit="1" customWidth="1"/>
    <col min="8201" max="8201" width="13.140625" style="226" bestFit="1" customWidth="1"/>
    <col min="8202" max="8202" width="12.42578125" style="226" customWidth="1"/>
    <col min="8203" max="8449" width="11.42578125" style="226"/>
    <col min="8450" max="8453" width="13.140625" style="226" customWidth="1"/>
    <col min="8454" max="8455" width="5.28515625" style="226" bestFit="1" customWidth="1"/>
    <col min="8456" max="8456" width="26.7109375" style="226" bestFit="1" customWidth="1"/>
    <col min="8457" max="8457" width="13.140625" style="226" bestFit="1" customWidth="1"/>
    <col min="8458" max="8458" width="12.42578125" style="226" customWidth="1"/>
    <col min="8459" max="8705" width="11.42578125" style="226"/>
    <col min="8706" max="8709" width="13.140625" style="226" customWidth="1"/>
    <col min="8710" max="8711" width="5.28515625" style="226" bestFit="1" customWidth="1"/>
    <col min="8712" max="8712" width="26.7109375" style="226" bestFit="1" customWidth="1"/>
    <col min="8713" max="8713" width="13.140625" style="226" bestFit="1" customWidth="1"/>
    <col min="8714" max="8714" width="12.42578125" style="226" customWidth="1"/>
    <col min="8715" max="8961" width="11.42578125" style="226"/>
    <col min="8962" max="8965" width="13.140625" style="226" customWidth="1"/>
    <col min="8966" max="8967" width="5.28515625" style="226" bestFit="1" customWidth="1"/>
    <col min="8968" max="8968" width="26.7109375" style="226" bestFit="1" customWidth="1"/>
    <col min="8969" max="8969" width="13.140625" style="226" bestFit="1" customWidth="1"/>
    <col min="8970" max="8970" width="12.42578125" style="226" customWidth="1"/>
    <col min="8971" max="9217" width="11.42578125" style="226"/>
    <col min="9218" max="9221" width="13.140625" style="226" customWidth="1"/>
    <col min="9222" max="9223" width="5.28515625" style="226" bestFit="1" customWidth="1"/>
    <col min="9224" max="9224" width="26.7109375" style="226" bestFit="1" customWidth="1"/>
    <col min="9225" max="9225" width="13.140625" style="226" bestFit="1" customWidth="1"/>
    <col min="9226" max="9226" width="12.42578125" style="226" customWidth="1"/>
    <col min="9227" max="9473" width="11.42578125" style="226"/>
    <col min="9474" max="9477" width="13.140625" style="226" customWidth="1"/>
    <col min="9478" max="9479" width="5.28515625" style="226" bestFit="1" customWidth="1"/>
    <col min="9480" max="9480" width="26.7109375" style="226" bestFit="1" customWidth="1"/>
    <col min="9481" max="9481" width="13.140625" style="226" bestFit="1" customWidth="1"/>
    <col min="9482" max="9482" width="12.42578125" style="226" customWidth="1"/>
    <col min="9483" max="9729" width="11.42578125" style="226"/>
    <col min="9730" max="9733" width="13.140625" style="226" customWidth="1"/>
    <col min="9734" max="9735" width="5.28515625" style="226" bestFit="1" customWidth="1"/>
    <col min="9736" max="9736" width="26.7109375" style="226" bestFit="1" customWidth="1"/>
    <col min="9737" max="9737" width="13.140625" style="226" bestFit="1" customWidth="1"/>
    <col min="9738" max="9738" width="12.42578125" style="226" customWidth="1"/>
    <col min="9739" max="9985" width="11.42578125" style="226"/>
    <col min="9986" max="9989" width="13.140625" style="226" customWidth="1"/>
    <col min="9990" max="9991" width="5.28515625" style="226" bestFit="1" customWidth="1"/>
    <col min="9992" max="9992" width="26.7109375" style="226" bestFit="1" customWidth="1"/>
    <col min="9993" max="9993" width="13.140625" style="226" bestFit="1" customWidth="1"/>
    <col min="9994" max="9994" width="12.42578125" style="226" customWidth="1"/>
    <col min="9995" max="10241" width="11.42578125" style="226"/>
    <col min="10242" max="10245" width="13.140625" style="226" customWidth="1"/>
    <col min="10246" max="10247" width="5.28515625" style="226" bestFit="1" customWidth="1"/>
    <col min="10248" max="10248" width="26.7109375" style="226" bestFit="1" customWidth="1"/>
    <col min="10249" max="10249" width="13.140625" style="226" bestFit="1" customWidth="1"/>
    <col min="10250" max="10250" width="12.42578125" style="226" customWidth="1"/>
    <col min="10251" max="10497" width="11.42578125" style="226"/>
    <col min="10498" max="10501" width="13.140625" style="226" customWidth="1"/>
    <col min="10502" max="10503" width="5.28515625" style="226" bestFit="1" customWidth="1"/>
    <col min="10504" max="10504" width="26.7109375" style="226" bestFit="1" customWidth="1"/>
    <col min="10505" max="10505" width="13.140625" style="226" bestFit="1" customWidth="1"/>
    <col min="10506" max="10506" width="12.42578125" style="226" customWidth="1"/>
    <col min="10507" max="10753" width="11.42578125" style="226"/>
    <col min="10754" max="10757" width="13.140625" style="226" customWidth="1"/>
    <col min="10758" max="10759" width="5.28515625" style="226" bestFit="1" customWidth="1"/>
    <col min="10760" max="10760" width="26.7109375" style="226" bestFit="1" customWidth="1"/>
    <col min="10761" max="10761" width="13.140625" style="226" bestFit="1" customWidth="1"/>
    <col min="10762" max="10762" width="12.42578125" style="226" customWidth="1"/>
    <col min="10763" max="11009" width="11.42578125" style="226"/>
    <col min="11010" max="11013" width="13.140625" style="226" customWidth="1"/>
    <col min="11014" max="11015" width="5.28515625" style="226" bestFit="1" customWidth="1"/>
    <col min="11016" max="11016" width="26.7109375" style="226" bestFit="1" customWidth="1"/>
    <col min="11017" max="11017" width="13.140625" style="226" bestFit="1" customWidth="1"/>
    <col min="11018" max="11018" width="12.42578125" style="226" customWidth="1"/>
    <col min="11019" max="11265" width="11.42578125" style="226"/>
    <col min="11266" max="11269" width="13.140625" style="226" customWidth="1"/>
    <col min="11270" max="11271" width="5.28515625" style="226" bestFit="1" customWidth="1"/>
    <col min="11272" max="11272" width="26.7109375" style="226" bestFit="1" customWidth="1"/>
    <col min="11273" max="11273" width="13.140625" style="226" bestFit="1" customWidth="1"/>
    <col min="11274" max="11274" width="12.42578125" style="226" customWidth="1"/>
    <col min="11275" max="11521" width="11.42578125" style="226"/>
    <col min="11522" max="11525" width="13.140625" style="226" customWidth="1"/>
    <col min="11526" max="11527" width="5.28515625" style="226" bestFit="1" customWidth="1"/>
    <col min="11528" max="11528" width="26.7109375" style="226" bestFit="1" customWidth="1"/>
    <col min="11529" max="11529" width="13.140625" style="226" bestFit="1" customWidth="1"/>
    <col min="11530" max="11530" width="12.42578125" style="226" customWidth="1"/>
    <col min="11531" max="11777" width="11.42578125" style="226"/>
    <col min="11778" max="11781" width="13.140625" style="226" customWidth="1"/>
    <col min="11782" max="11783" width="5.28515625" style="226" bestFit="1" customWidth="1"/>
    <col min="11784" max="11784" width="26.7109375" style="226" bestFit="1" customWidth="1"/>
    <col min="11785" max="11785" width="13.140625" style="226" bestFit="1" customWidth="1"/>
    <col min="11786" max="11786" width="12.42578125" style="226" customWidth="1"/>
    <col min="11787" max="12033" width="11.42578125" style="226"/>
    <col min="12034" max="12037" width="13.140625" style="226" customWidth="1"/>
    <col min="12038" max="12039" width="5.28515625" style="226" bestFit="1" customWidth="1"/>
    <col min="12040" max="12040" width="26.7109375" style="226" bestFit="1" customWidth="1"/>
    <col min="12041" max="12041" width="13.140625" style="226" bestFit="1" customWidth="1"/>
    <col min="12042" max="12042" width="12.42578125" style="226" customWidth="1"/>
    <col min="12043" max="12289" width="11.42578125" style="226"/>
    <col min="12290" max="12293" width="13.140625" style="226" customWidth="1"/>
    <col min="12294" max="12295" width="5.28515625" style="226" bestFit="1" customWidth="1"/>
    <col min="12296" max="12296" width="26.7109375" style="226" bestFit="1" customWidth="1"/>
    <col min="12297" max="12297" width="13.140625" style="226" bestFit="1" customWidth="1"/>
    <col min="12298" max="12298" width="12.42578125" style="226" customWidth="1"/>
    <col min="12299" max="12545" width="11.42578125" style="226"/>
    <col min="12546" max="12549" width="13.140625" style="226" customWidth="1"/>
    <col min="12550" max="12551" width="5.28515625" style="226" bestFit="1" customWidth="1"/>
    <col min="12552" max="12552" width="26.7109375" style="226" bestFit="1" customWidth="1"/>
    <col min="12553" max="12553" width="13.140625" style="226" bestFit="1" customWidth="1"/>
    <col min="12554" max="12554" width="12.42578125" style="226" customWidth="1"/>
    <col min="12555" max="12801" width="11.42578125" style="226"/>
    <col min="12802" max="12805" width="13.140625" style="226" customWidth="1"/>
    <col min="12806" max="12807" width="5.28515625" style="226" bestFit="1" customWidth="1"/>
    <col min="12808" max="12808" width="26.7109375" style="226" bestFit="1" customWidth="1"/>
    <col min="12809" max="12809" width="13.140625" style="226" bestFit="1" customWidth="1"/>
    <col min="12810" max="12810" width="12.42578125" style="226" customWidth="1"/>
    <col min="12811" max="13057" width="11.42578125" style="226"/>
    <col min="13058" max="13061" width="13.140625" style="226" customWidth="1"/>
    <col min="13062" max="13063" width="5.28515625" style="226" bestFit="1" customWidth="1"/>
    <col min="13064" max="13064" width="26.7109375" style="226" bestFit="1" customWidth="1"/>
    <col min="13065" max="13065" width="13.140625" style="226" bestFit="1" customWidth="1"/>
    <col min="13066" max="13066" width="12.42578125" style="226" customWidth="1"/>
    <col min="13067" max="13313" width="11.42578125" style="226"/>
    <col min="13314" max="13317" width="13.140625" style="226" customWidth="1"/>
    <col min="13318" max="13319" width="5.28515625" style="226" bestFit="1" customWidth="1"/>
    <col min="13320" max="13320" width="26.7109375" style="226" bestFit="1" customWidth="1"/>
    <col min="13321" max="13321" width="13.140625" style="226" bestFit="1" customWidth="1"/>
    <col min="13322" max="13322" width="12.42578125" style="226" customWidth="1"/>
    <col min="13323" max="13569" width="11.42578125" style="226"/>
    <col min="13570" max="13573" width="13.140625" style="226" customWidth="1"/>
    <col min="13574" max="13575" width="5.28515625" style="226" bestFit="1" customWidth="1"/>
    <col min="13576" max="13576" width="26.7109375" style="226" bestFit="1" customWidth="1"/>
    <col min="13577" max="13577" width="13.140625" style="226" bestFit="1" customWidth="1"/>
    <col min="13578" max="13578" width="12.42578125" style="226" customWidth="1"/>
    <col min="13579" max="13825" width="11.42578125" style="226"/>
    <col min="13826" max="13829" width="13.140625" style="226" customWidth="1"/>
    <col min="13830" max="13831" width="5.28515625" style="226" bestFit="1" customWidth="1"/>
    <col min="13832" max="13832" width="26.7109375" style="226" bestFit="1" customWidth="1"/>
    <col min="13833" max="13833" width="13.140625" style="226" bestFit="1" customWidth="1"/>
    <col min="13834" max="13834" width="12.42578125" style="226" customWidth="1"/>
    <col min="13835" max="14081" width="11.42578125" style="226"/>
    <col min="14082" max="14085" width="13.140625" style="226" customWidth="1"/>
    <col min="14086" max="14087" width="5.28515625" style="226" bestFit="1" customWidth="1"/>
    <col min="14088" max="14088" width="26.7109375" style="226" bestFit="1" customWidth="1"/>
    <col min="14089" max="14089" width="13.140625" style="226" bestFit="1" customWidth="1"/>
    <col min="14090" max="14090" width="12.42578125" style="226" customWidth="1"/>
    <col min="14091" max="14337" width="11.42578125" style="226"/>
    <col min="14338" max="14341" width="13.140625" style="226" customWidth="1"/>
    <col min="14342" max="14343" width="5.28515625" style="226" bestFit="1" customWidth="1"/>
    <col min="14344" max="14344" width="26.7109375" style="226" bestFit="1" customWidth="1"/>
    <col min="14345" max="14345" width="13.140625" style="226" bestFit="1" customWidth="1"/>
    <col min="14346" max="14346" width="12.42578125" style="226" customWidth="1"/>
    <col min="14347" max="14593" width="11.42578125" style="226"/>
    <col min="14594" max="14597" width="13.140625" style="226" customWidth="1"/>
    <col min="14598" max="14599" width="5.28515625" style="226" bestFit="1" customWidth="1"/>
    <col min="14600" max="14600" width="26.7109375" style="226" bestFit="1" customWidth="1"/>
    <col min="14601" max="14601" width="13.140625" style="226" bestFit="1" customWidth="1"/>
    <col min="14602" max="14602" width="12.42578125" style="226" customWidth="1"/>
    <col min="14603" max="14849" width="11.42578125" style="226"/>
    <col min="14850" max="14853" width="13.140625" style="226" customWidth="1"/>
    <col min="14854" max="14855" width="5.28515625" style="226" bestFit="1" customWidth="1"/>
    <col min="14856" max="14856" width="26.7109375" style="226" bestFit="1" customWidth="1"/>
    <col min="14857" max="14857" width="13.140625" style="226" bestFit="1" customWidth="1"/>
    <col min="14858" max="14858" width="12.42578125" style="226" customWidth="1"/>
    <col min="14859" max="15105" width="11.42578125" style="226"/>
    <col min="15106" max="15109" width="13.140625" style="226" customWidth="1"/>
    <col min="15110" max="15111" width="5.28515625" style="226" bestFit="1" customWidth="1"/>
    <col min="15112" max="15112" width="26.7109375" style="226" bestFit="1" customWidth="1"/>
    <col min="15113" max="15113" width="13.140625" style="226" bestFit="1" customWidth="1"/>
    <col min="15114" max="15114" width="12.42578125" style="226" customWidth="1"/>
    <col min="15115" max="15361" width="11.42578125" style="226"/>
    <col min="15362" max="15365" width="13.140625" style="226" customWidth="1"/>
    <col min="15366" max="15367" width="5.28515625" style="226" bestFit="1" customWidth="1"/>
    <col min="15368" max="15368" width="26.7109375" style="226" bestFit="1" customWidth="1"/>
    <col min="15369" max="15369" width="13.140625" style="226" bestFit="1" customWidth="1"/>
    <col min="15370" max="15370" width="12.42578125" style="226" customWidth="1"/>
    <col min="15371" max="15617" width="11.42578125" style="226"/>
    <col min="15618" max="15621" width="13.140625" style="226" customWidth="1"/>
    <col min="15622" max="15623" width="5.28515625" style="226" bestFit="1" customWidth="1"/>
    <col min="15624" max="15624" width="26.7109375" style="226" bestFit="1" customWidth="1"/>
    <col min="15625" max="15625" width="13.140625" style="226" bestFit="1" customWidth="1"/>
    <col min="15626" max="15626" width="12.42578125" style="226" customWidth="1"/>
    <col min="15627" max="15873" width="11.42578125" style="226"/>
    <col min="15874" max="15877" width="13.140625" style="226" customWidth="1"/>
    <col min="15878" max="15879" width="5.28515625" style="226" bestFit="1" customWidth="1"/>
    <col min="15880" max="15880" width="26.7109375" style="226" bestFit="1" customWidth="1"/>
    <col min="15881" max="15881" width="13.140625" style="226" bestFit="1" customWidth="1"/>
    <col min="15882" max="15882" width="12.42578125" style="226" customWidth="1"/>
    <col min="15883" max="16129" width="11.42578125" style="226"/>
    <col min="16130" max="16133" width="13.140625" style="226" customWidth="1"/>
    <col min="16134" max="16135" width="5.28515625" style="226" bestFit="1" customWidth="1"/>
    <col min="16136" max="16136" width="26.7109375" style="226" bestFit="1" customWidth="1"/>
    <col min="16137" max="16137" width="13.140625" style="226" bestFit="1" customWidth="1"/>
    <col min="16138" max="16138" width="12.42578125" style="226" customWidth="1"/>
    <col min="16139" max="16384" width="11.42578125" style="226"/>
  </cols>
  <sheetData>
    <row r="1" spans="1:10" ht="33" customHeight="1">
      <c r="A1" s="239" t="s">
        <v>811</v>
      </c>
    </row>
    <row r="2" spans="1:10" ht="33" customHeight="1">
      <c r="A2" s="240" t="s">
        <v>812</v>
      </c>
      <c r="D2" s="241" t="s">
        <v>814</v>
      </c>
    </row>
    <row r="3" spans="1:10" ht="33" customHeight="1">
      <c r="D3" s="241" t="s">
        <v>815</v>
      </c>
    </row>
    <row r="5" spans="1:10" ht="25.5">
      <c r="B5" s="242" t="s">
        <v>159</v>
      </c>
      <c r="C5" s="242" t="s">
        <v>405</v>
      </c>
      <c r="D5" s="242" t="s">
        <v>406</v>
      </c>
      <c r="E5" s="242" t="s">
        <v>407</v>
      </c>
      <c r="F5" s="242" t="s">
        <v>176</v>
      </c>
      <c r="G5" s="242" t="s">
        <v>408</v>
      </c>
      <c r="H5" s="242" t="s">
        <v>409</v>
      </c>
      <c r="I5" s="242" t="s">
        <v>410</v>
      </c>
      <c r="J5" s="242" t="s">
        <v>411</v>
      </c>
    </row>
    <row r="6" spans="1:10" ht="13.5" hidden="1" customHeight="1">
      <c r="B6" s="232" t="s">
        <v>687</v>
      </c>
      <c r="C6" s="232" t="s">
        <v>653</v>
      </c>
      <c r="D6" s="232" t="s">
        <v>444</v>
      </c>
      <c r="E6" s="232" t="s">
        <v>654</v>
      </c>
      <c r="F6" s="232" t="s">
        <v>180</v>
      </c>
      <c r="G6" s="232">
        <v>35</v>
      </c>
      <c r="H6" s="232" t="s">
        <v>467</v>
      </c>
      <c r="I6" s="232" t="s">
        <v>655</v>
      </c>
      <c r="J6" s="232" t="s">
        <v>485</v>
      </c>
    </row>
    <row r="7" spans="1:10" ht="13.5" hidden="1" customHeight="1">
      <c r="B7" s="232" t="s">
        <v>739</v>
      </c>
      <c r="C7" s="232" t="s">
        <v>804</v>
      </c>
      <c r="D7" s="232" t="s">
        <v>525</v>
      </c>
      <c r="E7" s="232" t="s">
        <v>805</v>
      </c>
      <c r="F7" s="232" t="s">
        <v>180</v>
      </c>
      <c r="G7" s="232">
        <v>28</v>
      </c>
      <c r="H7" s="232" t="s">
        <v>416</v>
      </c>
      <c r="I7" s="232" t="s">
        <v>806</v>
      </c>
      <c r="J7" s="232" t="s">
        <v>686</v>
      </c>
    </row>
    <row r="8" spans="1:10" ht="13.5" hidden="1" customHeight="1">
      <c r="B8" s="232" t="s">
        <v>743</v>
      </c>
      <c r="C8" s="232" t="s">
        <v>519</v>
      </c>
      <c r="D8" s="232" t="s">
        <v>454</v>
      </c>
      <c r="E8" s="232" t="s">
        <v>520</v>
      </c>
      <c r="F8" s="232" t="s">
        <v>180</v>
      </c>
      <c r="G8" s="232">
        <v>21</v>
      </c>
      <c r="H8" s="232" t="s">
        <v>467</v>
      </c>
      <c r="I8" s="232" t="s">
        <v>521</v>
      </c>
      <c r="J8" s="232" t="s">
        <v>522</v>
      </c>
    </row>
    <row r="9" spans="1:10" ht="13.5" hidden="1" customHeight="1">
      <c r="B9" s="232" t="s">
        <v>787</v>
      </c>
      <c r="C9" s="232" t="s">
        <v>781</v>
      </c>
      <c r="D9" s="232" t="s">
        <v>471</v>
      </c>
      <c r="E9" s="232" t="s">
        <v>782</v>
      </c>
      <c r="F9" s="232" t="s">
        <v>182</v>
      </c>
      <c r="G9" s="232">
        <v>28</v>
      </c>
      <c r="H9" s="232" t="s">
        <v>416</v>
      </c>
      <c r="I9" s="232" t="s">
        <v>783</v>
      </c>
      <c r="J9" s="232" t="s">
        <v>758</v>
      </c>
    </row>
    <row r="10" spans="1:10" ht="13.5" hidden="1" customHeight="1">
      <c r="B10" s="232" t="s">
        <v>452</v>
      </c>
      <c r="C10" s="232" t="s">
        <v>524</v>
      </c>
      <c r="D10" s="232" t="s">
        <v>525</v>
      </c>
      <c r="E10" s="232" t="s">
        <v>526</v>
      </c>
      <c r="F10" s="232" t="s">
        <v>180</v>
      </c>
      <c r="G10" s="232">
        <v>38</v>
      </c>
      <c r="H10" s="232" t="s">
        <v>423</v>
      </c>
      <c r="I10" s="232" t="s">
        <v>527</v>
      </c>
      <c r="J10" s="232" t="s">
        <v>528</v>
      </c>
    </row>
    <row r="11" spans="1:10" ht="13.5" hidden="1" customHeight="1">
      <c r="B11" s="232" t="s">
        <v>780</v>
      </c>
      <c r="C11" s="232" t="s">
        <v>481</v>
      </c>
      <c r="D11" s="232" t="s">
        <v>482</v>
      </c>
      <c r="E11" s="232" t="s">
        <v>483</v>
      </c>
      <c r="F11" s="232" t="s">
        <v>182</v>
      </c>
      <c r="G11" s="232">
        <v>25</v>
      </c>
      <c r="H11" s="232" t="s">
        <v>429</v>
      </c>
      <c r="I11" s="232" t="s">
        <v>484</v>
      </c>
      <c r="J11" s="232" t="s">
        <v>485</v>
      </c>
    </row>
    <row r="12" spans="1:10" ht="13.5" hidden="1" customHeight="1">
      <c r="B12" s="232" t="s">
        <v>477</v>
      </c>
      <c r="C12" s="232" t="s">
        <v>572</v>
      </c>
      <c r="D12" s="232" t="s">
        <v>454</v>
      </c>
      <c r="E12" s="232" t="s">
        <v>573</v>
      </c>
      <c r="F12" s="232" t="s">
        <v>180</v>
      </c>
      <c r="G12" s="232">
        <v>21</v>
      </c>
      <c r="H12" s="232" t="s">
        <v>423</v>
      </c>
      <c r="I12" s="232" t="s">
        <v>574</v>
      </c>
      <c r="J12" s="232" t="s">
        <v>208</v>
      </c>
    </row>
    <row r="13" spans="1:10" ht="13.5" hidden="1" customHeight="1">
      <c r="B13" s="232" t="s">
        <v>769</v>
      </c>
      <c r="C13" s="232" t="s">
        <v>639</v>
      </c>
      <c r="D13" s="232" t="s">
        <v>640</v>
      </c>
      <c r="E13" s="232" t="s">
        <v>641</v>
      </c>
      <c r="F13" s="232" t="s">
        <v>180</v>
      </c>
      <c r="G13" s="232">
        <v>20</v>
      </c>
      <c r="H13" s="232" t="s">
        <v>416</v>
      </c>
      <c r="I13" s="232" t="s">
        <v>642</v>
      </c>
      <c r="J13" s="232" t="s">
        <v>643</v>
      </c>
    </row>
    <row r="14" spans="1:10" ht="13.5" hidden="1" customHeight="1">
      <c r="B14" s="232" t="s">
        <v>514</v>
      </c>
      <c r="C14" s="232" t="s">
        <v>530</v>
      </c>
      <c r="D14" s="232" t="s">
        <v>499</v>
      </c>
      <c r="E14" s="232" t="s">
        <v>531</v>
      </c>
      <c r="F14" s="232" t="s">
        <v>180</v>
      </c>
      <c r="G14" s="232">
        <v>37</v>
      </c>
      <c r="H14" s="232" t="s">
        <v>467</v>
      </c>
      <c r="I14" s="232" t="s">
        <v>527</v>
      </c>
      <c r="J14" s="232" t="s">
        <v>528</v>
      </c>
    </row>
    <row r="15" spans="1:10" ht="13.5" hidden="1" customHeight="1">
      <c r="B15" s="232" t="s">
        <v>523</v>
      </c>
      <c r="C15" s="232" t="s">
        <v>487</v>
      </c>
      <c r="D15" s="232" t="s">
        <v>488</v>
      </c>
      <c r="E15" s="232" t="s">
        <v>489</v>
      </c>
      <c r="F15" s="232" t="s">
        <v>182</v>
      </c>
      <c r="G15" s="232">
        <v>22</v>
      </c>
      <c r="H15" s="232" t="s">
        <v>423</v>
      </c>
      <c r="I15" s="232" t="s">
        <v>490</v>
      </c>
      <c r="J15" s="232" t="s">
        <v>491</v>
      </c>
    </row>
    <row r="16" spans="1:10" ht="13.5" hidden="1" customHeight="1">
      <c r="B16" s="232" t="s">
        <v>529</v>
      </c>
      <c r="C16" s="232" t="s">
        <v>515</v>
      </c>
      <c r="D16" s="232" t="s">
        <v>471</v>
      </c>
      <c r="E16" s="232" t="s">
        <v>516</v>
      </c>
      <c r="F16" s="232" t="s">
        <v>180</v>
      </c>
      <c r="G16" s="232">
        <v>33</v>
      </c>
      <c r="H16" s="232" t="s">
        <v>446</v>
      </c>
      <c r="I16" s="232" t="s">
        <v>517</v>
      </c>
      <c r="J16" s="232" t="s">
        <v>485</v>
      </c>
    </row>
    <row r="17" spans="2:10" ht="13.5" hidden="1" customHeight="1">
      <c r="B17" s="232" t="s">
        <v>750</v>
      </c>
      <c r="C17" s="232" t="s">
        <v>723</v>
      </c>
      <c r="D17" s="232" t="s">
        <v>675</v>
      </c>
      <c r="E17" s="232" t="s">
        <v>724</v>
      </c>
      <c r="F17" s="232" t="s">
        <v>180</v>
      </c>
      <c r="G17" s="232">
        <v>19</v>
      </c>
      <c r="H17" s="232" t="s">
        <v>578</v>
      </c>
      <c r="I17" s="232" t="s">
        <v>725</v>
      </c>
      <c r="J17" s="232" t="s">
        <v>686</v>
      </c>
    </row>
    <row r="18" spans="2:10" ht="13.5" hidden="1" customHeight="1">
      <c r="B18" s="232" t="s">
        <v>759</v>
      </c>
      <c r="C18" s="232" t="s">
        <v>498</v>
      </c>
      <c r="D18" s="232" t="s">
        <v>499</v>
      </c>
      <c r="E18" s="232" t="s">
        <v>500</v>
      </c>
      <c r="F18" s="232" t="s">
        <v>180</v>
      </c>
      <c r="G18" s="232">
        <v>22</v>
      </c>
      <c r="H18" s="232" t="s">
        <v>423</v>
      </c>
      <c r="I18" s="232" t="s">
        <v>501</v>
      </c>
      <c r="J18" s="232" t="s">
        <v>502</v>
      </c>
    </row>
    <row r="19" spans="2:10" ht="13.5" hidden="1" customHeight="1">
      <c r="B19" s="232" t="s">
        <v>791</v>
      </c>
      <c r="C19" s="232" t="s">
        <v>796</v>
      </c>
      <c r="D19" s="232" t="s">
        <v>525</v>
      </c>
      <c r="E19" s="232" t="s">
        <v>797</v>
      </c>
      <c r="F19" s="232" t="s">
        <v>180</v>
      </c>
      <c r="G19" s="232">
        <v>50</v>
      </c>
      <c r="H19" s="232" t="s">
        <v>423</v>
      </c>
      <c r="I19" s="232" t="s">
        <v>798</v>
      </c>
      <c r="J19" s="232" t="s">
        <v>686</v>
      </c>
    </row>
    <row r="20" spans="2:10" ht="13.5" hidden="1" customHeight="1">
      <c r="B20" s="232" t="s">
        <v>559</v>
      </c>
      <c r="C20" s="232" t="s">
        <v>706</v>
      </c>
      <c r="D20" s="232" t="s">
        <v>421</v>
      </c>
      <c r="E20" s="232" t="s">
        <v>707</v>
      </c>
      <c r="F20" s="232" t="s">
        <v>180</v>
      </c>
      <c r="G20" s="232">
        <v>40</v>
      </c>
      <c r="H20" s="232" t="s">
        <v>423</v>
      </c>
      <c r="I20" s="232" t="s">
        <v>708</v>
      </c>
      <c r="J20" s="232" t="s">
        <v>709</v>
      </c>
    </row>
    <row r="21" spans="2:10" ht="13.5" hidden="1" customHeight="1">
      <c r="B21" s="232" t="s">
        <v>731</v>
      </c>
      <c r="C21" s="232" t="s">
        <v>674</v>
      </c>
      <c r="D21" s="232" t="s">
        <v>675</v>
      </c>
      <c r="E21" s="232" t="s">
        <v>676</v>
      </c>
      <c r="F21" s="232" t="s">
        <v>180</v>
      </c>
      <c r="G21" s="232">
        <v>19</v>
      </c>
      <c r="H21" s="232" t="s">
        <v>423</v>
      </c>
      <c r="I21" s="232" t="s">
        <v>677</v>
      </c>
      <c r="J21" s="232" t="s">
        <v>643</v>
      </c>
    </row>
    <row r="22" spans="2:10" ht="13.5" hidden="1" customHeight="1">
      <c r="B22" s="232" t="s">
        <v>765</v>
      </c>
      <c r="C22" s="232" t="s">
        <v>800</v>
      </c>
      <c r="D22" s="232" t="s">
        <v>640</v>
      </c>
      <c r="E22" s="232" t="s">
        <v>801</v>
      </c>
      <c r="F22" s="232" t="s">
        <v>180</v>
      </c>
      <c r="G22" s="232">
        <v>24</v>
      </c>
      <c r="H22" s="232" t="s">
        <v>616</v>
      </c>
      <c r="I22" s="232" t="s">
        <v>802</v>
      </c>
      <c r="J22" s="232" t="s">
        <v>686</v>
      </c>
    </row>
    <row r="23" spans="2:10" ht="13.5" hidden="1" customHeight="1">
      <c r="B23" s="232" t="s">
        <v>665</v>
      </c>
      <c r="C23" s="232" t="s">
        <v>537</v>
      </c>
      <c r="D23" s="232" t="s">
        <v>454</v>
      </c>
      <c r="E23" s="232" t="s">
        <v>538</v>
      </c>
      <c r="F23" s="232" t="s">
        <v>180</v>
      </c>
      <c r="G23" s="232">
        <v>23</v>
      </c>
      <c r="H23" s="232" t="s">
        <v>429</v>
      </c>
      <c r="I23" s="232" t="s">
        <v>501</v>
      </c>
      <c r="J23" s="232" t="s">
        <v>502</v>
      </c>
    </row>
    <row r="24" spans="2:10" ht="13.5" hidden="1" customHeight="1">
      <c r="B24" s="232" t="s">
        <v>718</v>
      </c>
      <c r="C24" s="232" t="s">
        <v>543</v>
      </c>
      <c r="D24" s="232" t="s">
        <v>525</v>
      </c>
      <c r="E24" s="232" t="s">
        <v>544</v>
      </c>
      <c r="F24" s="232" t="s">
        <v>180</v>
      </c>
      <c r="G24" s="232">
        <v>55</v>
      </c>
      <c r="H24" s="232" t="s">
        <v>423</v>
      </c>
      <c r="I24" s="232" t="s">
        <v>545</v>
      </c>
      <c r="J24" s="232" t="s">
        <v>546</v>
      </c>
    </row>
    <row r="25" spans="2:10" ht="13.5" hidden="1" customHeight="1">
      <c r="B25" s="232" t="s">
        <v>480</v>
      </c>
      <c r="C25" s="232" t="s">
        <v>774</v>
      </c>
      <c r="D25" s="232" t="s">
        <v>454</v>
      </c>
      <c r="E25" s="232" t="s">
        <v>775</v>
      </c>
      <c r="F25" s="232" t="s">
        <v>180</v>
      </c>
      <c r="G25" s="232">
        <v>38</v>
      </c>
      <c r="H25" s="232" t="s">
        <v>616</v>
      </c>
      <c r="I25" s="232" t="s">
        <v>776</v>
      </c>
      <c r="J25" s="232" t="s">
        <v>758</v>
      </c>
    </row>
    <row r="26" spans="2:10" ht="13.5" hidden="1" customHeight="1">
      <c r="B26" s="232" t="s">
        <v>799</v>
      </c>
      <c r="C26" s="232" t="s">
        <v>661</v>
      </c>
      <c r="D26" s="232" t="s">
        <v>482</v>
      </c>
      <c r="E26" s="232" t="s">
        <v>662</v>
      </c>
      <c r="F26" s="232" t="s">
        <v>180</v>
      </c>
      <c r="G26" s="232">
        <v>45</v>
      </c>
      <c r="H26" s="232" t="s">
        <v>423</v>
      </c>
      <c r="I26" s="232" t="s">
        <v>663</v>
      </c>
      <c r="J26" s="232" t="s">
        <v>664</v>
      </c>
    </row>
    <row r="27" spans="2:10" ht="13.5" customHeight="1">
      <c r="B27" s="232" t="s">
        <v>762</v>
      </c>
      <c r="C27" s="232" t="s">
        <v>778</v>
      </c>
      <c r="D27" s="232" t="s">
        <v>471</v>
      </c>
      <c r="E27" s="232" t="s">
        <v>779</v>
      </c>
      <c r="F27" s="232" t="s">
        <v>182</v>
      </c>
      <c r="G27" s="232">
        <v>46</v>
      </c>
      <c r="H27" s="244" t="s">
        <v>429</v>
      </c>
      <c r="I27" s="232" t="s">
        <v>768</v>
      </c>
      <c r="J27" s="232" t="s">
        <v>758</v>
      </c>
    </row>
    <row r="28" spans="2:10" ht="13.5" hidden="1" customHeight="1">
      <c r="B28" s="232" t="s">
        <v>456</v>
      </c>
      <c r="C28" s="232" t="s">
        <v>420</v>
      </c>
      <c r="D28" s="232" t="s">
        <v>421</v>
      </c>
      <c r="E28" s="232" t="s">
        <v>422</v>
      </c>
      <c r="F28" s="232" t="s">
        <v>180</v>
      </c>
      <c r="G28" s="232">
        <v>21</v>
      </c>
      <c r="H28" s="232" t="s">
        <v>423</v>
      </c>
      <c r="I28" s="232" t="s">
        <v>424</v>
      </c>
      <c r="J28" s="232" t="s">
        <v>418</v>
      </c>
    </row>
    <row r="29" spans="2:10" ht="13.5" hidden="1" customHeight="1">
      <c r="B29" s="232" t="s">
        <v>795</v>
      </c>
      <c r="C29" s="232" t="s">
        <v>587</v>
      </c>
      <c r="D29" s="232" t="s">
        <v>488</v>
      </c>
      <c r="E29" s="232" t="s">
        <v>588</v>
      </c>
      <c r="F29" s="232" t="s">
        <v>182</v>
      </c>
      <c r="G29" s="232">
        <v>22</v>
      </c>
      <c r="H29" s="232" t="s">
        <v>589</v>
      </c>
      <c r="I29" s="232" t="s">
        <v>590</v>
      </c>
      <c r="J29" s="232" t="s">
        <v>591</v>
      </c>
    </row>
    <row r="30" spans="2:10" ht="13.5" hidden="1" customHeight="1">
      <c r="B30" s="232" t="s">
        <v>552</v>
      </c>
      <c r="C30" s="232" t="s">
        <v>770</v>
      </c>
      <c r="D30" s="232" t="s">
        <v>471</v>
      </c>
      <c r="E30" s="232" t="s">
        <v>771</v>
      </c>
      <c r="F30" s="232" t="s">
        <v>180</v>
      </c>
      <c r="G30" s="232">
        <v>25</v>
      </c>
      <c r="H30" s="232" t="s">
        <v>616</v>
      </c>
      <c r="I30" s="232" t="s">
        <v>772</v>
      </c>
      <c r="J30" s="232" t="s">
        <v>758</v>
      </c>
    </row>
    <row r="31" spans="2:10" ht="13.5" hidden="1" customHeight="1">
      <c r="B31" s="232" t="s">
        <v>532</v>
      </c>
      <c r="C31" s="232" t="s">
        <v>460</v>
      </c>
      <c r="D31" s="232" t="s">
        <v>461</v>
      </c>
      <c r="E31" s="232" t="s">
        <v>462</v>
      </c>
      <c r="F31" s="232" t="s">
        <v>182</v>
      </c>
      <c r="G31" s="232">
        <v>28</v>
      </c>
      <c r="H31" s="232" t="s">
        <v>446</v>
      </c>
      <c r="I31" s="232" t="s">
        <v>463</v>
      </c>
      <c r="J31" s="232" t="s">
        <v>418</v>
      </c>
    </row>
    <row r="32" spans="2:10" ht="13.5" hidden="1" customHeight="1">
      <c r="B32" s="232" t="s">
        <v>754</v>
      </c>
      <c r="C32" s="232" t="s">
        <v>603</v>
      </c>
      <c r="D32" s="232" t="s">
        <v>421</v>
      </c>
      <c r="E32" s="232" t="s">
        <v>604</v>
      </c>
      <c r="F32" s="232" t="s">
        <v>182</v>
      </c>
      <c r="G32" s="232">
        <v>65</v>
      </c>
      <c r="H32" s="232" t="s">
        <v>446</v>
      </c>
      <c r="I32" s="232" t="s">
        <v>605</v>
      </c>
      <c r="J32" s="232" t="s">
        <v>485</v>
      </c>
    </row>
    <row r="33" spans="2:10" ht="13.5" hidden="1" customHeight="1">
      <c r="B33" s="232" t="s">
        <v>580</v>
      </c>
      <c r="C33" s="232" t="s">
        <v>715</v>
      </c>
      <c r="D33" s="232" t="s">
        <v>499</v>
      </c>
      <c r="E33" s="232" t="s">
        <v>716</v>
      </c>
      <c r="F33" s="232" t="s">
        <v>182</v>
      </c>
      <c r="G33" s="232">
        <v>18</v>
      </c>
      <c r="H33" s="232" t="s">
        <v>446</v>
      </c>
      <c r="I33" s="232" t="s">
        <v>717</v>
      </c>
      <c r="J33" s="232" t="s">
        <v>431</v>
      </c>
    </row>
    <row r="34" spans="2:10" ht="13.5" hidden="1" customHeight="1">
      <c r="B34" s="232" t="s">
        <v>735</v>
      </c>
      <c r="C34" s="232" t="s">
        <v>449</v>
      </c>
      <c r="D34" s="232" t="s">
        <v>421</v>
      </c>
      <c r="E34" s="232" t="s">
        <v>450</v>
      </c>
      <c r="F34" s="232" t="s">
        <v>182</v>
      </c>
      <c r="G34" s="232">
        <v>29</v>
      </c>
      <c r="H34" s="232" t="s">
        <v>446</v>
      </c>
      <c r="I34" s="232" t="s">
        <v>451</v>
      </c>
      <c r="J34" s="232" t="s">
        <v>418</v>
      </c>
    </row>
    <row r="35" spans="2:10" ht="13.5" hidden="1" customHeight="1">
      <c r="B35" s="232" t="s">
        <v>652</v>
      </c>
      <c r="C35" s="232" t="s">
        <v>683</v>
      </c>
      <c r="D35" s="232" t="s">
        <v>525</v>
      </c>
      <c r="E35" s="232" t="s">
        <v>684</v>
      </c>
      <c r="F35" s="232" t="s">
        <v>180</v>
      </c>
      <c r="G35" s="232">
        <v>17</v>
      </c>
      <c r="H35" s="232" t="s">
        <v>429</v>
      </c>
      <c r="I35" s="232" t="s">
        <v>685</v>
      </c>
      <c r="J35" s="232" t="s">
        <v>686</v>
      </c>
    </row>
    <row r="36" spans="2:10" ht="13.5" hidden="1" customHeight="1">
      <c r="B36" s="232" t="s">
        <v>682</v>
      </c>
      <c r="C36" s="232" t="s">
        <v>766</v>
      </c>
      <c r="D36" s="232" t="s">
        <v>525</v>
      </c>
      <c r="E36" s="232" t="s">
        <v>767</v>
      </c>
      <c r="F36" s="232" t="s">
        <v>182</v>
      </c>
      <c r="G36" s="232">
        <v>33</v>
      </c>
      <c r="H36" s="232" t="s">
        <v>578</v>
      </c>
      <c r="I36" s="232" t="s">
        <v>768</v>
      </c>
      <c r="J36" s="232" t="s">
        <v>758</v>
      </c>
    </row>
    <row r="37" spans="2:10" ht="13.5" hidden="1" customHeight="1">
      <c r="B37" s="232" t="s">
        <v>586</v>
      </c>
      <c r="C37" s="232" t="s">
        <v>470</v>
      </c>
      <c r="D37" s="232" t="s">
        <v>471</v>
      </c>
      <c r="E37" s="232" t="s">
        <v>472</v>
      </c>
      <c r="F37" s="232" t="s">
        <v>180</v>
      </c>
      <c r="G37" s="232">
        <v>30</v>
      </c>
      <c r="H37" s="232" t="s">
        <v>429</v>
      </c>
      <c r="I37" s="232" t="s">
        <v>473</v>
      </c>
      <c r="J37" s="232" t="s">
        <v>418</v>
      </c>
    </row>
    <row r="38" spans="2:10" ht="13.5" hidden="1" customHeight="1">
      <c r="B38" s="232" t="s">
        <v>486</v>
      </c>
      <c r="C38" s="232" t="s">
        <v>512</v>
      </c>
      <c r="D38" s="232" t="s">
        <v>414</v>
      </c>
      <c r="E38" s="232" t="s">
        <v>513</v>
      </c>
      <c r="F38" s="232" t="s">
        <v>182</v>
      </c>
      <c r="G38" s="232">
        <v>20</v>
      </c>
      <c r="H38" s="232" t="s">
        <v>429</v>
      </c>
      <c r="I38" s="232" t="s">
        <v>430</v>
      </c>
      <c r="J38" s="232" t="s">
        <v>431</v>
      </c>
    </row>
    <row r="39" spans="2:10" ht="13.5" hidden="1" customHeight="1">
      <c r="B39" s="232" t="s">
        <v>583</v>
      </c>
      <c r="C39" s="232" t="s">
        <v>614</v>
      </c>
      <c r="D39" s="232" t="s">
        <v>454</v>
      </c>
      <c r="E39" s="232" t="s">
        <v>615</v>
      </c>
      <c r="F39" s="232" t="s">
        <v>180</v>
      </c>
      <c r="G39" s="232">
        <v>19</v>
      </c>
      <c r="H39" s="232" t="s">
        <v>616</v>
      </c>
      <c r="I39" s="232" t="s">
        <v>617</v>
      </c>
      <c r="J39" s="232" t="s">
        <v>485</v>
      </c>
    </row>
    <row r="40" spans="2:10" ht="13.5" hidden="1" customHeight="1">
      <c r="B40" s="232" t="s">
        <v>564</v>
      </c>
      <c r="C40" s="232" t="s">
        <v>763</v>
      </c>
      <c r="D40" s="232" t="s">
        <v>471</v>
      </c>
      <c r="E40" s="232" t="s">
        <v>764</v>
      </c>
      <c r="F40" s="232" t="s">
        <v>180</v>
      </c>
      <c r="G40" s="232">
        <v>27</v>
      </c>
      <c r="H40" s="232" t="s">
        <v>467</v>
      </c>
      <c r="I40" s="232" t="s">
        <v>757</v>
      </c>
      <c r="J40" s="232" t="s">
        <v>758</v>
      </c>
    </row>
    <row r="41" spans="2:10" ht="13.5" hidden="1" customHeight="1">
      <c r="B41" s="232" t="s">
        <v>503</v>
      </c>
      <c r="C41" s="232" t="s">
        <v>457</v>
      </c>
      <c r="D41" s="232" t="s">
        <v>444</v>
      </c>
      <c r="E41" s="232" t="s">
        <v>458</v>
      </c>
      <c r="F41" s="232" t="s">
        <v>182</v>
      </c>
      <c r="G41" s="232">
        <v>19</v>
      </c>
      <c r="H41" s="232" t="s">
        <v>440</v>
      </c>
      <c r="I41" s="232" t="s">
        <v>430</v>
      </c>
      <c r="J41" s="232" t="s">
        <v>431</v>
      </c>
    </row>
    <row r="42" spans="2:10" ht="13.5" hidden="1" customHeight="1">
      <c r="B42" s="232" t="s">
        <v>669</v>
      </c>
      <c r="C42" s="232" t="s">
        <v>560</v>
      </c>
      <c r="D42" s="232" t="s">
        <v>444</v>
      </c>
      <c r="E42" s="232" t="s">
        <v>561</v>
      </c>
      <c r="F42" s="232" t="s">
        <v>180</v>
      </c>
      <c r="G42" s="232">
        <v>18</v>
      </c>
      <c r="H42" s="232" t="s">
        <v>416</v>
      </c>
      <c r="I42" s="232" t="s">
        <v>562</v>
      </c>
      <c r="J42" s="232" t="s">
        <v>563</v>
      </c>
    </row>
    <row r="43" spans="2:10" ht="13.5" hidden="1" customHeight="1">
      <c r="B43" s="232" t="s">
        <v>592</v>
      </c>
      <c r="C43" s="232" t="s">
        <v>413</v>
      </c>
      <c r="D43" s="232" t="s">
        <v>414</v>
      </c>
      <c r="E43" s="232" t="s">
        <v>415</v>
      </c>
      <c r="F43" s="232" t="s">
        <v>182</v>
      </c>
      <c r="G43" s="232">
        <v>31</v>
      </c>
      <c r="H43" s="232" t="s">
        <v>416</v>
      </c>
      <c r="I43" s="232" t="s">
        <v>417</v>
      </c>
      <c r="J43" s="232" t="s">
        <v>418</v>
      </c>
    </row>
    <row r="44" spans="2:10" ht="13.5" hidden="1" customHeight="1">
      <c r="B44" s="232" t="s">
        <v>696</v>
      </c>
      <c r="C44" s="232" t="s">
        <v>727</v>
      </c>
      <c r="D44" s="232" t="s">
        <v>640</v>
      </c>
      <c r="E44" s="232" t="s">
        <v>728</v>
      </c>
      <c r="F44" s="232" t="s">
        <v>182</v>
      </c>
      <c r="G44" s="232">
        <v>35</v>
      </c>
      <c r="H44" s="232" t="s">
        <v>729</v>
      </c>
      <c r="I44" s="232" t="s">
        <v>730</v>
      </c>
      <c r="J44" s="232" t="s">
        <v>686</v>
      </c>
    </row>
    <row r="45" spans="2:10" ht="13.5" hidden="1" customHeight="1">
      <c r="B45" s="232" t="s">
        <v>511</v>
      </c>
      <c r="C45" s="232" t="s">
        <v>785</v>
      </c>
      <c r="D45" s="232" t="s">
        <v>421</v>
      </c>
      <c r="E45" s="232" t="s">
        <v>786</v>
      </c>
      <c r="F45" s="232" t="s">
        <v>182</v>
      </c>
      <c r="G45" s="232">
        <v>24</v>
      </c>
      <c r="H45" s="232" t="s">
        <v>578</v>
      </c>
      <c r="I45" s="232" t="s">
        <v>768</v>
      </c>
      <c r="J45" s="232" t="s">
        <v>758</v>
      </c>
    </row>
    <row r="46" spans="2:10" ht="13.5" hidden="1" customHeight="1">
      <c r="B46" s="232" t="s">
        <v>692</v>
      </c>
      <c r="C46" s="232" t="s">
        <v>493</v>
      </c>
      <c r="D46" s="232" t="s">
        <v>414</v>
      </c>
      <c r="E46" s="232" t="s">
        <v>494</v>
      </c>
      <c r="F46" s="232" t="s">
        <v>180</v>
      </c>
      <c r="G46" s="232">
        <v>38</v>
      </c>
      <c r="H46" s="232" t="s">
        <v>429</v>
      </c>
      <c r="I46" s="232" t="s">
        <v>495</v>
      </c>
      <c r="J46" s="232" t="s">
        <v>496</v>
      </c>
    </row>
    <row r="47" spans="2:10" ht="13.5" hidden="1" customHeight="1">
      <c r="B47" s="232" t="s">
        <v>714</v>
      </c>
      <c r="C47" s="232" t="s">
        <v>565</v>
      </c>
      <c r="D47" s="232" t="s">
        <v>499</v>
      </c>
      <c r="E47" s="232" t="s">
        <v>566</v>
      </c>
      <c r="F47" s="232" t="s">
        <v>182</v>
      </c>
      <c r="G47" s="232">
        <v>48</v>
      </c>
      <c r="H47" s="232" t="s">
        <v>467</v>
      </c>
      <c r="I47" s="232" t="s">
        <v>527</v>
      </c>
      <c r="J47" s="232" t="s">
        <v>528</v>
      </c>
    </row>
    <row r="48" spans="2:10" ht="13.5" hidden="1" customHeight="1">
      <c r="B48" s="232" t="s">
        <v>644</v>
      </c>
      <c r="C48" s="232" t="s">
        <v>645</v>
      </c>
      <c r="D48" s="232" t="s">
        <v>444</v>
      </c>
      <c r="E48" s="232" t="s">
        <v>646</v>
      </c>
      <c r="F48" s="232" t="s">
        <v>180</v>
      </c>
      <c r="G48" s="232">
        <v>20</v>
      </c>
      <c r="H48" s="232" t="s">
        <v>616</v>
      </c>
      <c r="I48" s="232" t="s">
        <v>430</v>
      </c>
      <c r="J48" s="232" t="s">
        <v>431</v>
      </c>
    </row>
    <row r="49" spans="2:10" ht="13.5" hidden="1" customHeight="1">
      <c r="B49" s="232" t="s">
        <v>567</v>
      </c>
      <c r="C49" s="232" t="s">
        <v>788</v>
      </c>
      <c r="D49" s="232" t="s">
        <v>675</v>
      </c>
      <c r="E49" s="232" t="s">
        <v>789</v>
      </c>
      <c r="F49" s="232" t="s">
        <v>180</v>
      </c>
      <c r="G49" s="232">
        <v>48</v>
      </c>
      <c r="H49" s="232" t="s">
        <v>429</v>
      </c>
      <c r="I49" s="232" t="s">
        <v>790</v>
      </c>
      <c r="J49" s="232" t="s">
        <v>709</v>
      </c>
    </row>
    <row r="50" spans="2:10" ht="13.5" hidden="1" customHeight="1">
      <c r="B50" s="232" t="s">
        <v>606</v>
      </c>
      <c r="C50" s="232" t="s">
        <v>607</v>
      </c>
      <c r="D50" s="232" t="s">
        <v>454</v>
      </c>
      <c r="E50" s="232" t="s">
        <v>608</v>
      </c>
      <c r="F50" s="232" t="s">
        <v>180</v>
      </c>
      <c r="G50" s="232">
        <v>18</v>
      </c>
      <c r="H50" s="232" t="s">
        <v>429</v>
      </c>
      <c r="I50" s="232" t="s">
        <v>609</v>
      </c>
      <c r="J50" s="232" t="s">
        <v>485</v>
      </c>
    </row>
    <row r="51" spans="2:10" ht="13.5" hidden="1" customHeight="1">
      <c r="B51" s="232" t="s">
        <v>437</v>
      </c>
      <c r="C51" s="232" t="s">
        <v>507</v>
      </c>
      <c r="D51" s="232" t="s">
        <v>444</v>
      </c>
      <c r="E51" s="232" t="s">
        <v>508</v>
      </c>
      <c r="F51" s="232" t="s">
        <v>182</v>
      </c>
      <c r="G51" s="232">
        <v>19</v>
      </c>
      <c r="H51" s="232" t="s">
        <v>509</v>
      </c>
      <c r="I51" s="232" t="s">
        <v>510</v>
      </c>
      <c r="J51" s="232" t="s">
        <v>491</v>
      </c>
    </row>
    <row r="52" spans="2:10" ht="13.5" hidden="1" customHeight="1">
      <c r="B52" s="232" t="s">
        <v>700</v>
      </c>
      <c r="C52" s="232" t="s">
        <v>648</v>
      </c>
      <c r="D52" s="232" t="s">
        <v>444</v>
      </c>
      <c r="E52" s="232" t="s">
        <v>649</v>
      </c>
      <c r="F52" s="232" t="s">
        <v>180</v>
      </c>
      <c r="G52" s="232">
        <v>19</v>
      </c>
      <c r="H52" s="232" t="s">
        <v>616</v>
      </c>
      <c r="I52" s="232" t="s">
        <v>650</v>
      </c>
      <c r="J52" s="232" t="s">
        <v>651</v>
      </c>
    </row>
    <row r="53" spans="2:10" ht="13.5" hidden="1" customHeight="1">
      <c r="B53" s="232" t="s">
        <v>638</v>
      </c>
      <c r="C53" s="232" t="s">
        <v>576</v>
      </c>
      <c r="D53" s="232" t="s">
        <v>421</v>
      </c>
      <c r="E53" s="232" t="s">
        <v>577</v>
      </c>
      <c r="F53" s="232" t="s">
        <v>180</v>
      </c>
      <c r="G53" s="232">
        <v>25</v>
      </c>
      <c r="H53" s="232" t="s">
        <v>578</v>
      </c>
      <c r="I53" s="232" t="s">
        <v>579</v>
      </c>
      <c r="J53" s="232" t="s">
        <v>485</v>
      </c>
    </row>
    <row r="54" spans="2:10" ht="13.5" hidden="1" customHeight="1">
      <c r="B54" s="232" t="s">
        <v>602</v>
      </c>
      <c r="C54" s="232" t="s">
        <v>792</v>
      </c>
      <c r="D54" s="232" t="s">
        <v>488</v>
      </c>
      <c r="E54" s="232" t="s">
        <v>793</v>
      </c>
      <c r="F54" s="232" t="s">
        <v>180</v>
      </c>
      <c r="G54" s="232">
        <v>37</v>
      </c>
      <c r="H54" s="232" t="s">
        <v>446</v>
      </c>
      <c r="I54" s="232" t="s">
        <v>794</v>
      </c>
      <c r="J54" s="232" t="s">
        <v>686</v>
      </c>
    </row>
    <row r="55" spans="2:10" ht="13.5" hidden="1" customHeight="1">
      <c r="B55" s="232" t="s">
        <v>539</v>
      </c>
      <c r="C55" s="232" t="s">
        <v>584</v>
      </c>
      <c r="D55" s="232" t="s">
        <v>414</v>
      </c>
      <c r="E55" s="232" t="s">
        <v>585</v>
      </c>
      <c r="F55" s="232" t="s">
        <v>180</v>
      </c>
      <c r="G55" s="232">
        <v>27</v>
      </c>
      <c r="H55" s="232" t="s">
        <v>416</v>
      </c>
      <c r="I55" s="232" t="s">
        <v>550</v>
      </c>
      <c r="J55" s="232" t="s">
        <v>551</v>
      </c>
    </row>
    <row r="56" spans="2:10" ht="13.5" hidden="1" customHeight="1">
      <c r="B56" s="232" t="s">
        <v>784</v>
      </c>
      <c r="C56" s="232" t="s">
        <v>657</v>
      </c>
      <c r="D56" s="232" t="s">
        <v>628</v>
      </c>
      <c r="E56" s="232" t="s">
        <v>658</v>
      </c>
      <c r="F56" s="232" t="s">
        <v>180</v>
      </c>
      <c r="G56" s="232">
        <v>26</v>
      </c>
      <c r="H56" s="232" t="s">
        <v>467</v>
      </c>
      <c r="I56" s="232" t="s">
        <v>659</v>
      </c>
      <c r="J56" s="232" t="s">
        <v>591</v>
      </c>
    </row>
    <row r="57" spans="2:10" ht="13.5" hidden="1" customHeight="1">
      <c r="B57" s="232" t="s">
        <v>631</v>
      </c>
      <c r="C57" s="232" t="s">
        <v>632</v>
      </c>
      <c r="D57" s="232" t="s">
        <v>454</v>
      </c>
      <c r="E57" s="232" t="s">
        <v>633</v>
      </c>
      <c r="F57" s="232" t="s">
        <v>182</v>
      </c>
      <c r="G57" s="232">
        <v>20</v>
      </c>
      <c r="H57" s="232" t="s">
        <v>440</v>
      </c>
      <c r="I57" s="232" t="s">
        <v>634</v>
      </c>
      <c r="J57" s="232" t="s">
        <v>522</v>
      </c>
    </row>
    <row r="58" spans="2:10" ht="13.5" hidden="1" customHeight="1">
      <c r="B58" s="232" t="s">
        <v>803</v>
      </c>
      <c r="C58" s="232" t="s">
        <v>597</v>
      </c>
      <c r="D58" s="232" t="s">
        <v>461</v>
      </c>
      <c r="E58" s="232" t="s">
        <v>598</v>
      </c>
      <c r="F58" s="232" t="s">
        <v>180</v>
      </c>
      <c r="G58" s="232">
        <v>24</v>
      </c>
      <c r="H58" s="232" t="s">
        <v>599</v>
      </c>
      <c r="I58" s="232" t="s">
        <v>600</v>
      </c>
      <c r="J58" s="232" t="s">
        <v>601</v>
      </c>
    </row>
    <row r="59" spans="2:10" ht="13.5" hidden="1" customHeight="1">
      <c r="B59" s="232" t="s">
        <v>647</v>
      </c>
      <c r="C59" s="232" t="s">
        <v>581</v>
      </c>
      <c r="D59" s="232" t="s">
        <v>482</v>
      </c>
      <c r="E59" s="232" t="s">
        <v>582</v>
      </c>
      <c r="F59" s="232" t="s">
        <v>182</v>
      </c>
      <c r="G59" s="232">
        <v>27</v>
      </c>
      <c r="H59" s="232" t="s">
        <v>440</v>
      </c>
      <c r="I59" s="232" t="s">
        <v>495</v>
      </c>
      <c r="J59" s="232" t="s">
        <v>496</v>
      </c>
    </row>
    <row r="60" spans="2:10" ht="13.5" hidden="1" customHeight="1">
      <c r="B60" s="232" t="s">
        <v>464</v>
      </c>
      <c r="C60" s="232" t="s">
        <v>553</v>
      </c>
      <c r="D60" s="232" t="s">
        <v>414</v>
      </c>
      <c r="E60" s="232" t="s">
        <v>554</v>
      </c>
      <c r="F60" s="232" t="s">
        <v>182</v>
      </c>
      <c r="G60" s="232">
        <v>19</v>
      </c>
      <c r="H60" s="232" t="s">
        <v>429</v>
      </c>
      <c r="I60" s="232" t="s">
        <v>430</v>
      </c>
      <c r="J60" s="232" t="s">
        <v>431</v>
      </c>
    </row>
    <row r="61" spans="2:10" ht="13.5" hidden="1" customHeight="1">
      <c r="B61" s="232" t="s">
        <v>618</v>
      </c>
      <c r="C61" s="232" t="s">
        <v>732</v>
      </c>
      <c r="D61" s="232" t="s">
        <v>499</v>
      </c>
      <c r="E61" s="232" t="s">
        <v>733</v>
      </c>
      <c r="F61" s="232" t="s">
        <v>180</v>
      </c>
      <c r="G61" s="232">
        <v>35</v>
      </c>
      <c r="H61" s="232" t="s">
        <v>423</v>
      </c>
      <c r="I61" s="232" t="s">
        <v>734</v>
      </c>
      <c r="J61" s="232" t="s">
        <v>709</v>
      </c>
    </row>
    <row r="62" spans="2:10" ht="13.5" hidden="1" customHeight="1">
      <c r="B62" s="232" t="s">
        <v>542</v>
      </c>
      <c r="C62" s="232" t="s">
        <v>627</v>
      </c>
      <c r="D62" s="232" t="s">
        <v>628</v>
      </c>
      <c r="E62" s="232" t="s">
        <v>629</v>
      </c>
      <c r="F62" s="232" t="s">
        <v>180</v>
      </c>
      <c r="G62" s="232">
        <v>42</v>
      </c>
      <c r="H62" s="232" t="s">
        <v>446</v>
      </c>
      <c r="I62" s="232" t="s">
        <v>630</v>
      </c>
      <c r="J62" s="232" t="s">
        <v>528</v>
      </c>
    </row>
    <row r="63" spans="2:10" ht="13.5" hidden="1" customHeight="1">
      <c r="B63" s="232" t="s">
        <v>656</v>
      </c>
      <c r="C63" s="232" t="s">
        <v>619</v>
      </c>
      <c r="D63" s="232" t="s">
        <v>414</v>
      </c>
      <c r="E63" s="232" t="s">
        <v>620</v>
      </c>
      <c r="F63" s="232" t="s">
        <v>180</v>
      </c>
      <c r="G63" s="232">
        <v>45</v>
      </c>
      <c r="H63" s="232" t="s">
        <v>423</v>
      </c>
      <c r="I63" s="232" t="s">
        <v>621</v>
      </c>
      <c r="J63" s="232" t="s">
        <v>485</v>
      </c>
    </row>
    <row r="64" spans="2:10" ht="13.5" hidden="1" customHeight="1">
      <c r="B64" s="232" t="s">
        <v>459</v>
      </c>
      <c r="C64" s="232" t="s">
        <v>693</v>
      </c>
      <c r="D64" s="232" t="s">
        <v>454</v>
      </c>
      <c r="E64" s="232" t="s">
        <v>694</v>
      </c>
      <c r="F64" s="232" t="s">
        <v>182</v>
      </c>
      <c r="G64" s="232">
        <v>49</v>
      </c>
      <c r="H64" s="232" t="s">
        <v>467</v>
      </c>
      <c r="I64" s="232" t="s">
        <v>695</v>
      </c>
      <c r="J64" s="232" t="s">
        <v>691</v>
      </c>
    </row>
    <row r="65" spans="2:10" ht="13.5" hidden="1" customHeight="1">
      <c r="B65" s="232" t="s">
        <v>722</v>
      </c>
      <c r="C65" s="232" t="s">
        <v>711</v>
      </c>
      <c r="D65" s="232" t="s">
        <v>675</v>
      </c>
      <c r="E65" s="232" t="s">
        <v>712</v>
      </c>
      <c r="F65" s="232" t="s">
        <v>180</v>
      </c>
      <c r="G65" s="232">
        <v>30</v>
      </c>
      <c r="H65" s="232" t="s">
        <v>429</v>
      </c>
      <c r="I65" s="232" t="s">
        <v>713</v>
      </c>
      <c r="J65" s="232" t="s">
        <v>686</v>
      </c>
    </row>
    <row r="66" spans="2:10" ht="13.5" hidden="1" customHeight="1">
      <c r="B66" s="232" t="s">
        <v>474</v>
      </c>
      <c r="C66" s="232" t="s">
        <v>636</v>
      </c>
      <c r="D66" s="232" t="s">
        <v>444</v>
      </c>
      <c r="E66" s="232" t="s">
        <v>637</v>
      </c>
      <c r="F66" s="232" t="s">
        <v>180</v>
      </c>
      <c r="G66" s="232">
        <v>19</v>
      </c>
      <c r="H66" s="232" t="s">
        <v>446</v>
      </c>
      <c r="I66" s="232" t="s">
        <v>501</v>
      </c>
      <c r="J66" s="232" t="s">
        <v>502</v>
      </c>
    </row>
    <row r="67" spans="2:10" ht="13.5" hidden="1" customHeight="1">
      <c r="B67" s="232" t="s">
        <v>777</v>
      </c>
      <c r="C67" s="232" t="s">
        <v>465</v>
      </c>
      <c r="D67" s="232" t="s">
        <v>444</v>
      </c>
      <c r="E67" s="232" t="s">
        <v>466</v>
      </c>
      <c r="F67" s="232" t="s">
        <v>180</v>
      </c>
      <c r="G67" s="232">
        <v>26</v>
      </c>
      <c r="H67" s="232" t="s">
        <v>467</v>
      </c>
      <c r="I67" s="232" t="s">
        <v>468</v>
      </c>
      <c r="J67" s="232" t="s">
        <v>418</v>
      </c>
    </row>
    <row r="68" spans="2:10" ht="13.5" hidden="1" customHeight="1">
      <c r="B68" s="232" t="s">
        <v>610</v>
      </c>
      <c r="C68" s="232" t="s">
        <v>697</v>
      </c>
      <c r="D68" s="232" t="s">
        <v>499</v>
      </c>
      <c r="E68" s="232" t="s">
        <v>698</v>
      </c>
      <c r="F68" s="232" t="s">
        <v>180</v>
      </c>
      <c r="G68" s="232">
        <v>39</v>
      </c>
      <c r="H68" s="232" t="s">
        <v>423</v>
      </c>
      <c r="I68" s="232" t="s">
        <v>699</v>
      </c>
      <c r="J68" s="232" t="s">
        <v>686</v>
      </c>
    </row>
    <row r="69" spans="2:10" ht="13.5" hidden="1" customHeight="1">
      <c r="B69" s="232" t="s">
        <v>432</v>
      </c>
      <c r="C69" s="232" t="s">
        <v>426</v>
      </c>
      <c r="D69" s="232" t="s">
        <v>427</v>
      </c>
      <c r="E69" s="232" t="s">
        <v>428</v>
      </c>
      <c r="F69" s="232" t="s">
        <v>180</v>
      </c>
      <c r="G69" s="232">
        <v>18</v>
      </c>
      <c r="H69" s="232" t="s">
        <v>429</v>
      </c>
      <c r="I69" s="232" t="s">
        <v>430</v>
      </c>
      <c r="J69" s="232" t="s">
        <v>431</v>
      </c>
    </row>
    <row r="70" spans="2:10" ht="13.5" hidden="1" customHeight="1">
      <c r="B70" s="232" t="s">
        <v>626</v>
      </c>
      <c r="C70" s="232" t="s">
        <v>666</v>
      </c>
      <c r="D70" s="232" t="s">
        <v>421</v>
      </c>
      <c r="E70" s="232" t="s">
        <v>667</v>
      </c>
      <c r="F70" s="232" t="s">
        <v>180</v>
      </c>
      <c r="G70" s="232">
        <v>25</v>
      </c>
      <c r="H70" s="232" t="s">
        <v>446</v>
      </c>
      <c r="I70" s="232" t="s">
        <v>668</v>
      </c>
      <c r="J70" s="232" t="s">
        <v>651</v>
      </c>
    </row>
    <row r="71" spans="2:10" ht="13.5" hidden="1" customHeight="1">
      <c r="B71" s="232" t="s">
        <v>705</v>
      </c>
      <c r="C71" s="232" t="s">
        <v>755</v>
      </c>
      <c r="D71" s="232" t="s">
        <v>482</v>
      </c>
      <c r="E71" s="232" t="s">
        <v>756</v>
      </c>
      <c r="F71" s="232" t="s">
        <v>182</v>
      </c>
      <c r="G71" s="232">
        <v>38</v>
      </c>
      <c r="H71" s="232" t="s">
        <v>435</v>
      </c>
      <c r="I71" s="232" t="s">
        <v>757</v>
      </c>
      <c r="J71" s="232" t="s">
        <v>758</v>
      </c>
    </row>
    <row r="72" spans="2:10" ht="13.5" hidden="1" customHeight="1">
      <c r="B72" s="232" t="s">
        <v>448</v>
      </c>
      <c r="C72" s="232" t="s">
        <v>443</v>
      </c>
      <c r="D72" s="232" t="s">
        <v>444</v>
      </c>
      <c r="E72" s="232" t="s">
        <v>445</v>
      </c>
      <c r="F72" s="232" t="s">
        <v>180</v>
      </c>
      <c r="G72" s="232">
        <v>34</v>
      </c>
      <c r="H72" s="232" t="s">
        <v>446</v>
      </c>
      <c r="I72" s="232" t="s">
        <v>447</v>
      </c>
      <c r="J72" s="232" t="s">
        <v>418</v>
      </c>
    </row>
    <row r="73" spans="2:10" ht="13.5" hidden="1" customHeight="1">
      <c r="B73" s="232" t="s">
        <v>536</v>
      </c>
      <c r="C73" s="232" t="s">
        <v>670</v>
      </c>
      <c r="D73" s="232" t="s">
        <v>482</v>
      </c>
      <c r="E73" s="232" t="s">
        <v>671</v>
      </c>
      <c r="F73" s="232" t="s">
        <v>180</v>
      </c>
      <c r="G73" s="232">
        <v>20</v>
      </c>
      <c r="H73" s="232" t="s">
        <v>429</v>
      </c>
      <c r="I73" s="232" t="s">
        <v>672</v>
      </c>
      <c r="J73" s="232" t="s">
        <v>651</v>
      </c>
    </row>
    <row r="74" spans="2:10" ht="13.5" hidden="1" customHeight="1">
      <c r="B74" s="232" t="s">
        <v>596</v>
      </c>
      <c r="C74" s="232" t="s">
        <v>688</v>
      </c>
      <c r="D74" s="232" t="s">
        <v>461</v>
      </c>
      <c r="E74" s="232" t="s">
        <v>689</v>
      </c>
      <c r="F74" s="232" t="s">
        <v>182</v>
      </c>
      <c r="G74" s="232">
        <v>26</v>
      </c>
      <c r="H74" s="232" t="s">
        <v>578</v>
      </c>
      <c r="I74" s="232" t="s">
        <v>690</v>
      </c>
      <c r="J74" s="232" t="s">
        <v>691</v>
      </c>
    </row>
    <row r="75" spans="2:10" ht="13.5" hidden="1" customHeight="1">
      <c r="B75" s="232" t="s">
        <v>635</v>
      </c>
      <c r="C75" s="232" t="s">
        <v>751</v>
      </c>
      <c r="D75" s="232" t="s">
        <v>461</v>
      </c>
      <c r="E75" s="232" t="s">
        <v>752</v>
      </c>
      <c r="F75" s="232" t="s">
        <v>180</v>
      </c>
      <c r="G75" s="232">
        <v>25</v>
      </c>
      <c r="H75" s="232" t="s">
        <v>578</v>
      </c>
      <c r="I75" s="232" t="s">
        <v>753</v>
      </c>
      <c r="J75" s="232" t="s">
        <v>691</v>
      </c>
    </row>
    <row r="76" spans="2:10" ht="13.5" hidden="1" customHeight="1">
      <c r="B76" s="232" t="s">
        <v>492</v>
      </c>
      <c r="C76" s="232" t="s">
        <v>679</v>
      </c>
      <c r="D76" s="232" t="s">
        <v>454</v>
      </c>
      <c r="E76" s="232" t="s">
        <v>680</v>
      </c>
      <c r="F76" s="232" t="s">
        <v>180</v>
      </c>
      <c r="G76" s="232">
        <v>18</v>
      </c>
      <c r="H76" s="232" t="s">
        <v>509</v>
      </c>
      <c r="I76" s="232" t="s">
        <v>681</v>
      </c>
      <c r="J76" s="232" t="s">
        <v>485</v>
      </c>
    </row>
    <row r="77" spans="2:10" ht="13.5" hidden="1" customHeight="1">
      <c r="B77" s="232" t="s">
        <v>678</v>
      </c>
      <c r="C77" s="232" t="s">
        <v>760</v>
      </c>
      <c r="D77" s="232" t="s">
        <v>482</v>
      </c>
      <c r="E77" s="232" t="s">
        <v>761</v>
      </c>
      <c r="F77" s="232" t="s">
        <v>180</v>
      </c>
      <c r="G77" s="232">
        <v>36</v>
      </c>
      <c r="H77" s="232" t="s">
        <v>467</v>
      </c>
      <c r="I77" s="232" t="s">
        <v>757</v>
      </c>
      <c r="J77" s="232" t="s">
        <v>758</v>
      </c>
    </row>
    <row r="78" spans="2:10" ht="13.5" hidden="1" customHeight="1">
      <c r="B78" s="232" t="s">
        <v>442</v>
      </c>
      <c r="C78" s="232" t="s">
        <v>556</v>
      </c>
      <c r="D78" s="232" t="s">
        <v>525</v>
      </c>
      <c r="E78" s="232" t="s">
        <v>557</v>
      </c>
      <c r="F78" s="232" t="s">
        <v>182</v>
      </c>
      <c r="G78" s="232">
        <v>26</v>
      </c>
      <c r="H78" s="232" t="s">
        <v>429</v>
      </c>
      <c r="I78" s="232" t="s">
        <v>558</v>
      </c>
      <c r="J78" s="232" t="s">
        <v>485</v>
      </c>
    </row>
    <row r="79" spans="2:10" ht="13.5" hidden="1" customHeight="1">
      <c r="B79" s="232" t="s">
        <v>518</v>
      </c>
      <c r="C79" s="232" t="s">
        <v>433</v>
      </c>
      <c r="D79" s="232" t="s">
        <v>414</v>
      </c>
      <c r="E79" s="232" t="s">
        <v>434</v>
      </c>
      <c r="F79" s="232" t="s">
        <v>182</v>
      </c>
      <c r="G79" s="232">
        <v>22</v>
      </c>
      <c r="H79" s="232" t="s">
        <v>435</v>
      </c>
      <c r="I79" s="232" t="s">
        <v>436</v>
      </c>
      <c r="J79" s="232" t="s">
        <v>418</v>
      </c>
    </row>
    <row r="80" spans="2:10" ht="13.5" hidden="1" customHeight="1">
      <c r="B80" s="232" t="s">
        <v>773</v>
      </c>
      <c r="C80" s="232" t="s">
        <v>438</v>
      </c>
      <c r="D80" s="232" t="s">
        <v>427</v>
      </c>
      <c r="E80" s="232" t="s">
        <v>439</v>
      </c>
      <c r="F80" s="232" t="s">
        <v>182</v>
      </c>
      <c r="G80" s="232">
        <v>22</v>
      </c>
      <c r="H80" s="232" t="s">
        <v>440</v>
      </c>
      <c r="I80" s="232" t="s">
        <v>441</v>
      </c>
      <c r="J80" s="232" t="s">
        <v>418</v>
      </c>
    </row>
    <row r="81" spans="2:10" ht="13.5" hidden="1" customHeight="1">
      <c r="B81" s="232" t="s">
        <v>571</v>
      </c>
      <c r="C81" s="232" t="s">
        <v>747</v>
      </c>
      <c r="D81" s="232" t="s">
        <v>471</v>
      </c>
      <c r="E81" s="232" t="s">
        <v>748</v>
      </c>
      <c r="F81" s="232" t="s">
        <v>182</v>
      </c>
      <c r="G81" s="232">
        <v>40</v>
      </c>
      <c r="H81" s="232" t="s">
        <v>429</v>
      </c>
      <c r="I81" s="232" t="s">
        <v>749</v>
      </c>
      <c r="J81" s="232" t="s">
        <v>686</v>
      </c>
    </row>
    <row r="82" spans="2:10" ht="13.5" hidden="1" customHeight="1">
      <c r="B82" s="232" t="s">
        <v>419</v>
      </c>
      <c r="C82" s="232" t="s">
        <v>504</v>
      </c>
      <c r="D82" s="232" t="s">
        <v>454</v>
      </c>
      <c r="E82" s="232" t="s">
        <v>505</v>
      </c>
      <c r="F82" s="232" t="s">
        <v>182</v>
      </c>
      <c r="G82" s="232">
        <v>20</v>
      </c>
      <c r="H82" s="232" t="s">
        <v>423</v>
      </c>
      <c r="I82" s="232" t="s">
        <v>501</v>
      </c>
      <c r="J82" s="232" t="s">
        <v>502</v>
      </c>
    </row>
    <row r="83" spans="2:10" ht="13.5" hidden="1" customHeight="1">
      <c r="B83" s="232" t="s">
        <v>506</v>
      </c>
      <c r="C83" s="232" t="s">
        <v>593</v>
      </c>
      <c r="D83" s="232" t="s">
        <v>421</v>
      </c>
      <c r="E83" s="232" t="s">
        <v>594</v>
      </c>
      <c r="F83" s="232" t="s">
        <v>180</v>
      </c>
      <c r="G83" s="232">
        <v>40</v>
      </c>
      <c r="H83" s="232" t="s">
        <v>416</v>
      </c>
      <c r="I83" s="232" t="s">
        <v>595</v>
      </c>
      <c r="J83" s="232" t="s">
        <v>563</v>
      </c>
    </row>
    <row r="84" spans="2:10" ht="13.5" hidden="1" customHeight="1">
      <c r="B84" s="232" t="s">
        <v>746</v>
      </c>
      <c r="C84" s="232" t="s">
        <v>744</v>
      </c>
      <c r="D84" s="232" t="s">
        <v>675</v>
      </c>
      <c r="E84" s="232" t="s">
        <v>745</v>
      </c>
      <c r="F84" s="232" t="s">
        <v>182</v>
      </c>
      <c r="G84" s="232">
        <v>16</v>
      </c>
      <c r="H84" s="232" t="s">
        <v>446</v>
      </c>
      <c r="I84" s="232" t="s">
        <v>742</v>
      </c>
      <c r="J84" s="232" t="s">
        <v>686</v>
      </c>
    </row>
    <row r="85" spans="2:10" ht="13.5" hidden="1" customHeight="1">
      <c r="B85" s="232" t="s">
        <v>575</v>
      </c>
      <c r="C85" s="232" t="s">
        <v>701</v>
      </c>
      <c r="D85" s="232" t="s">
        <v>427</v>
      </c>
      <c r="E85" s="232" t="s">
        <v>702</v>
      </c>
      <c r="F85" s="232" t="s">
        <v>182</v>
      </c>
      <c r="G85" s="232">
        <v>19</v>
      </c>
      <c r="H85" s="232" t="s">
        <v>616</v>
      </c>
      <c r="I85" s="232" t="s">
        <v>703</v>
      </c>
      <c r="J85" s="232" t="s">
        <v>704</v>
      </c>
    </row>
    <row r="86" spans="2:10" ht="13.5" hidden="1" customHeight="1">
      <c r="B86" s="232" t="s">
        <v>660</v>
      </c>
      <c r="C86" s="232" t="s">
        <v>453</v>
      </c>
      <c r="D86" s="232" t="s">
        <v>454</v>
      </c>
      <c r="E86" s="232" t="s">
        <v>455</v>
      </c>
      <c r="F86" s="232" t="s">
        <v>182</v>
      </c>
      <c r="G86" s="232">
        <v>28</v>
      </c>
      <c r="H86" s="232" t="s">
        <v>423</v>
      </c>
      <c r="I86" s="232" t="s">
        <v>451</v>
      </c>
      <c r="J86" s="232" t="s">
        <v>418</v>
      </c>
    </row>
    <row r="87" spans="2:10" ht="13.5" hidden="1" customHeight="1">
      <c r="B87" s="232" t="s">
        <v>425</v>
      </c>
      <c r="C87" s="232" t="s">
        <v>611</v>
      </c>
      <c r="D87" s="232" t="s">
        <v>414</v>
      </c>
      <c r="E87" s="232" t="s">
        <v>612</v>
      </c>
      <c r="F87" s="232" t="s">
        <v>180</v>
      </c>
      <c r="G87" s="232">
        <v>28</v>
      </c>
      <c r="H87" s="232" t="s">
        <v>423</v>
      </c>
      <c r="I87" s="232" t="s">
        <v>501</v>
      </c>
      <c r="J87" s="232" t="s">
        <v>502</v>
      </c>
    </row>
    <row r="88" spans="2:10" ht="13.5" hidden="1" customHeight="1">
      <c r="B88" s="232" t="s">
        <v>469</v>
      </c>
      <c r="C88" s="232" t="s">
        <v>540</v>
      </c>
      <c r="D88" s="232" t="s">
        <v>454</v>
      </c>
      <c r="E88" s="232" t="s">
        <v>541</v>
      </c>
      <c r="F88" s="232" t="s">
        <v>180</v>
      </c>
      <c r="G88" s="232">
        <v>30</v>
      </c>
      <c r="H88" s="232" t="s">
        <v>440</v>
      </c>
      <c r="I88" s="232" t="s">
        <v>495</v>
      </c>
      <c r="J88" s="232" t="s">
        <v>496</v>
      </c>
    </row>
    <row r="89" spans="2:10" ht="13.5" hidden="1" customHeight="1">
      <c r="B89" s="232" t="s">
        <v>622</v>
      </c>
      <c r="C89" s="232" t="s">
        <v>740</v>
      </c>
      <c r="D89" s="232" t="s">
        <v>499</v>
      </c>
      <c r="E89" s="232" t="s">
        <v>741</v>
      </c>
      <c r="F89" s="232" t="s">
        <v>180</v>
      </c>
      <c r="G89" s="232">
        <v>34</v>
      </c>
      <c r="H89" s="232" t="s">
        <v>416</v>
      </c>
      <c r="I89" s="232" t="s">
        <v>742</v>
      </c>
      <c r="J89" s="232" t="s">
        <v>686</v>
      </c>
    </row>
    <row r="90" spans="2:10" ht="13.5" hidden="1" customHeight="1">
      <c r="B90" s="232" t="s">
        <v>673</v>
      </c>
      <c r="C90" s="232" t="s">
        <v>548</v>
      </c>
      <c r="D90" s="232" t="s">
        <v>444</v>
      </c>
      <c r="E90" s="232" t="s">
        <v>549</v>
      </c>
      <c r="F90" s="232" t="s">
        <v>182</v>
      </c>
      <c r="G90" s="232">
        <v>29</v>
      </c>
      <c r="H90" s="232" t="s">
        <v>429</v>
      </c>
      <c r="I90" s="232" t="s">
        <v>550</v>
      </c>
      <c r="J90" s="232" t="s">
        <v>551</v>
      </c>
    </row>
    <row r="91" spans="2:10" ht="13.5" hidden="1" customHeight="1">
      <c r="B91" s="232" t="s">
        <v>726</v>
      </c>
      <c r="C91" s="232" t="s">
        <v>478</v>
      </c>
      <c r="D91" s="232" t="s">
        <v>427</v>
      </c>
      <c r="E91" s="232" t="s">
        <v>479</v>
      </c>
      <c r="F91" s="232" t="s">
        <v>182</v>
      </c>
      <c r="G91" s="232">
        <v>16</v>
      </c>
      <c r="H91" s="232" t="s">
        <v>416</v>
      </c>
      <c r="I91" s="232" t="s">
        <v>430</v>
      </c>
      <c r="J91" s="232" t="s">
        <v>431</v>
      </c>
    </row>
    <row r="92" spans="2:10" ht="13.5" hidden="1" customHeight="1">
      <c r="B92" s="232" t="s">
        <v>555</v>
      </c>
      <c r="C92" s="232" t="s">
        <v>736</v>
      </c>
      <c r="D92" s="232" t="s">
        <v>628</v>
      </c>
      <c r="E92" s="232" t="s">
        <v>737</v>
      </c>
      <c r="F92" s="232" t="s">
        <v>180</v>
      </c>
      <c r="G92" s="232">
        <v>49</v>
      </c>
      <c r="H92" s="232" t="s">
        <v>446</v>
      </c>
      <c r="I92" s="232" t="s">
        <v>738</v>
      </c>
      <c r="J92" s="232" t="s">
        <v>686</v>
      </c>
    </row>
    <row r="93" spans="2:10" ht="13.5" hidden="1" customHeight="1">
      <c r="B93" s="232" t="s">
        <v>710</v>
      </c>
      <c r="C93" s="232" t="s">
        <v>568</v>
      </c>
      <c r="D93" s="232" t="s">
        <v>444</v>
      </c>
      <c r="E93" s="232" t="s">
        <v>569</v>
      </c>
      <c r="F93" s="232" t="s">
        <v>180</v>
      </c>
      <c r="G93" s="232">
        <v>25</v>
      </c>
      <c r="H93" s="232" t="s">
        <v>416</v>
      </c>
      <c r="I93" s="232" t="s">
        <v>570</v>
      </c>
      <c r="J93" s="232" t="s">
        <v>208</v>
      </c>
    </row>
    <row r="94" spans="2:10" ht="13.5" hidden="1" customHeight="1">
      <c r="B94" s="232" t="s">
        <v>412</v>
      </c>
      <c r="C94" s="232" t="s">
        <v>623</v>
      </c>
      <c r="D94" s="232" t="s">
        <v>444</v>
      </c>
      <c r="E94" s="232" t="s">
        <v>624</v>
      </c>
      <c r="F94" s="232" t="s">
        <v>182</v>
      </c>
      <c r="G94" s="232">
        <v>23</v>
      </c>
      <c r="H94" s="232" t="s">
        <v>429</v>
      </c>
      <c r="I94" s="232" t="s">
        <v>625</v>
      </c>
      <c r="J94" s="232" t="s">
        <v>485</v>
      </c>
    </row>
    <row r="95" spans="2:10" ht="13.5" hidden="1" customHeight="1">
      <c r="B95" s="232" t="s">
        <v>497</v>
      </c>
      <c r="C95" s="232" t="s">
        <v>475</v>
      </c>
      <c r="D95" s="232" t="s">
        <v>454</v>
      </c>
      <c r="E95" s="232" t="s">
        <v>476</v>
      </c>
      <c r="F95" s="232" t="s">
        <v>182</v>
      </c>
      <c r="G95" s="232">
        <v>23</v>
      </c>
      <c r="H95" s="232" t="s">
        <v>423</v>
      </c>
      <c r="I95" s="232" t="s">
        <v>463</v>
      </c>
      <c r="J95" s="232" t="s">
        <v>418</v>
      </c>
    </row>
    <row r="96" spans="2:10" ht="13.5" hidden="1" customHeight="1">
      <c r="B96" s="232" t="s">
        <v>613</v>
      </c>
      <c r="C96" s="232" t="s">
        <v>719</v>
      </c>
      <c r="D96" s="232" t="s">
        <v>675</v>
      </c>
      <c r="E96" s="232" t="s">
        <v>720</v>
      </c>
      <c r="F96" s="232" t="s">
        <v>180</v>
      </c>
      <c r="G96" s="232">
        <v>33</v>
      </c>
      <c r="H96" s="232" t="s">
        <v>467</v>
      </c>
      <c r="I96" s="232" t="s">
        <v>721</v>
      </c>
      <c r="J96" s="232" t="s">
        <v>709</v>
      </c>
    </row>
    <row r="97" spans="2:10" ht="13.5" hidden="1" customHeight="1">
      <c r="B97" s="232" t="s">
        <v>547</v>
      </c>
      <c r="C97" s="232" t="s">
        <v>533</v>
      </c>
      <c r="D97" s="232" t="s">
        <v>488</v>
      </c>
      <c r="E97" s="232" t="s">
        <v>534</v>
      </c>
      <c r="F97" s="232" t="s">
        <v>180</v>
      </c>
      <c r="G97" s="232">
        <v>40</v>
      </c>
      <c r="H97" s="232" t="s">
        <v>416</v>
      </c>
      <c r="I97" s="232" t="s">
        <v>535</v>
      </c>
      <c r="J97" s="232" t="s">
        <v>528</v>
      </c>
    </row>
  </sheetData>
  <autoFilter ref="B5:J97">
    <filterColumn colId="2">
      <filters>
        <filter val="Refrigeradoras"/>
      </filters>
    </filterColumn>
    <filterColumn colId="7">
      <filters>
        <filter val="Sao Paulo"/>
      </filters>
    </filterColumn>
  </autoFilter>
  <pageMargins left="0.75" right="0.75" top="1" bottom="1" header="0" footer="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7"/>
  <sheetViews>
    <sheetView zoomScaleNormal="100" workbookViewId="0">
      <selection activeCell="H100" sqref="H100"/>
    </sheetView>
  </sheetViews>
  <sheetFormatPr baseColWidth="10" defaultRowHeight="12.75"/>
  <cols>
    <col min="1" max="1" width="11.42578125" style="226"/>
    <col min="2" max="2" width="13.140625" style="226" customWidth="1"/>
    <col min="3" max="3" width="32.7109375" style="226" bestFit="1" customWidth="1"/>
    <col min="4" max="5" width="13.140625" style="226" customWidth="1"/>
    <col min="6" max="7" width="5.28515625" style="226" bestFit="1" customWidth="1"/>
    <col min="8" max="8" width="26.7109375" style="226" bestFit="1" customWidth="1"/>
    <col min="9" max="9" width="13.140625" style="226" bestFit="1" customWidth="1"/>
    <col min="10" max="10" width="12.42578125" style="226" customWidth="1"/>
    <col min="11" max="257" width="11.42578125" style="226"/>
    <col min="258" max="258" width="13.140625" style="226" customWidth="1"/>
    <col min="259" max="259" width="32.7109375" style="226" bestFit="1" customWidth="1"/>
    <col min="260" max="261" width="13.140625" style="226" customWidth="1"/>
    <col min="262" max="263" width="5.28515625" style="226" bestFit="1" customWidth="1"/>
    <col min="264" max="264" width="26.7109375" style="226" bestFit="1" customWidth="1"/>
    <col min="265" max="265" width="13.140625" style="226" bestFit="1" customWidth="1"/>
    <col min="266" max="266" width="12.42578125" style="226" customWidth="1"/>
    <col min="267" max="513" width="11.42578125" style="226"/>
    <col min="514" max="514" width="13.140625" style="226" customWidth="1"/>
    <col min="515" max="515" width="32.7109375" style="226" bestFit="1" customWidth="1"/>
    <col min="516" max="517" width="13.140625" style="226" customWidth="1"/>
    <col min="518" max="519" width="5.28515625" style="226" bestFit="1" customWidth="1"/>
    <col min="520" max="520" width="26.7109375" style="226" bestFit="1" customWidth="1"/>
    <col min="521" max="521" width="13.140625" style="226" bestFit="1" customWidth="1"/>
    <col min="522" max="522" width="12.42578125" style="226" customWidth="1"/>
    <col min="523" max="769" width="11.42578125" style="226"/>
    <col min="770" max="770" width="13.140625" style="226" customWidth="1"/>
    <col min="771" max="771" width="32.7109375" style="226" bestFit="1" customWidth="1"/>
    <col min="772" max="773" width="13.140625" style="226" customWidth="1"/>
    <col min="774" max="775" width="5.28515625" style="226" bestFit="1" customWidth="1"/>
    <col min="776" max="776" width="26.7109375" style="226" bestFit="1" customWidth="1"/>
    <col min="777" max="777" width="13.140625" style="226" bestFit="1" customWidth="1"/>
    <col min="778" max="778" width="12.42578125" style="226" customWidth="1"/>
    <col min="779" max="1025" width="11.42578125" style="226"/>
    <col min="1026" max="1026" width="13.140625" style="226" customWidth="1"/>
    <col min="1027" max="1027" width="32.7109375" style="226" bestFit="1" customWidth="1"/>
    <col min="1028" max="1029" width="13.140625" style="226" customWidth="1"/>
    <col min="1030" max="1031" width="5.28515625" style="226" bestFit="1" customWidth="1"/>
    <col min="1032" max="1032" width="26.7109375" style="226" bestFit="1" customWidth="1"/>
    <col min="1033" max="1033" width="13.140625" style="226" bestFit="1" customWidth="1"/>
    <col min="1034" max="1034" width="12.42578125" style="226" customWidth="1"/>
    <col min="1035" max="1281" width="11.42578125" style="226"/>
    <col min="1282" max="1282" width="13.140625" style="226" customWidth="1"/>
    <col min="1283" max="1283" width="32.7109375" style="226" bestFit="1" customWidth="1"/>
    <col min="1284" max="1285" width="13.140625" style="226" customWidth="1"/>
    <col min="1286" max="1287" width="5.28515625" style="226" bestFit="1" customWidth="1"/>
    <col min="1288" max="1288" width="26.7109375" style="226" bestFit="1" customWidth="1"/>
    <col min="1289" max="1289" width="13.140625" style="226" bestFit="1" customWidth="1"/>
    <col min="1290" max="1290" width="12.42578125" style="226" customWidth="1"/>
    <col min="1291" max="1537" width="11.42578125" style="226"/>
    <col min="1538" max="1538" width="13.140625" style="226" customWidth="1"/>
    <col min="1539" max="1539" width="32.7109375" style="226" bestFit="1" customWidth="1"/>
    <col min="1540" max="1541" width="13.140625" style="226" customWidth="1"/>
    <col min="1542" max="1543" width="5.28515625" style="226" bestFit="1" customWidth="1"/>
    <col min="1544" max="1544" width="26.7109375" style="226" bestFit="1" customWidth="1"/>
    <col min="1545" max="1545" width="13.140625" style="226" bestFit="1" customWidth="1"/>
    <col min="1546" max="1546" width="12.42578125" style="226" customWidth="1"/>
    <col min="1547" max="1793" width="11.42578125" style="226"/>
    <col min="1794" max="1794" width="13.140625" style="226" customWidth="1"/>
    <col min="1795" max="1795" width="32.7109375" style="226" bestFit="1" customWidth="1"/>
    <col min="1796" max="1797" width="13.140625" style="226" customWidth="1"/>
    <col min="1798" max="1799" width="5.28515625" style="226" bestFit="1" customWidth="1"/>
    <col min="1800" max="1800" width="26.7109375" style="226" bestFit="1" customWidth="1"/>
    <col min="1801" max="1801" width="13.140625" style="226" bestFit="1" customWidth="1"/>
    <col min="1802" max="1802" width="12.42578125" style="226" customWidth="1"/>
    <col min="1803" max="2049" width="11.42578125" style="226"/>
    <col min="2050" max="2050" width="13.140625" style="226" customWidth="1"/>
    <col min="2051" max="2051" width="32.7109375" style="226" bestFit="1" customWidth="1"/>
    <col min="2052" max="2053" width="13.140625" style="226" customWidth="1"/>
    <col min="2054" max="2055" width="5.28515625" style="226" bestFit="1" customWidth="1"/>
    <col min="2056" max="2056" width="26.7109375" style="226" bestFit="1" customWidth="1"/>
    <col min="2057" max="2057" width="13.140625" style="226" bestFit="1" customWidth="1"/>
    <col min="2058" max="2058" width="12.42578125" style="226" customWidth="1"/>
    <col min="2059" max="2305" width="11.42578125" style="226"/>
    <col min="2306" max="2306" width="13.140625" style="226" customWidth="1"/>
    <col min="2307" max="2307" width="32.7109375" style="226" bestFit="1" customWidth="1"/>
    <col min="2308" max="2309" width="13.140625" style="226" customWidth="1"/>
    <col min="2310" max="2311" width="5.28515625" style="226" bestFit="1" customWidth="1"/>
    <col min="2312" max="2312" width="26.7109375" style="226" bestFit="1" customWidth="1"/>
    <col min="2313" max="2313" width="13.140625" style="226" bestFit="1" customWidth="1"/>
    <col min="2314" max="2314" width="12.42578125" style="226" customWidth="1"/>
    <col min="2315" max="2561" width="11.42578125" style="226"/>
    <col min="2562" max="2562" width="13.140625" style="226" customWidth="1"/>
    <col min="2563" max="2563" width="32.7109375" style="226" bestFit="1" customWidth="1"/>
    <col min="2564" max="2565" width="13.140625" style="226" customWidth="1"/>
    <col min="2566" max="2567" width="5.28515625" style="226" bestFit="1" customWidth="1"/>
    <col min="2568" max="2568" width="26.7109375" style="226" bestFit="1" customWidth="1"/>
    <col min="2569" max="2569" width="13.140625" style="226" bestFit="1" customWidth="1"/>
    <col min="2570" max="2570" width="12.42578125" style="226" customWidth="1"/>
    <col min="2571" max="2817" width="11.42578125" style="226"/>
    <col min="2818" max="2818" width="13.140625" style="226" customWidth="1"/>
    <col min="2819" max="2819" width="32.7109375" style="226" bestFit="1" customWidth="1"/>
    <col min="2820" max="2821" width="13.140625" style="226" customWidth="1"/>
    <col min="2822" max="2823" width="5.28515625" style="226" bestFit="1" customWidth="1"/>
    <col min="2824" max="2824" width="26.7109375" style="226" bestFit="1" customWidth="1"/>
    <col min="2825" max="2825" width="13.140625" style="226" bestFit="1" customWidth="1"/>
    <col min="2826" max="2826" width="12.42578125" style="226" customWidth="1"/>
    <col min="2827" max="3073" width="11.42578125" style="226"/>
    <col min="3074" max="3074" width="13.140625" style="226" customWidth="1"/>
    <col min="3075" max="3075" width="32.7109375" style="226" bestFit="1" customWidth="1"/>
    <col min="3076" max="3077" width="13.140625" style="226" customWidth="1"/>
    <col min="3078" max="3079" width="5.28515625" style="226" bestFit="1" customWidth="1"/>
    <col min="3080" max="3080" width="26.7109375" style="226" bestFit="1" customWidth="1"/>
    <col min="3081" max="3081" width="13.140625" style="226" bestFit="1" customWidth="1"/>
    <col min="3082" max="3082" width="12.42578125" style="226" customWidth="1"/>
    <col min="3083" max="3329" width="11.42578125" style="226"/>
    <col min="3330" max="3330" width="13.140625" style="226" customWidth="1"/>
    <col min="3331" max="3331" width="32.7109375" style="226" bestFit="1" customWidth="1"/>
    <col min="3332" max="3333" width="13.140625" style="226" customWidth="1"/>
    <col min="3334" max="3335" width="5.28515625" style="226" bestFit="1" customWidth="1"/>
    <col min="3336" max="3336" width="26.7109375" style="226" bestFit="1" customWidth="1"/>
    <col min="3337" max="3337" width="13.140625" style="226" bestFit="1" customWidth="1"/>
    <col min="3338" max="3338" width="12.42578125" style="226" customWidth="1"/>
    <col min="3339" max="3585" width="11.42578125" style="226"/>
    <col min="3586" max="3586" width="13.140625" style="226" customWidth="1"/>
    <col min="3587" max="3587" width="32.7109375" style="226" bestFit="1" customWidth="1"/>
    <col min="3588" max="3589" width="13.140625" style="226" customWidth="1"/>
    <col min="3590" max="3591" width="5.28515625" style="226" bestFit="1" customWidth="1"/>
    <col min="3592" max="3592" width="26.7109375" style="226" bestFit="1" customWidth="1"/>
    <col min="3593" max="3593" width="13.140625" style="226" bestFit="1" customWidth="1"/>
    <col min="3594" max="3594" width="12.42578125" style="226" customWidth="1"/>
    <col min="3595" max="3841" width="11.42578125" style="226"/>
    <col min="3842" max="3842" width="13.140625" style="226" customWidth="1"/>
    <col min="3843" max="3843" width="32.7109375" style="226" bestFit="1" customWidth="1"/>
    <col min="3844" max="3845" width="13.140625" style="226" customWidth="1"/>
    <col min="3846" max="3847" width="5.28515625" style="226" bestFit="1" customWidth="1"/>
    <col min="3848" max="3848" width="26.7109375" style="226" bestFit="1" customWidth="1"/>
    <col min="3849" max="3849" width="13.140625" style="226" bestFit="1" customWidth="1"/>
    <col min="3850" max="3850" width="12.42578125" style="226" customWidth="1"/>
    <col min="3851" max="4097" width="11.42578125" style="226"/>
    <col min="4098" max="4098" width="13.140625" style="226" customWidth="1"/>
    <col min="4099" max="4099" width="32.7109375" style="226" bestFit="1" customWidth="1"/>
    <col min="4100" max="4101" width="13.140625" style="226" customWidth="1"/>
    <col min="4102" max="4103" width="5.28515625" style="226" bestFit="1" customWidth="1"/>
    <col min="4104" max="4104" width="26.7109375" style="226" bestFit="1" customWidth="1"/>
    <col min="4105" max="4105" width="13.140625" style="226" bestFit="1" customWidth="1"/>
    <col min="4106" max="4106" width="12.42578125" style="226" customWidth="1"/>
    <col min="4107" max="4353" width="11.42578125" style="226"/>
    <col min="4354" max="4354" width="13.140625" style="226" customWidth="1"/>
    <col min="4355" max="4355" width="32.7109375" style="226" bestFit="1" customWidth="1"/>
    <col min="4356" max="4357" width="13.140625" style="226" customWidth="1"/>
    <col min="4358" max="4359" width="5.28515625" style="226" bestFit="1" customWidth="1"/>
    <col min="4360" max="4360" width="26.7109375" style="226" bestFit="1" customWidth="1"/>
    <col min="4361" max="4361" width="13.140625" style="226" bestFit="1" customWidth="1"/>
    <col min="4362" max="4362" width="12.42578125" style="226" customWidth="1"/>
    <col min="4363" max="4609" width="11.42578125" style="226"/>
    <col min="4610" max="4610" width="13.140625" style="226" customWidth="1"/>
    <col min="4611" max="4611" width="32.7109375" style="226" bestFit="1" customWidth="1"/>
    <col min="4612" max="4613" width="13.140625" style="226" customWidth="1"/>
    <col min="4614" max="4615" width="5.28515625" style="226" bestFit="1" customWidth="1"/>
    <col min="4616" max="4616" width="26.7109375" style="226" bestFit="1" customWidth="1"/>
    <col min="4617" max="4617" width="13.140625" style="226" bestFit="1" customWidth="1"/>
    <col min="4618" max="4618" width="12.42578125" style="226" customWidth="1"/>
    <col min="4619" max="4865" width="11.42578125" style="226"/>
    <col min="4866" max="4866" width="13.140625" style="226" customWidth="1"/>
    <col min="4867" max="4867" width="32.7109375" style="226" bestFit="1" customWidth="1"/>
    <col min="4868" max="4869" width="13.140625" style="226" customWidth="1"/>
    <col min="4870" max="4871" width="5.28515625" style="226" bestFit="1" customWidth="1"/>
    <col min="4872" max="4872" width="26.7109375" style="226" bestFit="1" customWidth="1"/>
    <col min="4873" max="4873" width="13.140625" style="226" bestFit="1" customWidth="1"/>
    <col min="4874" max="4874" width="12.42578125" style="226" customWidth="1"/>
    <col min="4875" max="5121" width="11.42578125" style="226"/>
    <col min="5122" max="5122" width="13.140625" style="226" customWidth="1"/>
    <col min="5123" max="5123" width="32.7109375" style="226" bestFit="1" customWidth="1"/>
    <col min="5124" max="5125" width="13.140625" style="226" customWidth="1"/>
    <col min="5126" max="5127" width="5.28515625" style="226" bestFit="1" customWidth="1"/>
    <col min="5128" max="5128" width="26.7109375" style="226" bestFit="1" customWidth="1"/>
    <col min="5129" max="5129" width="13.140625" style="226" bestFit="1" customWidth="1"/>
    <col min="5130" max="5130" width="12.42578125" style="226" customWidth="1"/>
    <col min="5131" max="5377" width="11.42578125" style="226"/>
    <col min="5378" max="5378" width="13.140625" style="226" customWidth="1"/>
    <col min="5379" max="5379" width="32.7109375" style="226" bestFit="1" customWidth="1"/>
    <col min="5380" max="5381" width="13.140625" style="226" customWidth="1"/>
    <col min="5382" max="5383" width="5.28515625" style="226" bestFit="1" customWidth="1"/>
    <col min="5384" max="5384" width="26.7109375" style="226" bestFit="1" customWidth="1"/>
    <col min="5385" max="5385" width="13.140625" style="226" bestFit="1" customWidth="1"/>
    <col min="5386" max="5386" width="12.42578125" style="226" customWidth="1"/>
    <col min="5387" max="5633" width="11.42578125" style="226"/>
    <col min="5634" max="5634" width="13.140625" style="226" customWidth="1"/>
    <col min="5635" max="5635" width="32.7109375" style="226" bestFit="1" customWidth="1"/>
    <col min="5636" max="5637" width="13.140625" style="226" customWidth="1"/>
    <col min="5638" max="5639" width="5.28515625" style="226" bestFit="1" customWidth="1"/>
    <col min="5640" max="5640" width="26.7109375" style="226" bestFit="1" customWidth="1"/>
    <col min="5641" max="5641" width="13.140625" style="226" bestFit="1" customWidth="1"/>
    <col min="5642" max="5642" width="12.42578125" style="226" customWidth="1"/>
    <col min="5643" max="5889" width="11.42578125" style="226"/>
    <col min="5890" max="5890" width="13.140625" style="226" customWidth="1"/>
    <col min="5891" max="5891" width="32.7109375" style="226" bestFit="1" customWidth="1"/>
    <col min="5892" max="5893" width="13.140625" style="226" customWidth="1"/>
    <col min="5894" max="5895" width="5.28515625" style="226" bestFit="1" customWidth="1"/>
    <col min="5896" max="5896" width="26.7109375" style="226" bestFit="1" customWidth="1"/>
    <col min="5897" max="5897" width="13.140625" style="226" bestFit="1" customWidth="1"/>
    <col min="5898" max="5898" width="12.42578125" style="226" customWidth="1"/>
    <col min="5899" max="6145" width="11.42578125" style="226"/>
    <col min="6146" max="6146" width="13.140625" style="226" customWidth="1"/>
    <col min="6147" max="6147" width="32.7109375" style="226" bestFit="1" customWidth="1"/>
    <col min="6148" max="6149" width="13.140625" style="226" customWidth="1"/>
    <col min="6150" max="6151" width="5.28515625" style="226" bestFit="1" customWidth="1"/>
    <col min="6152" max="6152" width="26.7109375" style="226" bestFit="1" customWidth="1"/>
    <col min="6153" max="6153" width="13.140625" style="226" bestFit="1" customWidth="1"/>
    <col min="6154" max="6154" width="12.42578125" style="226" customWidth="1"/>
    <col min="6155" max="6401" width="11.42578125" style="226"/>
    <col min="6402" max="6402" width="13.140625" style="226" customWidth="1"/>
    <col min="6403" max="6403" width="32.7109375" style="226" bestFit="1" customWidth="1"/>
    <col min="6404" max="6405" width="13.140625" style="226" customWidth="1"/>
    <col min="6406" max="6407" width="5.28515625" style="226" bestFit="1" customWidth="1"/>
    <col min="6408" max="6408" width="26.7109375" style="226" bestFit="1" customWidth="1"/>
    <col min="6409" max="6409" width="13.140625" style="226" bestFit="1" customWidth="1"/>
    <col min="6410" max="6410" width="12.42578125" style="226" customWidth="1"/>
    <col min="6411" max="6657" width="11.42578125" style="226"/>
    <col min="6658" max="6658" width="13.140625" style="226" customWidth="1"/>
    <col min="6659" max="6659" width="32.7109375" style="226" bestFit="1" customWidth="1"/>
    <col min="6660" max="6661" width="13.140625" style="226" customWidth="1"/>
    <col min="6662" max="6663" width="5.28515625" style="226" bestFit="1" customWidth="1"/>
    <col min="6664" max="6664" width="26.7109375" style="226" bestFit="1" customWidth="1"/>
    <col min="6665" max="6665" width="13.140625" style="226" bestFit="1" customWidth="1"/>
    <col min="6666" max="6666" width="12.42578125" style="226" customWidth="1"/>
    <col min="6667" max="6913" width="11.42578125" style="226"/>
    <col min="6914" max="6914" width="13.140625" style="226" customWidth="1"/>
    <col min="6915" max="6915" width="32.7109375" style="226" bestFit="1" customWidth="1"/>
    <col min="6916" max="6917" width="13.140625" style="226" customWidth="1"/>
    <col min="6918" max="6919" width="5.28515625" style="226" bestFit="1" customWidth="1"/>
    <col min="6920" max="6920" width="26.7109375" style="226" bestFit="1" customWidth="1"/>
    <col min="6921" max="6921" width="13.140625" style="226" bestFit="1" customWidth="1"/>
    <col min="6922" max="6922" width="12.42578125" style="226" customWidth="1"/>
    <col min="6923" max="7169" width="11.42578125" style="226"/>
    <col min="7170" max="7170" width="13.140625" style="226" customWidth="1"/>
    <col min="7171" max="7171" width="32.7109375" style="226" bestFit="1" customWidth="1"/>
    <col min="7172" max="7173" width="13.140625" style="226" customWidth="1"/>
    <col min="7174" max="7175" width="5.28515625" style="226" bestFit="1" customWidth="1"/>
    <col min="7176" max="7176" width="26.7109375" style="226" bestFit="1" customWidth="1"/>
    <col min="7177" max="7177" width="13.140625" style="226" bestFit="1" customWidth="1"/>
    <col min="7178" max="7178" width="12.42578125" style="226" customWidth="1"/>
    <col min="7179" max="7425" width="11.42578125" style="226"/>
    <col min="7426" max="7426" width="13.140625" style="226" customWidth="1"/>
    <col min="7427" max="7427" width="32.7109375" style="226" bestFit="1" customWidth="1"/>
    <col min="7428" max="7429" width="13.140625" style="226" customWidth="1"/>
    <col min="7430" max="7431" width="5.28515625" style="226" bestFit="1" customWidth="1"/>
    <col min="7432" max="7432" width="26.7109375" style="226" bestFit="1" customWidth="1"/>
    <col min="7433" max="7433" width="13.140625" style="226" bestFit="1" customWidth="1"/>
    <col min="7434" max="7434" width="12.42578125" style="226" customWidth="1"/>
    <col min="7435" max="7681" width="11.42578125" style="226"/>
    <col min="7682" max="7682" width="13.140625" style="226" customWidth="1"/>
    <col min="7683" max="7683" width="32.7109375" style="226" bestFit="1" customWidth="1"/>
    <col min="7684" max="7685" width="13.140625" style="226" customWidth="1"/>
    <col min="7686" max="7687" width="5.28515625" style="226" bestFit="1" customWidth="1"/>
    <col min="7688" max="7688" width="26.7109375" style="226" bestFit="1" customWidth="1"/>
    <col min="7689" max="7689" width="13.140625" style="226" bestFit="1" customWidth="1"/>
    <col min="7690" max="7690" width="12.42578125" style="226" customWidth="1"/>
    <col min="7691" max="7937" width="11.42578125" style="226"/>
    <col min="7938" max="7938" width="13.140625" style="226" customWidth="1"/>
    <col min="7939" max="7939" width="32.7109375" style="226" bestFit="1" customWidth="1"/>
    <col min="7940" max="7941" width="13.140625" style="226" customWidth="1"/>
    <col min="7942" max="7943" width="5.28515625" style="226" bestFit="1" customWidth="1"/>
    <col min="7944" max="7944" width="26.7109375" style="226" bestFit="1" customWidth="1"/>
    <col min="7945" max="7945" width="13.140625" style="226" bestFit="1" customWidth="1"/>
    <col min="7946" max="7946" width="12.42578125" style="226" customWidth="1"/>
    <col min="7947" max="8193" width="11.42578125" style="226"/>
    <col min="8194" max="8194" width="13.140625" style="226" customWidth="1"/>
    <col min="8195" max="8195" width="32.7109375" style="226" bestFit="1" customWidth="1"/>
    <col min="8196" max="8197" width="13.140625" style="226" customWidth="1"/>
    <col min="8198" max="8199" width="5.28515625" style="226" bestFit="1" customWidth="1"/>
    <col min="8200" max="8200" width="26.7109375" style="226" bestFit="1" customWidth="1"/>
    <col min="8201" max="8201" width="13.140625" style="226" bestFit="1" customWidth="1"/>
    <col min="8202" max="8202" width="12.42578125" style="226" customWidth="1"/>
    <col min="8203" max="8449" width="11.42578125" style="226"/>
    <col min="8450" max="8450" width="13.140625" style="226" customWidth="1"/>
    <col min="8451" max="8451" width="32.7109375" style="226" bestFit="1" customWidth="1"/>
    <col min="8452" max="8453" width="13.140625" style="226" customWidth="1"/>
    <col min="8454" max="8455" width="5.28515625" style="226" bestFit="1" customWidth="1"/>
    <col min="8456" max="8456" width="26.7109375" style="226" bestFit="1" customWidth="1"/>
    <col min="8457" max="8457" width="13.140625" style="226" bestFit="1" customWidth="1"/>
    <col min="8458" max="8458" width="12.42578125" style="226" customWidth="1"/>
    <col min="8459" max="8705" width="11.42578125" style="226"/>
    <col min="8706" max="8706" width="13.140625" style="226" customWidth="1"/>
    <col min="8707" max="8707" width="32.7109375" style="226" bestFit="1" customWidth="1"/>
    <col min="8708" max="8709" width="13.140625" style="226" customWidth="1"/>
    <col min="8710" max="8711" width="5.28515625" style="226" bestFit="1" customWidth="1"/>
    <col min="8712" max="8712" width="26.7109375" style="226" bestFit="1" customWidth="1"/>
    <col min="8713" max="8713" width="13.140625" style="226" bestFit="1" customWidth="1"/>
    <col min="8714" max="8714" width="12.42578125" style="226" customWidth="1"/>
    <col min="8715" max="8961" width="11.42578125" style="226"/>
    <col min="8962" max="8962" width="13.140625" style="226" customWidth="1"/>
    <col min="8963" max="8963" width="32.7109375" style="226" bestFit="1" customWidth="1"/>
    <col min="8964" max="8965" width="13.140625" style="226" customWidth="1"/>
    <col min="8966" max="8967" width="5.28515625" style="226" bestFit="1" customWidth="1"/>
    <col min="8968" max="8968" width="26.7109375" style="226" bestFit="1" customWidth="1"/>
    <col min="8969" max="8969" width="13.140625" style="226" bestFit="1" customWidth="1"/>
    <col min="8970" max="8970" width="12.42578125" style="226" customWidth="1"/>
    <col min="8971" max="9217" width="11.42578125" style="226"/>
    <col min="9218" max="9218" width="13.140625" style="226" customWidth="1"/>
    <col min="9219" max="9219" width="32.7109375" style="226" bestFit="1" customWidth="1"/>
    <col min="9220" max="9221" width="13.140625" style="226" customWidth="1"/>
    <col min="9222" max="9223" width="5.28515625" style="226" bestFit="1" customWidth="1"/>
    <col min="9224" max="9224" width="26.7109375" style="226" bestFit="1" customWidth="1"/>
    <col min="9225" max="9225" width="13.140625" style="226" bestFit="1" customWidth="1"/>
    <col min="9226" max="9226" width="12.42578125" style="226" customWidth="1"/>
    <col min="9227" max="9473" width="11.42578125" style="226"/>
    <col min="9474" max="9474" width="13.140625" style="226" customWidth="1"/>
    <col min="9475" max="9475" width="32.7109375" style="226" bestFit="1" customWidth="1"/>
    <col min="9476" max="9477" width="13.140625" style="226" customWidth="1"/>
    <col min="9478" max="9479" width="5.28515625" style="226" bestFit="1" customWidth="1"/>
    <col min="9480" max="9480" width="26.7109375" style="226" bestFit="1" customWidth="1"/>
    <col min="9481" max="9481" width="13.140625" style="226" bestFit="1" customWidth="1"/>
    <col min="9482" max="9482" width="12.42578125" style="226" customWidth="1"/>
    <col min="9483" max="9729" width="11.42578125" style="226"/>
    <col min="9730" max="9730" width="13.140625" style="226" customWidth="1"/>
    <col min="9731" max="9731" width="32.7109375" style="226" bestFit="1" customWidth="1"/>
    <col min="9732" max="9733" width="13.140625" style="226" customWidth="1"/>
    <col min="9734" max="9735" width="5.28515625" style="226" bestFit="1" customWidth="1"/>
    <col min="9736" max="9736" width="26.7109375" style="226" bestFit="1" customWidth="1"/>
    <col min="9737" max="9737" width="13.140625" style="226" bestFit="1" customWidth="1"/>
    <col min="9738" max="9738" width="12.42578125" style="226" customWidth="1"/>
    <col min="9739" max="9985" width="11.42578125" style="226"/>
    <col min="9986" max="9986" width="13.140625" style="226" customWidth="1"/>
    <col min="9987" max="9987" width="32.7109375" style="226" bestFit="1" customWidth="1"/>
    <col min="9988" max="9989" width="13.140625" style="226" customWidth="1"/>
    <col min="9990" max="9991" width="5.28515625" style="226" bestFit="1" customWidth="1"/>
    <col min="9992" max="9992" width="26.7109375" style="226" bestFit="1" customWidth="1"/>
    <col min="9993" max="9993" width="13.140625" style="226" bestFit="1" customWidth="1"/>
    <col min="9994" max="9994" width="12.42578125" style="226" customWidth="1"/>
    <col min="9995" max="10241" width="11.42578125" style="226"/>
    <col min="10242" max="10242" width="13.140625" style="226" customWidth="1"/>
    <col min="10243" max="10243" width="32.7109375" style="226" bestFit="1" customWidth="1"/>
    <col min="10244" max="10245" width="13.140625" style="226" customWidth="1"/>
    <col min="10246" max="10247" width="5.28515625" style="226" bestFit="1" customWidth="1"/>
    <col min="10248" max="10248" width="26.7109375" style="226" bestFit="1" customWidth="1"/>
    <col min="10249" max="10249" width="13.140625" style="226" bestFit="1" customWidth="1"/>
    <col min="10250" max="10250" width="12.42578125" style="226" customWidth="1"/>
    <col min="10251" max="10497" width="11.42578125" style="226"/>
    <col min="10498" max="10498" width="13.140625" style="226" customWidth="1"/>
    <col min="10499" max="10499" width="32.7109375" style="226" bestFit="1" customWidth="1"/>
    <col min="10500" max="10501" width="13.140625" style="226" customWidth="1"/>
    <col min="10502" max="10503" width="5.28515625" style="226" bestFit="1" customWidth="1"/>
    <col min="10504" max="10504" width="26.7109375" style="226" bestFit="1" customWidth="1"/>
    <col min="10505" max="10505" width="13.140625" style="226" bestFit="1" customWidth="1"/>
    <col min="10506" max="10506" width="12.42578125" style="226" customWidth="1"/>
    <col min="10507" max="10753" width="11.42578125" style="226"/>
    <col min="10754" max="10754" width="13.140625" style="226" customWidth="1"/>
    <col min="10755" max="10755" width="32.7109375" style="226" bestFit="1" customWidth="1"/>
    <col min="10756" max="10757" width="13.140625" style="226" customWidth="1"/>
    <col min="10758" max="10759" width="5.28515625" style="226" bestFit="1" customWidth="1"/>
    <col min="10760" max="10760" width="26.7109375" style="226" bestFit="1" customWidth="1"/>
    <col min="10761" max="10761" width="13.140625" style="226" bestFit="1" customWidth="1"/>
    <col min="10762" max="10762" width="12.42578125" style="226" customWidth="1"/>
    <col min="10763" max="11009" width="11.42578125" style="226"/>
    <col min="11010" max="11010" width="13.140625" style="226" customWidth="1"/>
    <col min="11011" max="11011" width="32.7109375" style="226" bestFit="1" customWidth="1"/>
    <col min="11012" max="11013" width="13.140625" style="226" customWidth="1"/>
    <col min="11014" max="11015" width="5.28515625" style="226" bestFit="1" customWidth="1"/>
    <col min="11016" max="11016" width="26.7109375" style="226" bestFit="1" customWidth="1"/>
    <col min="11017" max="11017" width="13.140625" style="226" bestFit="1" customWidth="1"/>
    <col min="11018" max="11018" width="12.42578125" style="226" customWidth="1"/>
    <col min="11019" max="11265" width="11.42578125" style="226"/>
    <col min="11266" max="11266" width="13.140625" style="226" customWidth="1"/>
    <col min="11267" max="11267" width="32.7109375" style="226" bestFit="1" customWidth="1"/>
    <col min="11268" max="11269" width="13.140625" style="226" customWidth="1"/>
    <col min="11270" max="11271" width="5.28515625" style="226" bestFit="1" customWidth="1"/>
    <col min="11272" max="11272" width="26.7109375" style="226" bestFit="1" customWidth="1"/>
    <col min="11273" max="11273" width="13.140625" style="226" bestFit="1" customWidth="1"/>
    <col min="11274" max="11274" width="12.42578125" style="226" customWidth="1"/>
    <col min="11275" max="11521" width="11.42578125" style="226"/>
    <col min="11522" max="11522" width="13.140625" style="226" customWidth="1"/>
    <col min="11523" max="11523" width="32.7109375" style="226" bestFit="1" customWidth="1"/>
    <col min="11524" max="11525" width="13.140625" style="226" customWidth="1"/>
    <col min="11526" max="11527" width="5.28515625" style="226" bestFit="1" customWidth="1"/>
    <col min="11528" max="11528" width="26.7109375" style="226" bestFit="1" customWidth="1"/>
    <col min="11529" max="11529" width="13.140625" style="226" bestFit="1" customWidth="1"/>
    <col min="11530" max="11530" width="12.42578125" style="226" customWidth="1"/>
    <col min="11531" max="11777" width="11.42578125" style="226"/>
    <col min="11778" max="11778" width="13.140625" style="226" customWidth="1"/>
    <col min="11779" max="11779" width="32.7109375" style="226" bestFit="1" customWidth="1"/>
    <col min="11780" max="11781" width="13.140625" style="226" customWidth="1"/>
    <col min="11782" max="11783" width="5.28515625" style="226" bestFit="1" customWidth="1"/>
    <col min="11784" max="11784" width="26.7109375" style="226" bestFit="1" customWidth="1"/>
    <col min="11785" max="11785" width="13.140625" style="226" bestFit="1" customWidth="1"/>
    <col min="11786" max="11786" width="12.42578125" style="226" customWidth="1"/>
    <col min="11787" max="12033" width="11.42578125" style="226"/>
    <col min="12034" max="12034" width="13.140625" style="226" customWidth="1"/>
    <col min="12035" max="12035" width="32.7109375" style="226" bestFit="1" customWidth="1"/>
    <col min="12036" max="12037" width="13.140625" style="226" customWidth="1"/>
    <col min="12038" max="12039" width="5.28515625" style="226" bestFit="1" customWidth="1"/>
    <col min="12040" max="12040" width="26.7109375" style="226" bestFit="1" customWidth="1"/>
    <col min="12041" max="12041" width="13.140625" style="226" bestFit="1" customWidth="1"/>
    <col min="12042" max="12042" width="12.42578125" style="226" customWidth="1"/>
    <col min="12043" max="12289" width="11.42578125" style="226"/>
    <col min="12290" max="12290" width="13.140625" style="226" customWidth="1"/>
    <col min="12291" max="12291" width="32.7109375" style="226" bestFit="1" customWidth="1"/>
    <col min="12292" max="12293" width="13.140625" style="226" customWidth="1"/>
    <col min="12294" max="12295" width="5.28515625" style="226" bestFit="1" customWidth="1"/>
    <col min="12296" max="12296" width="26.7109375" style="226" bestFit="1" customWidth="1"/>
    <col min="12297" max="12297" width="13.140625" style="226" bestFit="1" customWidth="1"/>
    <col min="12298" max="12298" width="12.42578125" style="226" customWidth="1"/>
    <col min="12299" max="12545" width="11.42578125" style="226"/>
    <col min="12546" max="12546" width="13.140625" style="226" customWidth="1"/>
    <col min="12547" max="12547" width="32.7109375" style="226" bestFit="1" customWidth="1"/>
    <col min="12548" max="12549" width="13.140625" style="226" customWidth="1"/>
    <col min="12550" max="12551" width="5.28515625" style="226" bestFit="1" customWidth="1"/>
    <col min="12552" max="12552" width="26.7109375" style="226" bestFit="1" customWidth="1"/>
    <col min="12553" max="12553" width="13.140625" style="226" bestFit="1" customWidth="1"/>
    <col min="12554" max="12554" width="12.42578125" style="226" customWidth="1"/>
    <col min="12555" max="12801" width="11.42578125" style="226"/>
    <col min="12802" max="12802" width="13.140625" style="226" customWidth="1"/>
    <col min="12803" max="12803" width="32.7109375" style="226" bestFit="1" customWidth="1"/>
    <col min="12804" max="12805" width="13.140625" style="226" customWidth="1"/>
    <col min="12806" max="12807" width="5.28515625" style="226" bestFit="1" customWidth="1"/>
    <col min="12808" max="12808" width="26.7109375" style="226" bestFit="1" customWidth="1"/>
    <col min="12809" max="12809" width="13.140625" style="226" bestFit="1" customWidth="1"/>
    <col min="12810" max="12810" width="12.42578125" style="226" customWidth="1"/>
    <col min="12811" max="13057" width="11.42578125" style="226"/>
    <col min="13058" max="13058" width="13.140625" style="226" customWidth="1"/>
    <col min="13059" max="13059" width="32.7109375" style="226" bestFit="1" customWidth="1"/>
    <col min="13060" max="13061" width="13.140625" style="226" customWidth="1"/>
    <col min="13062" max="13063" width="5.28515625" style="226" bestFit="1" customWidth="1"/>
    <col min="13064" max="13064" width="26.7109375" style="226" bestFit="1" customWidth="1"/>
    <col min="13065" max="13065" width="13.140625" style="226" bestFit="1" customWidth="1"/>
    <col min="13066" max="13066" width="12.42578125" style="226" customWidth="1"/>
    <col min="13067" max="13313" width="11.42578125" style="226"/>
    <col min="13314" max="13314" width="13.140625" style="226" customWidth="1"/>
    <col min="13315" max="13315" width="32.7109375" style="226" bestFit="1" customWidth="1"/>
    <col min="13316" max="13317" width="13.140625" style="226" customWidth="1"/>
    <col min="13318" max="13319" width="5.28515625" style="226" bestFit="1" customWidth="1"/>
    <col min="13320" max="13320" width="26.7109375" style="226" bestFit="1" customWidth="1"/>
    <col min="13321" max="13321" width="13.140625" style="226" bestFit="1" customWidth="1"/>
    <col min="13322" max="13322" width="12.42578125" style="226" customWidth="1"/>
    <col min="13323" max="13569" width="11.42578125" style="226"/>
    <col min="13570" max="13570" width="13.140625" style="226" customWidth="1"/>
    <col min="13571" max="13571" width="32.7109375" style="226" bestFit="1" customWidth="1"/>
    <col min="13572" max="13573" width="13.140625" style="226" customWidth="1"/>
    <col min="13574" max="13575" width="5.28515625" style="226" bestFit="1" customWidth="1"/>
    <col min="13576" max="13576" width="26.7109375" style="226" bestFit="1" customWidth="1"/>
    <col min="13577" max="13577" width="13.140625" style="226" bestFit="1" customWidth="1"/>
    <col min="13578" max="13578" width="12.42578125" style="226" customWidth="1"/>
    <col min="13579" max="13825" width="11.42578125" style="226"/>
    <col min="13826" max="13826" width="13.140625" style="226" customWidth="1"/>
    <col min="13827" max="13827" width="32.7109375" style="226" bestFit="1" customWidth="1"/>
    <col min="13828" max="13829" width="13.140625" style="226" customWidth="1"/>
    <col min="13830" max="13831" width="5.28515625" style="226" bestFit="1" customWidth="1"/>
    <col min="13832" max="13832" width="26.7109375" style="226" bestFit="1" customWidth="1"/>
    <col min="13833" max="13833" width="13.140625" style="226" bestFit="1" customWidth="1"/>
    <col min="13834" max="13834" width="12.42578125" style="226" customWidth="1"/>
    <col min="13835" max="14081" width="11.42578125" style="226"/>
    <col min="14082" max="14082" width="13.140625" style="226" customWidth="1"/>
    <col min="14083" max="14083" width="32.7109375" style="226" bestFit="1" customWidth="1"/>
    <col min="14084" max="14085" width="13.140625" style="226" customWidth="1"/>
    <col min="14086" max="14087" width="5.28515625" style="226" bestFit="1" customWidth="1"/>
    <col min="14088" max="14088" width="26.7109375" style="226" bestFit="1" customWidth="1"/>
    <col min="14089" max="14089" width="13.140625" style="226" bestFit="1" customWidth="1"/>
    <col min="14090" max="14090" width="12.42578125" style="226" customWidth="1"/>
    <col min="14091" max="14337" width="11.42578125" style="226"/>
    <col min="14338" max="14338" width="13.140625" style="226" customWidth="1"/>
    <col min="14339" max="14339" width="32.7109375" style="226" bestFit="1" customWidth="1"/>
    <col min="14340" max="14341" width="13.140625" style="226" customWidth="1"/>
    <col min="14342" max="14343" width="5.28515625" style="226" bestFit="1" customWidth="1"/>
    <col min="14344" max="14344" width="26.7109375" style="226" bestFit="1" customWidth="1"/>
    <col min="14345" max="14345" width="13.140625" style="226" bestFit="1" customWidth="1"/>
    <col min="14346" max="14346" width="12.42578125" style="226" customWidth="1"/>
    <col min="14347" max="14593" width="11.42578125" style="226"/>
    <col min="14594" max="14594" width="13.140625" style="226" customWidth="1"/>
    <col min="14595" max="14595" width="32.7109375" style="226" bestFit="1" customWidth="1"/>
    <col min="14596" max="14597" width="13.140625" style="226" customWidth="1"/>
    <col min="14598" max="14599" width="5.28515625" style="226" bestFit="1" customWidth="1"/>
    <col min="14600" max="14600" width="26.7109375" style="226" bestFit="1" customWidth="1"/>
    <col min="14601" max="14601" width="13.140625" style="226" bestFit="1" customWidth="1"/>
    <col min="14602" max="14602" width="12.42578125" style="226" customWidth="1"/>
    <col min="14603" max="14849" width="11.42578125" style="226"/>
    <col min="14850" max="14850" width="13.140625" style="226" customWidth="1"/>
    <col min="14851" max="14851" width="32.7109375" style="226" bestFit="1" customWidth="1"/>
    <col min="14852" max="14853" width="13.140625" style="226" customWidth="1"/>
    <col min="14854" max="14855" width="5.28515625" style="226" bestFit="1" customWidth="1"/>
    <col min="14856" max="14856" width="26.7109375" style="226" bestFit="1" customWidth="1"/>
    <col min="14857" max="14857" width="13.140625" style="226" bestFit="1" customWidth="1"/>
    <col min="14858" max="14858" width="12.42578125" style="226" customWidth="1"/>
    <col min="14859" max="15105" width="11.42578125" style="226"/>
    <col min="15106" max="15106" width="13.140625" style="226" customWidth="1"/>
    <col min="15107" max="15107" width="32.7109375" style="226" bestFit="1" customWidth="1"/>
    <col min="15108" max="15109" width="13.140625" style="226" customWidth="1"/>
    <col min="15110" max="15111" width="5.28515625" style="226" bestFit="1" customWidth="1"/>
    <col min="15112" max="15112" width="26.7109375" style="226" bestFit="1" customWidth="1"/>
    <col min="15113" max="15113" width="13.140625" style="226" bestFit="1" customWidth="1"/>
    <col min="15114" max="15114" width="12.42578125" style="226" customWidth="1"/>
    <col min="15115" max="15361" width="11.42578125" style="226"/>
    <col min="15362" max="15362" width="13.140625" style="226" customWidth="1"/>
    <col min="15363" max="15363" width="32.7109375" style="226" bestFit="1" customWidth="1"/>
    <col min="15364" max="15365" width="13.140625" style="226" customWidth="1"/>
    <col min="15366" max="15367" width="5.28515625" style="226" bestFit="1" customWidth="1"/>
    <col min="15368" max="15368" width="26.7109375" style="226" bestFit="1" customWidth="1"/>
    <col min="15369" max="15369" width="13.140625" style="226" bestFit="1" customWidth="1"/>
    <col min="15370" max="15370" width="12.42578125" style="226" customWidth="1"/>
    <col min="15371" max="15617" width="11.42578125" style="226"/>
    <col min="15618" max="15618" width="13.140625" style="226" customWidth="1"/>
    <col min="15619" max="15619" width="32.7109375" style="226" bestFit="1" customWidth="1"/>
    <col min="15620" max="15621" width="13.140625" style="226" customWidth="1"/>
    <col min="15622" max="15623" width="5.28515625" style="226" bestFit="1" customWidth="1"/>
    <col min="15624" max="15624" width="26.7109375" style="226" bestFit="1" customWidth="1"/>
    <col min="15625" max="15625" width="13.140625" style="226" bestFit="1" customWidth="1"/>
    <col min="15626" max="15626" width="12.42578125" style="226" customWidth="1"/>
    <col min="15627" max="15873" width="11.42578125" style="226"/>
    <col min="15874" max="15874" width="13.140625" style="226" customWidth="1"/>
    <col min="15875" max="15875" width="32.7109375" style="226" bestFit="1" customWidth="1"/>
    <col min="15876" max="15877" width="13.140625" style="226" customWidth="1"/>
    <col min="15878" max="15879" width="5.28515625" style="226" bestFit="1" customWidth="1"/>
    <col min="15880" max="15880" width="26.7109375" style="226" bestFit="1" customWidth="1"/>
    <col min="15881" max="15881" width="13.140625" style="226" bestFit="1" customWidth="1"/>
    <col min="15882" max="15882" width="12.42578125" style="226" customWidth="1"/>
    <col min="15883" max="16129" width="11.42578125" style="226"/>
    <col min="16130" max="16130" width="13.140625" style="226" customWidth="1"/>
    <col min="16131" max="16131" width="32.7109375" style="226" bestFit="1" customWidth="1"/>
    <col min="16132" max="16133" width="13.140625" style="226" customWidth="1"/>
    <col min="16134" max="16135" width="5.28515625" style="226" bestFit="1" customWidth="1"/>
    <col min="16136" max="16136" width="26.7109375" style="226" bestFit="1" customWidth="1"/>
    <col min="16137" max="16137" width="13.140625" style="226" bestFit="1" customWidth="1"/>
    <col min="16138" max="16138" width="12.42578125" style="226" customWidth="1"/>
    <col min="16139" max="16384" width="11.42578125" style="226"/>
  </cols>
  <sheetData>
    <row r="1" spans="1:10" ht="33" customHeight="1">
      <c r="A1" s="239" t="s">
        <v>811</v>
      </c>
    </row>
    <row r="2" spans="1:10" ht="33" customHeight="1">
      <c r="A2" s="240" t="s">
        <v>812</v>
      </c>
      <c r="D2" s="241" t="s">
        <v>816</v>
      </c>
    </row>
    <row r="3" spans="1:10" ht="33" customHeight="1">
      <c r="D3" s="241" t="s">
        <v>817</v>
      </c>
    </row>
    <row r="5" spans="1:10" ht="25.5">
      <c r="B5" s="242" t="s">
        <v>159</v>
      </c>
      <c r="C5" s="242" t="s">
        <v>405</v>
      </c>
      <c r="D5" s="242" t="s">
        <v>406</v>
      </c>
      <c r="E5" s="242" t="s">
        <v>407</v>
      </c>
      <c r="F5" s="242" t="s">
        <v>176</v>
      </c>
      <c r="G5" s="242" t="s">
        <v>408</v>
      </c>
      <c r="H5" s="242" t="s">
        <v>409</v>
      </c>
      <c r="I5" s="242" t="s">
        <v>410</v>
      </c>
      <c r="J5" s="242" t="s">
        <v>411</v>
      </c>
    </row>
    <row r="6" spans="1:10" ht="13.5" hidden="1" customHeight="1">
      <c r="B6" s="232" t="s">
        <v>592</v>
      </c>
      <c r="C6" s="232" t="s">
        <v>413</v>
      </c>
      <c r="D6" s="232" t="s">
        <v>414</v>
      </c>
      <c r="E6" s="232" t="s">
        <v>415</v>
      </c>
      <c r="F6" s="232" t="s">
        <v>182</v>
      </c>
      <c r="G6" s="232">
        <v>31</v>
      </c>
      <c r="H6" s="232" t="s">
        <v>416</v>
      </c>
      <c r="I6" s="232" t="s">
        <v>417</v>
      </c>
      <c r="J6" s="232" t="s">
        <v>418</v>
      </c>
    </row>
    <row r="7" spans="1:10" ht="13.5" hidden="1" customHeight="1">
      <c r="B7" s="232" t="s">
        <v>602</v>
      </c>
      <c r="C7" s="232" t="s">
        <v>792</v>
      </c>
      <c r="D7" s="232" t="s">
        <v>488</v>
      </c>
      <c r="E7" s="232" t="s">
        <v>793</v>
      </c>
      <c r="F7" s="232" t="s">
        <v>180</v>
      </c>
      <c r="G7" s="232">
        <v>37</v>
      </c>
      <c r="H7" s="232" t="s">
        <v>446</v>
      </c>
      <c r="I7" s="232" t="s">
        <v>794</v>
      </c>
      <c r="J7" s="232" t="s">
        <v>686</v>
      </c>
    </row>
    <row r="8" spans="1:10" ht="13.5" hidden="1" customHeight="1">
      <c r="B8" s="232" t="s">
        <v>456</v>
      </c>
      <c r="C8" s="232" t="s">
        <v>420</v>
      </c>
      <c r="D8" s="232" t="s">
        <v>421</v>
      </c>
      <c r="E8" s="232" t="s">
        <v>422</v>
      </c>
      <c r="F8" s="232" t="s">
        <v>180</v>
      </c>
      <c r="G8" s="232">
        <v>21</v>
      </c>
      <c r="H8" s="232" t="s">
        <v>423</v>
      </c>
      <c r="I8" s="232" t="s">
        <v>424</v>
      </c>
      <c r="J8" s="232" t="s">
        <v>418</v>
      </c>
    </row>
    <row r="9" spans="1:10" ht="13.5" hidden="1" customHeight="1">
      <c r="B9" s="232" t="s">
        <v>432</v>
      </c>
      <c r="C9" s="232" t="s">
        <v>426</v>
      </c>
      <c r="D9" s="232" t="s">
        <v>427</v>
      </c>
      <c r="E9" s="232" t="s">
        <v>428</v>
      </c>
      <c r="F9" s="232" t="s">
        <v>180</v>
      </c>
      <c r="G9" s="232">
        <v>18</v>
      </c>
      <c r="H9" s="232" t="s">
        <v>429</v>
      </c>
      <c r="I9" s="232" t="s">
        <v>430</v>
      </c>
      <c r="J9" s="232" t="s">
        <v>431</v>
      </c>
    </row>
    <row r="10" spans="1:10" ht="13.5" hidden="1" customHeight="1">
      <c r="B10" s="232" t="s">
        <v>518</v>
      </c>
      <c r="C10" s="232" t="s">
        <v>433</v>
      </c>
      <c r="D10" s="232" t="s">
        <v>414</v>
      </c>
      <c r="E10" s="232" t="s">
        <v>434</v>
      </c>
      <c r="F10" s="232" t="s">
        <v>182</v>
      </c>
      <c r="G10" s="232">
        <v>22</v>
      </c>
      <c r="H10" s="232" t="s">
        <v>435</v>
      </c>
      <c r="I10" s="232" t="s">
        <v>436</v>
      </c>
      <c r="J10" s="232" t="s">
        <v>418</v>
      </c>
    </row>
    <row r="11" spans="1:10" ht="13.5" hidden="1" customHeight="1">
      <c r="B11" s="232" t="s">
        <v>722</v>
      </c>
      <c r="C11" s="232" t="s">
        <v>711</v>
      </c>
      <c r="D11" s="232" t="s">
        <v>675</v>
      </c>
      <c r="E11" s="232" t="s">
        <v>712</v>
      </c>
      <c r="F11" s="232" t="s">
        <v>180</v>
      </c>
      <c r="G11" s="232">
        <v>30</v>
      </c>
      <c r="H11" s="232" t="s">
        <v>429</v>
      </c>
      <c r="I11" s="232" t="s">
        <v>713</v>
      </c>
      <c r="J11" s="232" t="s">
        <v>686</v>
      </c>
    </row>
    <row r="12" spans="1:10" ht="13.5" hidden="1" customHeight="1">
      <c r="B12" s="232" t="s">
        <v>596</v>
      </c>
      <c r="C12" s="232" t="s">
        <v>688</v>
      </c>
      <c r="D12" s="232" t="s">
        <v>461</v>
      </c>
      <c r="E12" s="232" t="s">
        <v>689</v>
      </c>
      <c r="F12" s="232" t="s">
        <v>182</v>
      </c>
      <c r="G12" s="232">
        <v>26</v>
      </c>
      <c r="H12" s="232" t="s">
        <v>578</v>
      </c>
      <c r="I12" s="232" t="s">
        <v>690</v>
      </c>
      <c r="J12" s="232" t="s">
        <v>691</v>
      </c>
    </row>
    <row r="13" spans="1:10" ht="13.5" hidden="1" customHeight="1">
      <c r="B13" s="232" t="s">
        <v>773</v>
      </c>
      <c r="C13" s="232" t="s">
        <v>438</v>
      </c>
      <c r="D13" s="232" t="s">
        <v>427</v>
      </c>
      <c r="E13" s="232" t="s">
        <v>439</v>
      </c>
      <c r="F13" s="232" t="s">
        <v>182</v>
      </c>
      <c r="G13" s="232">
        <v>22</v>
      </c>
      <c r="H13" s="232" t="s">
        <v>440</v>
      </c>
      <c r="I13" s="232" t="s">
        <v>441</v>
      </c>
      <c r="J13" s="232" t="s">
        <v>418</v>
      </c>
    </row>
    <row r="14" spans="1:10" ht="13.5" hidden="1" customHeight="1">
      <c r="B14" s="232" t="s">
        <v>459</v>
      </c>
      <c r="C14" s="232" t="s">
        <v>693</v>
      </c>
      <c r="D14" s="232" t="s">
        <v>454</v>
      </c>
      <c r="E14" s="232" t="s">
        <v>694</v>
      </c>
      <c r="F14" s="232" t="s">
        <v>182</v>
      </c>
      <c r="G14" s="232">
        <v>49</v>
      </c>
      <c r="H14" s="232" t="s">
        <v>467</v>
      </c>
      <c r="I14" s="232" t="s">
        <v>695</v>
      </c>
      <c r="J14" s="232" t="s">
        <v>691</v>
      </c>
    </row>
    <row r="15" spans="1:10" ht="13.5" hidden="1" customHeight="1">
      <c r="B15" s="232" t="s">
        <v>448</v>
      </c>
      <c r="C15" s="232" t="s">
        <v>443</v>
      </c>
      <c r="D15" s="232" t="s">
        <v>444</v>
      </c>
      <c r="E15" s="232" t="s">
        <v>445</v>
      </c>
      <c r="F15" s="232" t="s">
        <v>180</v>
      </c>
      <c r="G15" s="232">
        <v>34</v>
      </c>
      <c r="H15" s="232" t="s">
        <v>446</v>
      </c>
      <c r="I15" s="232" t="s">
        <v>447</v>
      </c>
      <c r="J15" s="232" t="s">
        <v>418</v>
      </c>
    </row>
    <row r="16" spans="1:10" ht="13.5" hidden="1" customHeight="1">
      <c r="B16" s="232" t="s">
        <v>735</v>
      </c>
      <c r="C16" s="232" t="s">
        <v>449</v>
      </c>
      <c r="D16" s="232" t="s">
        <v>421</v>
      </c>
      <c r="E16" s="232" t="s">
        <v>450</v>
      </c>
      <c r="F16" s="232" t="s">
        <v>182</v>
      </c>
      <c r="G16" s="232">
        <v>29</v>
      </c>
      <c r="H16" s="232" t="s">
        <v>446</v>
      </c>
      <c r="I16" s="232" t="s">
        <v>451</v>
      </c>
      <c r="J16" s="232" t="s">
        <v>418</v>
      </c>
    </row>
    <row r="17" spans="2:10" ht="13.5" customHeight="1">
      <c r="B17" s="232" t="s">
        <v>660</v>
      </c>
      <c r="C17" s="232" t="s">
        <v>453</v>
      </c>
      <c r="D17" s="232" t="s">
        <v>454</v>
      </c>
      <c r="E17" s="232" t="s">
        <v>455</v>
      </c>
      <c r="F17" s="232" t="s">
        <v>182</v>
      </c>
      <c r="G17" s="232">
        <v>28</v>
      </c>
      <c r="H17" s="232" t="s">
        <v>423</v>
      </c>
      <c r="I17" s="232" t="s">
        <v>451</v>
      </c>
      <c r="J17" s="232" t="s">
        <v>418</v>
      </c>
    </row>
    <row r="18" spans="2:10" ht="13.5" hidden="1" customHeight="1">
      <c r="B18" s="232" t="s">
        <v>555</v>
      </c>
      <c r="C18" s="232" t="s">
        <v>736</v>
      </c>
      <c r="D18" s="232" t="s">
        <v>628</v>
      </c>
      <c r="E18" s="232" t="s">
        <v>737</v>
      </c>
      <c r="F18" s="232" t="s">
        <v>180</v>
      </c>
      <c r="G18" s="232">
        <v>49</v>
      </c>
      <c r="H18" s="232" t="s">
        <v>446</v>
      </c>
      <c r="I18" s="232" t="s">
        <v>738</v>
      </c>
      <c r="J18" s="232" t="s">
        <v>686</v>
      </c>
    </row>
    <row r="19" spans="2:10" ht="13.5" hidden="1" customHeight="1">
      <c r="B19" s="232" t="s">
        <v>652</v>
      </c>
      <c r="C19" s="232" t="s">
        <v>683</v>
      </c>
      <c r="D19" s="232" t="s">
        <v>525</v>
      </c>
      <c r="E19" s="232" t="s">
        <v>684</v>
      </c>
      <c r="F19" s="232" t="s">
        <v>180</v>
      </c>
      <c r="G19" s="232">
        <v>17</v>
      </c>
      <c r="H19" s="232" t="s">
        <v>429</v>
      </c>
      <c r="I19" s="232" t="s">
        <v>685</v>
      </c>
      <c r="J19" s="232" t="s">
        <v>686</v>
      </c>
    </row>
    <row r="20" spans="2:10" ht="13.5" hidden="1" customHeight="1">
      <c r="B20" s="232" t="s">
        <v>696</v>
      </c>
      <c r="C20" s="232" t="s">
        <v>727</v>
      </c>
      <c r="D20" s="232" t="s">
        <v>640</v>
      </c>
      <c r="E20" s="232" t="s">
        <v>728</v>
      </c>
      <c r="F20" s="232" t="s">
        <v>182</v>
      </c>
      <c r="G20" s="232">
        <v>35</v>
      </c>
      <c r="H20" s="232" t="s">
        <v>729</v>
      </c>
      <c r="I20" s="232" t="s">
        <v>730</v>
      </c>
      <c r="J20" s="232" t="s">
        <v>686</v>
      </c>
    </row>
    <row r="21" spans="2:10" ht="13.5" customHeight="1">
      <c r="B21" s="232" t="s">
        <v>791</v>
      </c>
      <c r="C21" s="232" t="s">
        <v>796</v>
      </c>
      <c r="D21" s="232" t="s">
        <v>525</v>
      </c>
      <c r="E21" s="232" t="s">
        <v>797</v>
      </c>
      <c r="F21" s="232" t="s">
        <v>180</v>
      </c>
      <c r="G21" s="232">
        <v>50</v>
      </c>
      <c r="H21" s="232" t="s">
        <v>423</v>
      </c>
      <c r="I21" s="232" t="s">
        <v>798</v>
      </c>
      <c r="J21" s="232" t="s">
        <v>686</v>
      </c>
    </row>
    <row r="22" spans="2:10" ht="13.5" hidden="1" customHeight="1">
      <c r="B22" s="232" t="s">
        <v>503</v>
      </c>
      <c r="C22" s="232" t="s">
        <v>457</v>
      </c>
      <c r="D22" s="232" t="s">
        <v>444</v>
      </c>
      <c r="E22" s="232" t="s">
        <v>458</v>
      </c>
      <c r="F22" s="232" t="s">
        <v>182</v>
      </c>
      <c r="G22" s="232">
        <v>19</v>
      </c>
      <c r="H22" s="232" t="s">
        <v>440</v>
      </c>
      <c r="I22" s="232" t="s">
        <v>430</v>
      </c>
      <c r="J22" s="232" t="s">
        <v>431</v>
      </c>
    </row>
    <row r="23" spans="2:10" ht="13.5" hidden="1" customHeight="1">
      <c r="B23" s="232" t="s">
        <v>635</v>
      </c>
      <c r="C23" s="232" t="s">
        <v>751</v>
      </c>
      <c r="D23" s="232" t="s">
        <v>461</v>
      </c>
      <c r="E23" s="232" t="s">
        <v>752</v>
      </c>
      <c r="F23" s="232" t="s">
        <v>180</v>
      </c>
      <c r="G23" s="232">
        <v>25</v>
      </c>
      <c r="H23" s="232" t="s">
        <v>578</v>
      </c>
      <c r="I23" s="232" t="s">
        <v>753</v>
      </c>
      <c r="J23" s="232" t="s">
        <v>691</v>
      </c>
    </row>
    <row r="24" spans="2:10" ht="13.5" hidden="1" customHeight="1">
      <c r="B24" s="232" t="s">
        <v>532</v>
      </c>
      <c r="C24" s="232" t="s">
        <v>460</v>
      </c>
      <c r="D24" s="232" t="s">
        <v>461</v>
      </c>
      <c r="E24" s="232" t="s">
        <v>462</v>
      </c>
      <c r="F24" s="232" t="s">
        <v>182</v>
      </c>
      <c r="G24" s="232">
        <v>28</v>
      </c>
      <c r="H24" s="232" t="s">
        <v>446</v>
      </c>
      <c r="I24" s="232" t="s">
        <v>463</v>
      </c>
      <c r="J24" s="232" t="s">
        <v>418</v>
      </c>
    </row>
    <row r="25" spans="2:10" ht="13.5" hidden="1" customHeight="1">
      <c r="B25" s="232" t="s">
        <v>750</v>
      </c>
      <c r="C25" s="232" t="s">
        <v>723</v>
      </c>
      <c r="D25" s="232" t="s">
        <v>675</v>
      </c>
      <c r="E25" s="232" t="s">
        <v>724</v>
      </c>
      <c r="F25" s="232" t="s">
        <v>180</v>
      </c>
      <c r="G25" s="232">
        <v>19</v>
      </c>
      <c r="H25" s="232" t="s">
        <v>578</v>
      </c>
      <c r="I25" s="232" t="s">
        <v>725</v>
      </c>
      <c r="J25" s="232" t="s">
        <v>686</v>
      </c>
    </row>
    <row r="26" spans="2:10" ht="13.5" hidden="1" customHeight="1">
      <c r="B26" s="232" t="s">
        <v>777</v>
      </c>
      <c r="C26" s="232" t="s">
        <v>465</v>
      </c>
      <c r="D26" s="232" t="s">
        <v>444</v>
      </c>
      <c r="E26" s="232" t="s">
        <v>466</v>
      </c>
      <c r="F26" s="232" t="s">
        <v>180</v>
      </c>
      <c r="G26" s="232">
        <v>26</v>
      </c>
      <c r="H26" s="232" t="s">
        <v>467</v>
      </c>
      <c r="I26" s="232" t="s">
        <v>468</v>
      </c>
      <c r="J26" s="232" t="s">
        <v>418</v>
      </c>
    </row>
    <row r="27" spans="2:10" ht="13.5" hidden="1" customHeight="1">
      <c r="B27" s="232" t="s">
        <v>559</v>
      </c>
      <c r="C27" s="232" t="s">
        <v>706</v>
      </c>
      <c r="D27" s="232" t="s">
        <v>421</v>
      </c>
      <c r="E27" s="232" t="s">
        <v>707</v>
      </c>
      <c r="F27" s="232" t="s">
        <v>180</v>
      </c>
      <c r="G27" s="232">
        <v>40</v>
      </c>
      <c r="H27" s="232" t="s">
        <v>423</v>
      </c>
      <c r="I27" s="232" t="s">
        <v>708</v>
      </c>
      <c r="J27" s="232" t="s">
        <v>709</v>
      </c>
    </row>
    <row r="28" spans="2:10" ht="13.5" hidden="1" customHeight="1">
      <c r="B28" s="232" t="s">
        <v>586</v>
      </c>
      <c r="C28" s="232" t="s">
        <v>470</v>
      </c>
      <c r="D28" s="232" t="s">
        <v>471</v>
      </c>
      <c r="E28" s="232" t="s">
        <v>472</v>
      </c>
      <c r="F28" s="232" t="s">
        <v>180</v>
      </c>
      <c r="G28" s="232">
        <v>30</v>
      </c>
      <c r="H28" s="232" t="s">
        <v>429</v>
      </c>
      <c r="I28" s="232" t="s">
        <v>473</v>
      </c>
      <c r="J28" s="232" t="s">
        <v>418</v>
      </c>
    </row>
    <row r="29" spans="2:10" ht="13.5" hidden="1" customHeight="1">
      <c r="B29" s="232" t="s">
        <v>497</v>
      </c>
      <c r="C29" s="232" t="s">
        <v>475</v>
      </c>
      <c r="D29" s="232" t="s">
        <v>454</v>
      </c>
      <c r="E29" s="232" t="s">
        <v>476</v>
      </c>
      <c r="F29" s="232" t="s">
        <v>182</v>
      </c>
      <c r="G29" s="232">
        <v>23</v>
      </c>
      <c r="H29" s="232" t="s">
        <v>423</v>
      </c>
      <c r="I29" s="232" t="s">
        <v>463</v>
      </c>
      <c r="J29" s="232" t="s">
        <v>418</v>
      </c>
    </row>
    <row r="30" spans="2:10" ht="13.5" hidden="1" customHeight="1">
      <c r="B30" s="232" t="s">
        <v>765</v>
      </c>
      <c r="C30" s="232" t="s">
        <v>800</v>
      </c>
      <c r="D30" s="232" t="s">
        <v>640</v>
      </c>
      <c r="E30" s="232" t="s">
        <v>801</v>
      </c>
      <c r="F30" s="232" t="s">
        <v>180</v>
      </c>
      <c r="G30" s="232">
        <v>24</v>
      </c>
      <c r="H30" s="232" t="s">
        <v>616</v>
      </c>
      <c r="I30" s="232" t="s">
        <v>802</v>
      </c>
      <c r="J30" s="232" t="s">
        <v>686</v>
      </c>
    </row>
    <row r="31" spans="2:10" ht="13.5" hidden="1" customHeight="1">
      <c r="B31" s="232" t="s">
        <v>575</v>
      </c>
      <c r="C31" s="232" t="s">
        <v>701</v>
      </c>
      <c r="D31" s="232" t="s">
        <v>427</v>
      </c>
      <c r="E31" s="232" t="s">
        <v>702</v>
      </c>
      <c r="F31" s="232" t="s">
        <v>182</v>
      </c>
      <c r="G31" s="232">
        <v>19</v>
      </c>
      <c r="H31" s="232" t="s">
        <v>616</v>
      </c>
      <c r="I31" s="232" t="s">
        <v>703</v>
      </c>
      <c r="J31" s="232" t="s">
        <v>704</v>
      </c>
    </row>
    <row r="32" spans="2:10" ht="13.5" hidden="1" customHeight="1">
      <c r="B32" s="232" t="s">
        <v>610</v>
      </c>
      <c r="C32" s="232" t="s">
        <v>697</v>
      </c>
      <c r="D32" s="232" t="s">
        <v>499</v>
      </c>
      <c r="E32" s="232" t="s">
        <v>698</v>
      </c>
      <c r="F32" s="232" t="s">
        <v>180</v>
      </c>
      <c r="G32" s="232">
        <v>39</v>
      </c>
      <c r="H32" s="232" t="s">
        <v>423</v>
      </c>
      <c r="I32" s="232" t="s">
        <v>699</v>
      </c>
      <c r="J32" s="232" t="s">
        <v>686</v>
      </c>
    </row>
    <row r="33" spans="2:10" ht="13.5" hidden="1" customHeight="1">
      <c r="B33" s="232" t="s">
        <v>622</v>
      </c>
      <c r="C33" s="232" t="s">
        <v>740</v>
      </c>
      <c r="D33" s="232" t="s">
        <v>499</v>
      </c>
      <c r="E33" s="232" t="s">
        <v>741</v>
      </c>
      <c r="F33" s="232" t="s">
        <v>180</v>
      </c>
      <c r="G33" s="232">
        <v>34</v>
      </c>
      <c r="H33" s="232" t="s">
        <v>416</v>
      </c>
      <c r="I33" s="232" t="s">
        <v>742</v>
      </c>
      <c r="J33" s="232" t="s">
        <v>686</v>
      </c>
    </row>
    <row r="34" spans="2:10" ht="13.5" hidden="1" customHeight="1">
      <c r="B34" s="232" t="s">
        <v>746</v>
      </c>
      <c r="C34" s="232" t="s">
        <v>744</v>
      </c>
      <c r="D34" s="232" t="s">
        <v>675</v>
      </c>
      <c r="E34" s="232" t="s">
        <v>745</v>
      </c>
      <c r="F34" s="232" t="s">
        <v>182</v>
      </c>
      <c r="G34" s="232">
        <v>16</v>
      </c>
      <c r="H34" s="232" t="s">
        <v>446</v>
      </c>
      <c r="I34" s="232" t="s">
        <v>742</v>
      </c>
      <c r="J34" s="232" t="s">
        <v>686</v>
      </c>
    </row>
    <row r="35" spans="2:10" ht="13.5" hidden="1" customHeight="1">
      <c r="B35" s="232" t="s">
        <v>726</v>
      </c>
      <c r="C35" s="232" t="s">
        <v>478</v>
      </c>
      <c r="D35" s="232" t="s">
        <v>427</v>
      </c>
      <c r="E35" s="232" t="s">
        <v>479</v>
      </c>
      <c r="F35" s="232" t="s">
        <v>182</v>
      </c>
      <c r="G35" s="232">
        <v>16</v>
      </c>
      <c r="H35" s="232" t="s">
        <v>416</v>
      </c>
      <c r="I35" s="232" t="s">
        <v>430</v>
      </c>
      <c r="J35" s="232" t="s">
        <v>431</v>
      </c>
    </row>
    <row r="36" spans="2:10" ht="13.5" hidden="1" customHeight="1">
      <c r="B36" s="232" t="s">
        <v>780</v>
      </c>
      <c r="C36" s="232" t="s">
        <v>481</v>
      </c>
      <c r="D36" s="232" t="s">
        <v>482</v>
      </c>
      <c r="E36" s="232" t="s">
        <v>483</v>
      </c>
      <c r="F36" s="232" t="s">
        <v>182</v>
      </c>
      <c r="G36" s="232">
        <v>25</v>
      </c>
      <c r="H36" s="232" t="s">
        <v>429</v>
      </c>
      <c r="I36" s="232" t="s">
        <v>484</v>
      </c>
      <c r="J36" s="232" t="s">
        <v>485</v>
      </c>
    </row>
    <row r="37" spans="2:10" ht="13.5" customHeight="1">
      <c r="B37" s="232" t="s">
        <v>523</v>
      </c>
      <c r="C37" s="232" t="s">
        <v>487</v>
      </c>
      <c r="D37" s="232" t="s">
        <v>488</v>
      </c>
      <c r="E37" s="232" t="s">
        <v>489</v>
      </c>
      <c r="F37" s="232" t="s">
        <v>182</v>
      </c>
      <c r="G37" s="232">
        <v>22</v>
      </c>
      <c r="H37" s="232" t="s">
        <v>423</v>
      </c>
      <c r="I37" s="232" t="s">
        <v>490</v>
      </c>
      <c r="J37" s="232" t="s">
        <v>491</v>
      </c>
    </row>
    <row r="38" spans="2:10" ht="13.5" hidden="1" customHeight="1">
      <c r="B38" s="232" t="s">
        <v>682</v>
      </c>
      <c r="C38" s="232" t="s">
        <v>766</v>
      </c>
      <c r="D38" s="232" t="s">
        <v>525</v>
      </c>
      <c r="E38" s="232" t="s">
        <v>767</v>
      </c>
      <c r="F38" s="232" t="s">
        <v>182</v>
      </c>
      <c r="G38" s="232">
        <v>33</v>
      </c>
      <c r="H38" s="232" t="s">
        <v>578</v>
      </c>
      <c r="I38" s="232" t="s">
        <v>768</v>
      </c>
      <c r="J38" s="232" t="s">
        <v>758</v>
      </c>
    </row>
    <row r="39" spans="2:10" ht="13.5" hidden="1" customHeight="1">
      <c r="B39" s="232" t="s">
        <v>552</v>
      </c>
      <c r="C39" s="232" t="s">
        <v>770</v>
      </c>
      <c r="D39" s="232" t="s">
        <v>471</v>
      </c>
      <c r="E39" s="232" t="s">
        <v>771</v>
      </c>
      <c r="F39" s="232" t="s">
        <v>180</v>
      </c>
      <c r="G39" s="232">
        <v>25</v>
      </c>
      <c r="H39" s="232" t="s">
        <v>616</v>
      </c>
      <c r="I39" s="232" t="s">
        <v>772</v>
      </c>
      <c r="J39" s="232" t="s">
        <v>758</v>
      </c>
    </row>
    <row r="40" spans="2:10" ht="13.5" hidden="1" customHeight="1">
      <c r="B40" s="232" t="s">
        <v>705</v>
      </c>
      <c r="C40" s="232" t="s">
        <v>755</v>
      </c>
      <c r="D40" s="232" t="s">
        <v>482</v>
      </c>
      <c r="E40" s="232" t="s">
        <v>756</v>
      </c>
      <c r="F40" s="232" t="s">
        <v>182</v>
      </c>
      <c r="G40" s="232">
        <v>38</v>
      </c>
      <c r="H40" s="232" t="s">
        <v>435</v>
      </c>
      <c r="I40" s="232" t="s">
        <v>757</v>
      </c>
      <c r="J40" s="232" t="s">
        <v>758</v>
      </c>
    </row>
    <row r="41" spans="2:10" ht="13.5" hidden="1" customHeight="1">
      <c r="B41" s="232" t="s">
        <v>692</v>
      </c>
      <c r="C41" s="232" t="s">
        <v>493</v>
      </c>
      <c r="D41" s="232" t="s">
        <v>414</v>
      </c>
      <c r="E41" s="232" t="s">
        <v>494</v>
      </c>
      <c r="F41" s="232" t="s">
        <v>180</v>
      </c>
      <c r="G41" s="232">
        <v>38</v>
      </c>
      <c r="H41" s="232" t="s">
        <v>429</v>
      </c>
      <c r="I41" s="232" t="s">
        <v>495</v>
      </c>
      <c r="J41" s="232" t="s">
        <v>496</v>
      </c>
    </row>
    <row r="42" spans="2:10" ht="13.5" hidden="1" customHeight="1">
      <c r="B42" s="232" t="s">
        <v>480</v>
      </c>
      <c r="C42" s="232" t="s">
        <v>774</v>
      </c>
      <c r="D42" s="232" t="s">
        <v>454</v>
      </c>
      <c r="E42" s="232" t="s">
        <v>775</v>
      </c>
      <c r="F42" s="232" t="s">
        <v>180</v>
      </c>
      <c r="G42" s="232">
        <v>38</v>
      </c>
      <c r="H42" s="232" t="s">
        <v>616</v>
      </c>
      <c r="I42" s="232" t="s">
        <v>776</v>
      </c>
      <c r="J42" s="232" t="s">
        <v>758</v>
      </c>
    </row>
    <row r="43" spans="2:10" ht="13.5" hidden="1" customHeight="1">
      <c r="B43" s="232" t="s">
        <v>762</v>
      </c>
      <c r="C43" s="232" t="s">
        <v>778</v>
      </c>
      <c r="D43" s="232" t="s">
        <v>471</v>
      </c>
      <c r="E43" s="232" t="s">
        <v>779</v>
      </c>
      <c r="F43" s="232" t="s">
        <v>182</v>
      </c>
      <c r="G43" s="232">
        <v>46</v>
      </c>
      <c r="H43" s="232" t="s">
        <v>429</v>
      </c>
      <c r="I43" s="232" t="s">
        <v>768</v>
      </c>
      <c r="J43" s="232" t="s">
        <v>758</v>
      </c>
    </row>
    <row r="44" spans="2:10" ht="13.5" hidden="1" customHeight="1">
      <c r="B44" s="232" t="s">
        <v>759</v>
      </c>
      <c r="C44" s="232" t="s">
        <v>498</v>
      </c>
      <c r="D44" s="232" t="s">
        <v>499</v>
      </c>
      <c r="E44" s="232" t="s">
        <v>500</v>
      </c>
      <c r="F44" s="232" t="s">
        <v>180</v>
      </c>
      <c r="G44" s="232">
        <v>22</v>
      </c>
      <c r="H44" s="232" t="s">
        <v>423</v>
      </c>
      <c r="I44" s="232" t="s">
        <v>501</v>
      </c>
      <c r="J44" s="232" t="s">
        <v>502</v>
      </c>
    </row>
    <row r="45" spans="2:10" ht="13.5" customHeight="1">
      <c r="B45" s="232" t="s">
        <v>419</v>
      </c>
      <c r="C45" s="232" t="s">
        <v>504</v>
      </c>
      <c r="D45" s="232" t="s">
        <v>454</v>
      </c>
      <c r="E45" s="232" t="s">
        <v>505</v>
      </c>
      <c r="F45" s="232" t="s">
        <v>182</v>
      </c>
      <c r="G45" s="232">
        <v>20</v>
      </c>
      <c r="H45" s="232" t="s">
        <v>423</v>
      </c>
      <c r="I45" s="232" t="s">
        <v>501</v>
      </c>
      <c r="J45" s="232" t="s">
        <v>502</v>
      </c>
    </row>
    <row r="46" spans="2:10" ht="13.5" customHeight="1">
      <c r="B46" s="232" t="s">
        <v>618</v>
      </c>
      <c r="C46" s="232" t="s">
        <v>732</v>
      </c>
      <c r="D46" s="232" t="s">
        <v>499</v>
      </c>
      <c r="E46" s="232" t="s">
        <v>733</v>
      </c>
      <c r="F46" s="232" t="s">
        <v>180</v>
      </c>
      <c r="G46" s="232">
        <v>35</v>
      </c>
      <c r="H46" s="232" t="s">
        <v>423</v>
      </c>
      <c r="I46" s="232" t="s">
        <v>734</v>
      </c>
      <c r="J46" s="232" t="s">
        <v>709</v>
      </c>
    </row>
    <row r="47" spans="2:10" ht="13.5" hidden="1" customHeight="1">
      <c r="B47" s="232" t="s">
        <v>437</v>
      </c>
      <c r="C47" s="232" t="s">
        <v>507</v>
      </c>
      <c r="D47" s="232" t="s">
        <v>444</v>
      </c>
      <c r="E47" s="232" t="s">
        <v>508</v>
      </c>
      <c r="F47" s="232" t="s">
        <v>182</v>
      </c>
      <c r="G47" s="232">
        <v>19</v>
      </c>
      <c r="H47" s="232" t="s">
        <v>509</v>
      </c>
      <c r="I47" s="232" t="s">
        <v>510</v>
      </c>
      <c r="J47" s="232" t="s">
        <v>491</v>
      </c>
    </row>
    <row r="48" spans="2:10" ht="13.5" hidden="1" customHeight="1">
      <c r="B48" s="232" t="s">
        <v>486</v>
      </c>
      <c r="C48" s="232" t="s">
        <v>512</v>
      </c>
      <c r="D48" s="232" t="s">
        <v>414</v>
      </c>
      <c r="E48" s="232" t="s">
        <v>513</v>
      </c>
      <c r="F48" s="232" t="s">
        <v>182</v>
      </c>
      <c r="G48" s="232">
        <v>20</v>
      </c>
      <c r="H48" s="232" t="s">
        <v>429</v>
      </c>
      <c r="I48" s="232" t="s">
        <v>430</v>
      </c>
      <c r="J48" s="232" t="s">
        <v>431</v>
      </c>
    </row>
    <row r="49" spans="2:10" ht="13.5" hidden="1" customHeight="1">
      <c r="B49" s="232" t="s">
        <v>529</v>
      </c>
      <c r="C49" s="232" t="s">
        <v>515</v>
      </c>
      <c r="D49" s="232" t="s">
        <v>471</v>
      </c>
      <c r="E49" s="232" t="s">
        <v>516</v>
      </c>
      <c r="F49" s="232" t="s">
        <v>180</v>
      </c>
      <c r="G49" s="232">
        <v>33</v>
      </c>
      <c r="H49" s="232" t="s">
        <v>446</v>
      </c>
      <c r="I49" s="232" t="s">
        <v>517</v>
      </c>
      <c r="J49" s="232" t="s">
        <v>485</v>
      </c>
    </row>
    <row r="50" spans="2:10" ht="13.5" hidden="1" customHeight="1">
      <c r="B50" s="232" t="s">
        <v>743</v>
      </c>
      <c r="C50" s="232" t="s">
        <v>519</v>
      </c>
      <c r="D50" s="232" t="s">
        <v>454</v>
      </c>
      <c r="E50" s="232" t="s">
        <v>520</v>
      </c>
      <c r="F50" s="232" t="s">
        <v>180</v>
      </c>
      <c r="G50" s="232">
        <v>21</v>
      </c>
      <c r="H50" s="232" t="s">
        <v>467</v>
      </c>
      <c r="I50" s="232" t="s">
        <v>521</v>
      </c>
      <c r="J50" s="232" t="s">
        <v>522</v>
      </c>
    </row>
    <row r="51" spans="2:10" ht="13.5" customHeight="1">
      <c r="B51" s="232" t="s">
        <v>452</v>
      </c>
      <c r="C51" s="232" t="s">
        <v>524</v>
      </c>
      <c r="D51" s="232" t="s">
        <v>525</v>
      </c>
      <c r="E51" s="232" t="s">
        <v>526</v>
      </c>
      <c r="F51" s="232" t="s">
        <v>180</v>
      </c>
      <c r="G51" s="232">
        <v>38</v>
      </c>
      <c r="H51" s="232" t="s">
        <v>423</v>
      </c>
      <c r="I51" s="232" t="s">
        <v>527</v>
      </c>
      <c r="J51" s="232" t="s">
        <v>528</v>
      </c>
    </row>
    <row r="52" spans="2:10" ht="13.5" hidden="1" customHeight="1">
      <c r="B52" s="232" t="s">
        <v>514</v>
      </c>
      <c r="C52" s="232" t="s">
        <v>530</v>
      </c>
      <c r="D52" s="232" t="s">
        <v>499</v>
      </c>
      <c r="E52" s="232" t="s">
        <v>531</v>
      </c>
      <c r="F52" s="232" t="s">
        <v>180</v>
      </c>
      <c r="G52" s="232">
        <v>37</v>
      </c>
      <c r="H52" s="232" t="s">
        <v>467</v>
      </c>
      <c r="I52" s="232" t="s">
        <v>527</v>
      </c>
      <c r="J52" s="232" t="s">
        <v>528</v>
      </c>
    </row>
    <row r="53" spans="2:10" ht="13.5" hidden="1" customHeight="1">
      <c r="B53" s="232" t="s">
        <v>547</v>
      </c>
      <c r="C53" s="232" t="s">
        <v>533</v>
      </c>
      <c r="D53" s="232" t="s">
        <v>488</v>
      </c>
      <c r="E53" s="232" t="s">
        <v>534</v>
      </c>
      <c r="F53" s="232" t="s">
        <v>180</v>
      </c>
      <c r="G53" s="232">
        <v>40</v>
      </c>
      <c r="H53" s="232" t="s">
        <v>416</v>
      </c>
      <c r="I53" s="232" t="s">
        <v>535</v>
      </c>
      <c r="J53" s="232" t="s">
        <v>528</v>
      </c>
    </row>
    <row r="54" spans="2:10" ht="13.5" hidden="1" customHeight="1">
      <c r="B54" s="232" t="s">
        <v>665</v>
      </c>
      <c r="C54" s="232" t="s">
        <v>537</v>
      </c>
      <c r="D54" s="232" t="s">
        <v>454</v>
      </c>
      <c r="E54" s="232" t="s">
        <v>538</v>
      </c>
      <c r="F54" s="232" t="s">
        <v>180</v>
      </c>
      <c r="G54" s="232">
        <v>23</v>
      </c>
      <c r="H54" s="232" t="s">
        <v>429</v>
      </c>
      <c r="I54" s="232" t="s">
        <v>501</v>
      </c>
      <c r="J54" s="232" t="s">
        <v>502</v>
      </c>
    </row>
    <row r="55" spans="2:10" ht="13.5" hidden="1" customHeight="1">
      <c r="B55" s="232" t="s">
        <v>567</v>
      </c>
      <c r="C55" s="232" t="s">
        <v>788</v>
      </c>
      <c r="D55" s="232" t="s">
        <v>675</v>
      </c>
      <c r="E55" s="232" t="s">
        <v>789</v>
      </c>
      <c r="F55" s="232" t="s">
        <v>180</v>
      </c>
      <c r="G55" s="232">
        <v>48</v>
      </c>
      <c r="H55" s="232" t="s">
        <v>429</v>
      </c>
      <c r="I55" s="232" t="s">
        <v>790</v>
      </c>
      <c r="J55" s="232" t="s">
        <v>709</v>
      </c>
    </row>
    <row r="56" spans="2:10" ht="13.5" hidden="1" customHeight="1">
      <c r="B56" s="232" t="s">
        <v>613</v>
      </c>
      <c r="C56" s="232" t="s">
        <v>719</v>
      </c>
      <c r="D56" s="232" t="s">
        <v>675</v>
      </c>
      <c r="E56" s="232" t="s">
        <v>720</v>
      </c>
      <c r="F56" s="232" t="s">
        <v>180</v>
      </c>
      <c r="G56" s="232">
        <v>33</v>
      </c>
      <c r="H56" s="232" t="s">
        <v>467</v>
      </c>
      <c r="I56" s="232" t="s">
        <v>721</v>
      </c>
      <c r="J56" s="232" t="s">
        <v>709</v>
      </c>
    </row>
    <row r="57" spans="2:10" ht="13.5" hidden="1" customHeight="1">
      <c r="B57" s="232" t="s">
        <v>469</v>
      </c>
      <c r="C57" s="232" t="s">
        <v>540</v>
      </c>
      <c r="D57" s="232" t="s">
        <v>454</v>
      </c>
      <c r="E57" s="232" t="s">
        <v>541</v>
      </c>
      <c r="F57" s="232" t="s">
        <v>180</v>
      </c>
      <c r="G57" s="232">
        <v>30</v>
      </c>
      <c r="H57" s="232" t="s">
        <v>440</v>
      </c>
      <c r="I57" s="232" t="s">
        <v>495</v>
      </c>
      <c r="J57" s="232" t="s">
        <v>496</v>
      </c>
    </row>
    <row r="58" spans="2:10" ht="13.5" hidden="1" customHeight="1">
      <c r="B58" s="232" t="s">
        <v>571</v>
      </c>
      <c r="C58" s="232" t="s">
        <v>747</v>
      </c>
      <c r="D58" s="232" t="s">
        <v>471</v>
      </c>
      <c r="E58" s="232" t="s">
        <v>748</v>
      </c>
      <c r="F58" s="232" t="s">
        <v>182</v>
      </c>
      <c r="G58" s="232">
        <v>40</v>
      </c>
      <c r="H58" s="232" t="s">
        <v>429</v>
      </c>
      <c r="I58" s="232" t="s">
        <v>749</v>
      </c>
      <c r="J58" s="232" t="s">
        <v>686</v>
      </c>
    </row>
    <row r="59" spans="2:10" ht="13.5" hidden="1" customHeight="1">
      <c r="B59" s="232" t="s">
        <v>718</v>
      </c>
      <c r="C59" s="232" t="s">
        <v>543</v>
      </c>
      <c r="D59" s="232" t="s">
        <v>525</v>
      </c>
      <c r="E59" s="232" t="s">
        <v>544</v>
      </c>
      <c r="F59" s="232" t="s">
        <v>180</v>
      </c>
      <c r="G59" s="232">
        <v>55</v>
      </c>
      <c r="H59" s="232" t="s">
        <v>423</v>
      </c>
      <c r="I59" s="232" t="s">
        <v>545</v>
      </c>
      <c r="J59" s="232" t="s">
        <v>546</v>
      </c>
    </row>
    <row r="60" spans="2:10" ht="13.5" hidden="1" customHeight="1">
      <c r="B60" s="232" t="s">
        <v>673</v>
      </c>
      <c r="C60" s="232" t="s">
        <v>548</v>
      </c>
      <c r="D60" s="232" t="s">
        <v>444</v>
      </c>
      <c r="E60" s="232" t="s">
        <v>549</v>
      </c>
      <c r="F60" s="232" t="s">
        <v>182</v>
      </c>
      <c r="G60" s="232">
        <v>29</v>
      </c>
      <c r="H60" s="232" t="s">
        <v>429</v>
      </c>
      <c r="I60" s="232" t="s">
        <v>550</v>
      </c>
      <c r="J60" s="232" t="s">
        <v>551</v>
      </c>
    </row>
    <row r="61" spans="2:10" ht="13.5" hidden="1" customHeight="1">
      <c r="B61" s="232" t="s">
        <v>464</v>
      </c>
      <c r="C61" s="232" t="s">
        <v>553</v>
      </c>
      <c r="D61" s="232" t="s">
        <v>414</v>
      </c>
      <c r="E61" s="232" t="s">
        <v>554</v>
      </c>
      <c r="F61" s="232" t="s">
        <v>182</v>
      </c>
      <c r="G61" s="232">
        <v>19</v>
      </c>
      <c r="H61" s="232" t="s">
        <v>429</v>
      </c>
      <c r="I61" s="232" t="s">
        <v>430</v>
      </c>
      <c r="J61" s="232" t="s">
        <v>431</v>
      </c>
    </row>
    <row r="62" spans="2:10" ht="13.5" hidden="1" customHeight="1">
      <c r="B62" s="232" t="s">
        <v>442</v>
      </c>
      <c r="C62" s="232" t="s">
        <v>556</v>
      </c>
      <c r="D62" s="232" t="s">
        <v>525</v>
      </c>
      <c r="E62" s="232" t="s">
        <v>557</v>
      </c>
      <c r="F62" s="232" t="s">
        <v>182</v>
      </c>
      <c r="G62" s="232">
        <v>26</v>
      </c>
      <c r="H62" s="232" t="s">
        <v>429</v>
      </c>
      <c r="I62" s="232" t="s">
        <v>558</v>
      </c>
      <c r="J62" s="232" t="s">
        <v>485</v>
      </c>
    </row>
    <row r="63" spans="2:10" ht="13.5" hidden="1" customHeight="1">
      <c r="B63" s="232" t="s">
        <v>580</v>
      </c>
      <c r="C63" s="232" t="s">
        <v>715</v>
      </c>
      <c r="D63" s="232" t="s">
        <v>499</v>
      </c>
      <c r="E63" s="232" t="s">
        <v>716</v>
      </c>
      <c r="F63" s="232" t="s">
        <v>182</v>
      </c>
      <c r="G63" s="232">
        <v>18</v>
      </c>
      <c r="H63" s="232" t="s">
        <v>446</v>
      </c>
      <c r="I63" s="232" t="s">
        <v>717</v>
      </c>
      <c r="J63" s="232" t="s">
        <v>431</v>
      </c>
    </row>
    <row r="64" spans="2:10" ht="13.5" hidden="1" customHeight="1">
      <c r="B64" s="232" t="s">
        <v>669</v>
      </c>
      <c r="C64" s="232" t="s">
        <v>560</v>
      </c>
      <c r="D64" s="232" t="s">
        <v>444</v>
      </c>
      <c r="E64" s="232" t="s">
        <v>561</v>
      </c>
      <c r="F64" s="232" t="s">
        <v>180</v>
      </c>
      <c r="G64" s="232">
        <v>18</v>
      </c>
      <c r="H64" s="232" t="s">
        <v>416</v>
      </c>
      <c r="I64" s="232" t="s">
        <v>562</v>
      </c>
      <c r="J64" s="232" t="s">
        <v>563</v>
      </c>
    </row>
    <row r="65" spans="2:10" ht="13.5" hidden="1" customHeight="1">
      <c r="B65" s="232" t="s">
        <v>714</v>
      </c>
      <c r="C65" s="232" t="s">
        <v>565</v>
      </c>
      <c r="D65" s="232" t="s">
        <v>499</v>
      </c>
      <c r="E65" s="232" t="s">
        <v>566</v>
      </c>
      <c r="F65" s="232" t="s">
        <v>182</v>
      </c>
      <c r="G65" s="232">
        <v>48</v>
      </c>
      <c r="H65" s="232" t="s">
        <v>467</v>
      </c>
      <c r="I65" s="232" t="s">
        <v>527</v>
      </c>
      <c r="J65" s="232" t="s">
        <v>528</v>
      </c>
    </row>
    <row r="66" spans="2:10" ht="13.5" hidden="1" customHeight="1">
      <c r="B66" s="232" t="s">
        <v>710</v>
      </c>
      <c r="C66" s="232" t="s">
        <v>568</v>
      </c>
      <c r="D66" s="232" t="s">
        <v>444</v>
      </c>
      <c r="E66" s="232" t="s">
        <v>569</v>
      </c>
      <c r="F66" s="232" t="s">
        <v>180</v>
      </c>
      <c r="G66" s="232">
        <v>25</v>
      </c>
      <c r="H66" s="232" t="s">
        <v>416</v>
      </c>
      <c r="I66" s="232" t="s">
        <v>570</v>
      </c>
      <c r="J66" s="232" t="s">
        <v>208</v>
      </c>
    </row>
    <row r="67" spans="2:10" ht="13.5" hidden="1" customHeight="1">
      <c r="B67" s="232" t="s">
        <v>477</v>
      </c>
      <c r="C67" s="232" t="s">
        <v>572</v>
      </c>
      <c r="D67" s="232" t="s">
        <v>454</v>
      </c>
      <c r="E67" s="232" t="s">
        <v>573</v>
      </c>
      <c r="F67" s="232" t="s">
        <v>180</v>
      </c>
      <c r="G67" s="232">
        <v>21</v>
      </c>
      <c r="H67" s="232" t="s">
        <v>423</v>
      </c>
      <c r="I67" s="232" t="s">
        <v>574</v>
      </c>
      <c r="J67" s="232" t="s">
        <v>208</v>
      </c>
    </row>
    <row r="68" spans="2:10" ht="13.5" hidden="1" customHeight="1">
      <c r="B68" s="232" t="s">
        <v>638</v>
      </c>
      <c r="C68" s="232" t="s">
        <v>576</v>
      </c>
      <c r="D68" s="232" t="s">
        <v>421</v>
      </c>
      <c r="E68" s="232" t="s">
        <v>577</v>
      </c>
      <c r="F68" s="232" t="s">
        <v>180</v>
      </c>
      <c r="G68" s="232">
        <v>25</v>
      </c>
      <c r="H68" s="232" t="s">
        <v>578</v>
      </c>
      <c r="I68" s="232" t="s">
        <v>579</v>
      </c>
      <c r="J68" s="232" t="s">
        <v>485</v>
      </c>
    </row>
    <row r="69" spans="2:10" ht="13.5" hidden="1" customHeight="1">
      <c r="B69" s="232" t="s">
        <v>647</v>
      </c>
      <c r="C69" s="232" t="s">
        <v>581</v>
      </c>
      <c r="D69" s="232" t="s">
        <v>482</v>
      </c>
      <c r="E69" s="232" t="s">
        <v>582</v>
      </c>
      <c r="F69" s="232" t="s">
        <v>182</v>
      </c>
      <c r="G69" s="232">
        <v>27</v>
      </c>
      <c r="H69" s="232" t="s">
        <v>440</v>
      </c>
      <c r="I69" s="232" t="s">
        <v>495</v>
      </c>
      <c r="J69" s="232" t="s">
        <v>496</v>
      </c>
    </row>
    <row r="70" spans="2:10" ht="13.5" hidden="1" customHeight="1">
      <c r="B70" s="232" t="s">
        <v>539</v>
      </c>
      <c r="C70" s="232" t="s">
        <v>584</v>
      </c>
      <c r="D70" s="232" t="s">
        <v>414</v>
      </c>
      <c r="E70" s="232" t="s">
        <v>585</v>
      </c>
      <c r="F70" s="232" t="s">
        <v>180</v>
      </c>
      <c r="G70" s="232">
        <v>27</v>
      </c>
      <c r="H70" s="232" t="s">
        <v>416</v>
      </c>
      <c r="I70" s="232" t="s">
        <v>550</v>
      </c>
      <c r="J70" s="232" t="s">
        <v>551</v>
      </c>
    </row>
    <row r="71" spans="2:10" ht="13.5" hidden="1" customHeight="1">
      <c r="B71" s="232" t="s">
        <v>795</v>
      </c>
      <c r="C71" s="232" t="s">
        <v>587</v>
      </c>
      <c r="D71" s="232" t="s">
        <v>488</v>
      </c>
      <c r="E71" s="232" t="s">
        <v>588</v>
      </c>
      <c r="F71" s="232" t="s">
        <v>182</v>
      </c>
      <c r="G71" s="232">
        <v>22</v>
      </c>
      <c r="H71" s="232" t="s">
        <v>589</v>
      </c>
      <c r="I71" s="232" t="s">
        <v>590</v>
      </c>
      <c r="J71" s="232" t="s">
        <v>591</v>
      </c>
    </row>
    <row r="72" spans="2:10" ht="13.5" hidden="1" customHeight="1">
      <c r="B72" s="232" t="s">
        <v>506</v>
      </c>
      <c r="C72" s="232" t="s">
        <v>593</v>
      </c>
      <c r="D72" s="232" t="s">
        <v>421</v>
      </c>
      <c r="E72" s="232" t="s">
        <v>594</v>
      </c>
      <c r="F72" s="232" t="s">
        <v>180</v>
      </c>
      <c r="G72" s="232">
        <v>40</v>
      </c>
      <c r="H72" s="232" t="s">
        <v>416</v>
      </c>
      <c r="I72" s="232" t="s">
        <v>595</v>
      </c>
      <c r="J72" s="232" t="s">
        <v>563</v>
      </c>
    </row>
    <row r="73" spans="2:10" ht="13.5" hidden="1" customHeight="1">
      <c r="B73" s="232" t="s">
        <v>803</v>
      </c>
      <c r="C73" s="232" t="s">
        <v>597</v>
      </c>
      <c r="D73" s="232" t="s">
        <v>461</v>
      </c>
      <c r="E73" s="232" t="s">
        <v>598</v>
      </c>
      <c r="F73" s="232" t="s">
        <v>180</v>
      </c>
      <c r="G73" s="232">
        <v>24</v>
      </c>
      <c r="H73" s="232" t="s">
        <v>599</v>
      </c>
      <c r="I73" s="232" t="s">
        <v>600</v>
      </c>
      <c r="J73" s="232" t="s">
        <v>601</v>
      </c>
    </row>
    <row r="74" spans="2:10" ht="13.5" hidden="1" customHeight="1">
      <c r="B74" s="232" t="s">
        <v>754</v>
      </c>
      <c r="C74" s="232" t="s">
        <v>603</v>
      </c>
      <c r="D74" s="232" t="s">
        <v>421</v>
      </c>
      <c r="E74" s="232" t="s">
        <v>604</v>
      </c>
      <c r="F74" s="232" t="s">
        <v>182</v>
      </c>
      <c r="G74" s="232">
        <v>65</v>
      </c>
      <c r="H74" s="232" t="s">
        <v>446</v>
      </c>
      <c r="I74" s="232" t="s">
        <v>605</v>
      </c>
      <c r="J74" s="232" t="s">
        <v>485</v>
      </c>
    </row>
    <row r="75" spans="2:10" ht="13.5" hidden="1" customHeight="1">
      <c r="B75" s="232" t="s">
        <v>606</v>
      </c>
      <c r="C75" s="232" t="s">
        <v>607</v>
      </c>
      <c r="D75" s="232" t="s">
        <v>454</v>
      </c>
      <c r="E75" s="232" t="s">
        <v>608</v>
      </c>
      <c r="F75" s="232" t="s">
        <v>180</v>
      </c>
      <c r="G75" s="232">
        <v>18</v>
      </c>
      <c r="H75" s="232" t="s">
        <v>429</v>
      </c>
      <c r="I75" s="232" t="s">
        <v>609</v>
      </c>
      <c r="J75" s="232" t="s">
        <v>485</v>
      </c>
    </row>
    <row r="76" spans="2:10" ht="13.5" hidden="1" customHeight="1">
      <c r="B76" s="232" t="s">
        <v>425</v>
      </c>
      <c r="C76" s="232" t="s">
        <v>611</v>
      </c>
      <c r="D76" s="232" t="s">
        <v>414</v>
      </c>
      <c r="E76" s="232" t="s">
        <v>612</v>
      </c>
      <c r="F76" s="232" t="s">
        <v>180</v>
      </c>
      <c r="G76" s="232">
        <v>28</v>
      </c>
      <c r="H76" s="232" t="s">
        <v>423</v>
      </c>
      <c r="I76" s="232" t="s">
        <v>501</v>
      </c>
      <c r="J76" s="232" t="s">
        <v>502</v>
      </c>
    </row>
    <row r="77" spans="2:10" ht="13.5" hidden="1" customHeight="1">
      <c r="B77" s="232" t="s">
        <v>583</v>
      </c>
      <c r="C77" s="232" t="s">
        <v>614</v>
      </c>
      <c r="D77" s="232" t="s">
        <v>454</v>
      </c>
      <c r="E77" s="232" t="s">
        <v>615</v>
      </c>
      <c r="F77" s="232" t="s">
        <v>180</v>
      </c>
      <c r="G77" s="232">
        <v>19</v>
      </c>
      <c r="H77" s="232" t="s">
        <v>616</v>
      </c>
      <c r="I77" s="232" t="s">
        <v>617</v>
      </c>
      <c r="J77" s="232" t="s">
        <v>485</v>
      </c>
    </row>
    <row r="78" spans="2:10" ht="13.5" hidden="1" customHeight="1">
      <c r="B78" s="232" t="s">
        <v>656</v>
      </c>
      <c r="C78" s="232" t="s">
        <v>619</v>
      </c>
      <c r="D78" s="232" t="s">
        <v>414</v>
      </c>
      <c r="E78" s="232" t="s">
        <v>620</v>
      </c>
      <c r="F78" s="232" t="s">
        <v>180</v>
      </c>
      <c r="G78" s="232">
        <v>45</v>
      </c>
      <c r="H78" s="232" t="s">
        <v>423</v>
      </c>
      <c r="I78" s="232" t="s">
        <v>621</v>
      </c>
      <c r="J78" s="232" t="s">
        <v>485</v>
      </c>
    </row>
    <row r="79" spans="2:10" ht="13.5" hidden="1" customHeight="1">
      <c r="B79" s="232" t="s">
        <v>412</v>
      </c>
      <c r="C79" s="232" t="s">
        <v>623</v>
      </c>
      <c r="D79" s="232" t="s">
        <v>444</v>
      </c>
      <c r="E79" s="232" t="s">
        <v>624</v>
      </c>
      <c r="F79" s="232" t="s">
        <v>182</v>
      </c>
      <c r="G79" s="232">
        <v>23</v>
      </c>
      <c r="H79" s="232" t="s">
        <v>429</v>
      </c>
      <c r="I79" s="232" t="s">
        <v>625</v>
      </c>
      <c r="J79" s="232" t="s">
        <v>485</v>
      </c>
    </row>
    <row r="80" spans="2:10" ht="13.5" hidden="1" customHeight="1">
      <c r="B80" s="232" t="s">
        <v>739</v>
      </c>
      <c r="C80" s="232" t="s">
        <v>804</v>
      </c>
      <c r="D80" s="232" t="s">
        <v>525</v>
      </c>
      <c r="E80" s="232" t="s">
        <v>805</v>
      </c>
      <c r="F80" s="232" t="s">
        <v>180</v>
      </c>
      <c r="G80" s="232">
        <v>28</v>
      </c>
      <c r="H80" s="232" t="s">
        <v>416</v>
      </c>
      <c r="I80" s="232" t="s">
        <v>806</v>
      </c>
      <c r="J80" s="232" t="s">
        <v>686</v>
      </c>
    </row>
    <row r="81" spans="2:10" ht="13.5" hidden="1" customHeight="1">
      <c r="B81" s="232" t="s">
        <v>542</v>
      </c>
      <c r="C81" s="232" t="s">
        <v>627</v>
      </c>
      <c r="D81" s="232" t="s">
        <v>628</v>
      </c>
      <c r="E81" s="232" t="s">
        <v>629</v>
      </c>
      <c r="F81" s="232" t="s">
        <v>180</v>
      </c>
      <c r="G81" s="232">
        <v>42</v>
      </c>
      <c r="H81" s="232" t="s">
        <v>446</v>
      </c>
      <c r="I81" s="232" t="s">
        <v>630</v>
      </c>
      <c r="J81" s="232" t="s">
        <v>528</v>
      </c>
    </row>
    <row r="82" spans="2:10" ht="13.5" hidden="1" customHeight="1">
      <c r="B82" s="232" t="s">
        <v>678</v>
      </c>
      <c r="C82" s="232" t="s">
        <v>760</v>
      </c>
      <c r="D82" s="232" t="s">
        <v>482</v>
      </c>
      <c r="E82" s="232" t="s">
        <v>761</v>
      </c>
      <c r="F82" s="232" t="s">
        <v>180</v>
      </c>
      <c r="G82" s="232">
        <v>36</v>
      </c>
      <c r="H82" s="232" t="s">
        <v>467</v>
      </c>
      <c r="I82" s="232" t="s">
        <v>757</v>
      </c>
      <c r="J82" s="232" t="s">
        <v>758</v>
      </c>
    </row>
    <row r="83" spans="2:10" ht="13.5" hidden="1" customHeight="1">
      <c r="B83" s="232" t="s">
        <v>787</v>
      </c>
      <c r="C83" s="232" t="s">
        <v>781</v>
      </c>
      <c r="D83" s="232" t="s">
        <v>471</v>
      </c>
      <c r="E83" s="232" t="s">
        <v>782</v>
      </c>
      <c r="F83" s="232" t="s">
        <v>182</v>
      </c>
      <c r="G83" s="232">
        <v>28</v>
      </c>
      <c r="H83" s="232" t="s">
        <v>416</v>
      </c>
      <c r="I83" s="232" t="s">
        <v>783</v>
      </c>
      <c r="J83" s="232" t="s">
        <v>758</v>
      </c>
    </row>
    <row r="84" spans="2:10" ht="13.5" hidden="1" customHeight="1">
      <c r="B84" s="232" t="s">
        <v>564</v>
      </c>
      <c r="C84" s="232" t="s">
        <v>763</v>
      </c>
      <c r="D84" s="232" t="s">
        <v>471</v>
      </c>
      <c r="E84" s="232" t="s">
        <v>764</v>
      </c>
      <c r="F84" s="232" t="s">
        <v>180</v>
      </c>
      <c r="G84" s="232">
        <v>27</v>
      </c>
      <c r="H84" s="232" t="s">
        <v>467</v>
      </c>
      <c r="I84" s="232" t="s">
        <v>757</v>
      </c>
      <c r="J84" s="232" t="s">
        <v>758</v>
      </c>
    </row>
    <row r="85" spans="2:10" ht="13.5" hidden="1" customHeight="1">
      <c r="B85" s="232" t="s">
        <v>511</v>
      </c>
      <c r="C85" s="232" t="s">
        <v>785</v>
      </c>
      <c r="D85" s="232" t="s">
        <v>421</v>
      </c>
      <c r="E85" s="232" t="s">
        <v>786</v>
      </c>
      <c r="F85" s="232" t="s">
        <v>182</v>
      </c>
      <c r="G85" s="232">
        <v>24</v>
      </c>
      <c r="H85" s="232" t="s">
        <v>578</v>
      </c>
      <c r="I85" s="232" t="s">
        <v>768</v>
      </c>
      <c r="J85" s="232" t="s">
        <v>758</v>
      </c>
    </row>
    <row r="86" spans="2:10" ht="13.5" hidden="1" customHeight="1">
      <c r="B86" s="232" t="s">
        <v>631</v>
      </c>
      <c r="C86" s="232" t="s">
        <v>632</v>
      </c>
      <c r="D86" s="232" t="s">
        <v>454</v>
      </c>
      <c r="E86" s="232" t="s">
        <v>633</v>
      </c>
      <c r="F86" s="232" t="s">
        <v>182</v>
      </c>
      <c r="G86" s="232">
        <v>20</v>
      </c>
      <c r="H86" s="232" t="s">
        <v>440</v>
      </c>
      <c r="I86" s="232" t="s">
        <v>634</v>
      </c>
      <c r="J86" s="232" t="s">
        <v>522</v>
      </c>
    </row>
    <row r="87" spans="2:10" ht="13.5" hidden="1" customHeight="1">
      <c r="B87" s="232" t="s">
        <v>474</v>
      </c>
      <c r="C87" s="232" t="s">
        <v>636</v>
      </c>
      <c r="D87" s="232" t="s">
        <v>444</v>
      </c>
      <c r="E87" s="232" t="s">
        <v>637</v>
      </c>
      <c r="F87" s="232" t="s">
        <v>180</v>
      </c>
      <c r="G87" s="232">
        <v>19</v>
      </c>
      <c r="H87" s="232" t="s">
        <v>446</v>
      </c>
      <c r="I87" s="232" t="s">
        <v>501</v>
      </c>
      <c r="J87" s="232" t="s">
        <v>502</v>
      </c>
    </row>
    <row r="88" spans="2:10" ht="13.5" hidden="1" customHeight="1">
      <c r="B88" s="232" t="s">
        <v>769</v>
      </c>
      <c r="C88" s="232" t="s">
        <v>639</v>
      </c>
      <c r="D88" s="232" t="s">
        <v>640</v>
      </c>
      <c r="E88" s="232" t="s">
        <v>641</v>
      </c>
      <c r="F88" s="232" t="s">
        <v>180</v>
      </c>
      <c r="G88" s="232">
        <v>20</v>
      </c>
      <c r="H88" s="232" t="s">
        <v>416</v>
      </c>
      <c r="I88" s="232" t="s">
        <v>642</v>
      </c>
      <c r="J88" s="232" t="s">
        <v>643</v>
      </c>
    </row>
    <row r="89" spans="2:10" ht="13.5" hidden="1" customHeight="1">
      <c r="B89" s="232" t="s">
        <v>644</v>
      </c>
      <c r="C89" s="232" t="s">
        <v>645</v>
      </c>
      <c r="D89" s="232" t="s">
        <v>444</v>
      </c>
      <c r="E89" s="232" t="s">
        <v>646</v>
      </c>
      <c r="F89" s="232" t="s">
        <v>180</v>
      </c>
      <c r="G89" s="232">
        <v>20</v>
      </c>
      <c r="H89" s="232" t="s">
        <v>616</v>
      </c>
      <c r="I89" s="232" t="s">
        <v>430</v>
      </c>
      <c r="J89" s="232" t="s">
        <v>431</v>
      </c>
    </row>
    <row r="90" spans="2:10" ht="13.5" hidden="1" customHeight="1">
      <c r="B90" s="232" t="s">
        <v>700</v>
      </c>
      <c r="C90" s="232" t="s">
        <v>648</v>
      </c>
      <c r="D90" s="232" t="s">
        <v>444</v>
      </c>
      <c r="E90" s="232" t="s">
        <v>649</v>
      </c>
      <c r="F90" s="232" t="s">
        <v>180</v>
      </c>
      <c r="G90" s="232">
        <v>19</v>
      </c>
      <c r="H90" s="232" t="s">
        <v>616</v>
      </c>
      <c r="I90" s="232" t="s">
        <v>650</v>
      </c>
      <c r="J90" s="232" t="s">
        <v>651</v>
      </c>
    </row>
    <row r="91" spans="2:10" ht="13.5" hidden="1" customHeight="1">
      <c r="B91" s="232" t="s">
        <v>687</v>
      </c>
      <c r="C91" s="232" t="s">
        <v>653</v>
      </c>
      <c r="D91" s="232" t="s">
        <v>444</v>
      </c>
      <c r="E91" s="232" t="s">
        <v>654</v>
      </c>
      <c r="F91" s="232" t="s">
        <v>180</v>
      </c>
      <c r="G91" s="232">
        <v>35</v>
      </c>
      <c r="H91" s="232" t="s">
        <v>467</v>
      </c>
      <c r="I91" s="232" t="s">
        <v>655</v>
      </c>
      <c r="J91" s="232" t="s">
        <v>485</v>
      </c>
    </row>
    <row r="92" spans="2:10" ht="13.5" hidden="1" customHeight="1">
      <c r="B92" s="232" t="s">
        <v>784</v>
      </c>
      <c r="C92" s="232" t="s">
        <v>657</v>
      </c>
      <c r="D92" s="232" t="s">
        <v>628</v>
      </c>
      <c r="E92" s="232" t="s">
        <v>658</v>
      </c>
      <c r="F92" s="232" t="s">
        <v>180</v>
      </c>
      <c r="G92" s="232">
        <v>26</v>
      </c>
      <c r="H92" s="232" t="s">
        <v>467</v>
      </c>
      <c r="I92" s="232" t="s">
        <v>659</v>
      </c>
      <c r="J92" s="232" t="s">
        <v>591</v>
      </c>
    </row>
    <row r="93" spans="2:10" ht="13.5" hidden="1" customHeight="1">
      <c r="B93" s="232" t="s">
        <v>799</v>
      </c>
      <c r="C93" s="232" t="s">
        <v>661</v>
      </c>
      <c r="D93" s="232" t="s">
        <v>482</v>
      </c>
      <c r="E93" s="232" t="s">
        <v>662</v>
      </c>
      <c r="F93" s="232" t="s">
        <v>180</v>
      </c>
      <c r="G93" s="232">
        <v>45</v>
      </c>
      <c r="H93" s="232" t="s">
        <v>423</v>
      </c>
      <c r="I93" s="232" t="s">
        <v>663</v>
      </c>
      <c r="J93" s="232" t="s">
        <v>664</v>
      </c>
    </row>
    <row r="94" spans="2:10" ht="13.5" hidden="1" customHeight="1">
      <c r="B94" s="232" t="s">
        <v>626</v>
      </c>
      <c r="C94" s="232" t="s">
        <v>666</v>
      </c>
      <c r="D94" s="232" t="s">
        <v>421</v>
      </c>
      <c r="E94" s="232" t="s">
        <v>667</v>
      </c>
      <c r="F94" s="232" t="s">
        <v>180</v>
      </c>
      <c r="G94" s="232">
        <v>25</v>
      </c>
      <c r="H94" s="232" t="s">
        <v>446</v>
      </c>
      <c r="I94" s="232" t="s">
        <v>668</v>
      </c>
      <c r="J94" s="232" t="s">
        <v>651</v>
      </c>
    </row>
    <row r="95" spans="2:10" ht="13.5" hidden="1" customHeight="1">
      <c r="B95" s="232" t="s">
        <v>536</v>
      </c>
      <c r="C95" s="232" t="s">
        <v>670</v>
      </c>
      <c r="D95" s="232" t="s">
        <v>482</v>
      </c>
      <c r="E95" s="232" t="s">
        <v>671</v>
      </c>
      <c r="F95" s="232" t="s">
        <v>180</v>
      </c>
      <c r="G95" s="232">
        <v>20</v>
      </c>
      <c r="H95" s="232" t="s">
        <v>429</v>
      </c>
      <c r="I95" s="232" t="s">
        <v>672</v>
      </c>
      <c r="J95" s="232" t="s">
        <v>651</v>
      </c>
    </row>
    <row r="96" spans="2:10" ht="13.5" hidden="1" customHeight="1">
      <c r="B96" s="232" t="s">
        <v>731</v>
      </c>
      <c r="C96" s="232" t="s">
        <v>674</v>
      </c>
      <c r="D96" s="232" t="s">
        <v>675</v>
      </c>
      <c r="E96" s="232" t="s">
        <v>676</v>
      </c>
      <c r="F96" s="232" t="s">
        <v>180</v>
      </c>
      <c r="G96" s="232">
        <v>19</v>
      </c>
      <c r="H96" s="232" t="s">
        <v>423</v>
      </c>
      <c r="I96" s="232" t="s">
        <v>677</v>
      </c>
      <c r="J96" s="232" t="s">
        <v>643</v>
      </c>
    </row>
    <row r="97" spans="2:10" ht="13.5" hidden="1" customHeight="1">
      <c r="B97" s="232" t="s">
        <v>492</v>
      </c>
      <c r="C97" s="232" t="s">
        <v>679</v>
      </c>
      <c r="D97" s="232" t="s">
        <v>454</v>
      </c>
      <c r="E97" s="232" t="s">
        <v>680</v>
      </c>
      <c r="F97" s="232" t="s">
        <v>180</v>
      </c>
      <c r="G97" s="232">
        <v>18</v>
      </c>
      <c r="H97" s="232" t="s">
        <v>509</v>
      </c>
      <c r="I97" s="232" t="s">
        <v>681</v>
      </c>
      <c r="J97" s="232" t="s">
        <v>485</v>
      </c>
    </row>
  </sheetData>
  <autoFilter ref="B5:J97">
    <filterColumn colId="1">
      <customFilters>
        <customFilter val="f*"/>
        <customFilter val="*S"/>
      </customFilters>
    </filterColumn>
    <filterColumn colId="6">
      <filters>
        <filter val="Propietario"/>
      </filters>
    </filterColumn>
  </autoFilter>
  <pageMargins left="0.75" right="0.75" top="1" bottom="1" header="0" footer="0"/>
  <pageSetup orientation="portrait" horizontalDpi="120" verticalDpi="144" copies="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7"/>
  <sheetViews>
    <sheetView zoomScaleNormal="100" workbookViewId="0">
      <selection activeCell="B5" sqref="B5"/>
    </sheetView>
  </sheetViews>
  <sheetFormatPr baseColWidth="10" defaultRowHeight="12.75"/>
  <cols>
    <col min="1" max="1" width="11.42578125" style="226"/>
    <col min="2" max="2" width="13.140625" style="226" customWidth="1"/>
    <col min="3" max="3" width="32.7109375" style="226" bestFit="1" customWidth="1"/>
    <col min="4" max="4" width="18.7109375" style="226" customWidth="1"/>
    <col min="5" max="5" width="13.140625" style="226" customWidth="1"/>
    <col min="6" max="7" width="5.28515625" style="226" bestFit="1" customWidth="1"/>
    <col min="8" max="8" width="26.7109375" style="226" bestFit="1" customWidth="1"/>
    <col min="9" max="9" width="13.140625" style="226" bestFit="1" customWidth="1"/>
    <col min="10" max="10" width="12.42578125" style="226" customWidth="1"/>
    <col min="11" max="257" width="11.42578125" style="226"/>
    <col min="258" max="258" width="13.140625" style="226" customWidth="1"/>
    <col min="259" max="259" width="32.7109375" style="226" bestFit="1" customWidth="1"/>
    <col min="260" max="260" width="18.7109375" style="226" customWidth="1"/>
    <col min="261" max="261" width="13.140625" style="226" customWidth="1"/>
    <col min="262" max="263" width="5.28515625" style="226" bestFit="1" customWidth="1"/>
    <col min="264" max="264" width="26.7109375" style="226" bestFit="1" customWidth="1"/>
    <col min="265" max="265" width="13.140625" style="226" bestFit="1" customWidth="1"/>
    <col min="266" max="266" width="12.42578125" style="226" customWidth="1"/>
    <col min="267" max="513" width="11.42578125" style="226"/>
    <col min="514" max="514" width="13.140625" style="226" customWidth="1"/>
    <col min="515" max="515" width="32.7109375" style="226" bestFit="1" customWidth="1"/>
    <col min="516" max="516" width="18.7109375" style="226" customWidth="1"/>
    <col min="517" max="517" width="13.140625" style="226" customWidth="1"/>
    <col min="518" max="519" width="5.28515625" style="226" bestFit="1" customWidth="1"/>
    <col min="520" max="520" width="26.7109375" style="226" bestFit="1" customWidth="1"/>
    <col min="521" max="521" width="13.140625" style="226" bestFit="1" customWidth="1"/>
    <col min="522" max="522" width="12.42578125" style="226" customWidth="1"/>
    <col min="523" max="769" width="11.42578125" style="226"/>
    <col min="770" max="770" width="13.140625" style="226" customWidth="1"/>
    <col min="771" max="771" width="32.7109375" style="226" bestFit="1" customWidth="1"/>
    <col min="772" max="772" width="18.7109375" style="226" customWidth="1"/>
    <col min="773" max="773" width="13.140625" style="226" customWidth="1"/>
    <col min="774" max="775" width="5.28515625" style="226" bestFit="1" customWidth="1"/>
    <col min="776" max="776" width="26.7109375" style="226" bestFit="1" customWidth="1"/>
    <col min="777" max="777" width="13.140625" style="226" bestFit="1" customWidth="1"/>
    <col min="778" max="778" width="12.42578125" style="226" customWidth="1"/>
    <col min="779" max="1025" width="11.42578125" style="226"/>
    <col min="1026" max="1026" width="13.140625" style="226" customWidth="1"/>
    <col min="1027" max="1027" width="32.7109375" style="226" bestFit="1" customWidth="1"/>
    <col min="1028" max="1028" width="18.7109375" style="226" customWidth="1"/>
    <col min="1029" max="1029" width="13.140625" style="226" customWidth="1"/>
    <col min="1030" max="1031" width="5.28515625" style="226" bestFit="1" customWidth="1"/>
    <col min="1032" max="1032" width="26.7109375" style="226" bestFit="1" customWidth="1"/>
    <col min="1033" max="1033" width="13.140625" style="226" bestFit="1" customWidth="1"/>
    <col min="1034" max="1034" width="12.42578125" style="226" customWidth="1"/>
    <col min="1035" max="1281" width="11.42578125" style="226"/>
    <col min="1282" max="1282" width="13.140625" style="226" customWidth="1"/>
    <col min="1283" max="1283" width="32.7109375" style="226" bestFit="1" customWidth="1"/>
    <col min="1284" max="1284" width="18.7109375" style="226" customWidth="1"/>
    <col min="1285" max="1285" width="13.140625" style="226" customWidth="1"/>
    <col min="1286" max="1287" width="5.28515625" style="226" bestFit="1" customWidth="1"/>
    <col min="1288" max="1288" width="26.7109375" style="226" bestFit="1" customWidth="1"/>
    <col min="1289" max="1289" width="13.140625" style="226" bestFit="1" customWidth="1"/>
    <col min="1290" max="1290" width="12.42578125" style="226" customWidth="1"/>
    <col min="1291" max="1537" width="11.42578125" style="226"/>
    <col min="1538" max="1538" width="13.140625" style="226" customWidth="1"/>
    <col min="1539" max="1539" width="32.7109375" style="226" bestFit="1" customWidth="1"/>
    <col min="1540" max="1540" width="18.7109375" style="226" customWidth="1"/>
    <col min="1541" max="1541" width="13.140625" style="226" customWidth="1"/>
    <col min="1542" max="1543" width="5.28515625" style="226" bestFit="1" customWidth="1"/>
    <col min="1544" max="1544" width="26.7109375" style="226" bestFit="1" customWidth="1"/>
    <col min="1545" max="1545" width="13.140625" style="226" bestFit="1" customWidth="1"/>
    <col min="1546" max="1546" width="12.42578125" style="226" customWidth="1"/>
    <col min="1547" max="1793" width="11.42578125" style="226"/>
    <col min="1794" max="1794" width="13.140625" style="226" customWidth="1"/>
    <col min="1795" max="1795" width="32.7109375" style="226" bestFit="1" customWidth="1"/>
    <col min="1796" max="1796" width="18.7109375" style="226" customWidth="1"/>
    <col min="1797" max="1797" width="13.140625" style="226" customWidth="1"/>
    <col min="1798" max="1799" width="5.28515625" style="226" bestFit="1" customWidth="1"/>
    <col min="1800" max="1800" width="26.7109375" style="226" bestFit="1" customWidth="1"/>
    <col min="1801" max="1801" width="13.140625" style="226" bestFit="1" customWidth="1"/>
    <col min="1802" max="1802" width="12.42578125" style="226" customWidth="1"/>
    <col min="1803" max="2049" width="11.42578125" style="226"/>
    <col min="2050" max="2050" width="13.140625" style="226" customWidth="1"/>
    <col min="2051" max="2051" width="32.7109375" style="226" bestFit="1" customWidth="1"/>
    <col min="2052" max="2052" width="18.7109375" style="226" customWidth="1"/>
    <col min="2053" max="2053" width="13.140625" style="226" customWidth="1"/>
    <col min="2054" max="2055" width="5.28515625" style="226" bestFit="1" customWidth="1"/>
    <col min="2056" max="2056" width="26.7109375" style="226" bestFit="1" customWidth="1"/>
    <col min="2057" max="2057" width="13.140625" style="226" bestFit="1" customWidth="1"/>
    <col min="2058" max="2058" width="12.42578125" style="226" customWidth="1"/>
    <col min="2059" max="2305" width="11.42578125" style="226"/>
    <col min="2306" max="2306" width="13.140625" style="226" customWidth="1"/>
    <col min="2307" max="2307" width="32.7109375" style="226" bestFit="1" customWidth="1"/>
    <col min="2308" max="2308" width="18.7109375" style="226" customWidth="1"/>
    <col min="2309" max="2309" width="13.140625" style="226" customWidth="1"/>
    <col min="2310" max="2311" width="5.28515625" style="226" bestFit="1" customWidth="1"/>
    <col min="2312" max="2312" width="26.7109375" style="226" bestFit="1" customWidth="1"/>
    <col min="2313" max="2313" width="13.140625" style="226" bestFit="1" customWidth="1"/>
    <col min="2314" max="2314" width="12.42578125" style="226" customWidth="1"/>
    <col min="2315" max="2561" width="11.42578125" style="226"/>
    <col min="2562" max="2562" width="13.140625" style="226" customWidth="1"/>
    <col min="2563" max="2563" width="32.7109375" style="226" bestFit="1" customWidth="1"/>
    <col min="2564" max="2564" width="18.7109375" style="226" customWidth="1"/>
    <col min="2565" max="2565" width="13.140625" style="226" customWidth="1"/>
    <col min="2566" max="2567" width="5.28515625" style="226" bestFit="1" customWidth="1"/>
    <col min="2568" max="2568" width="26.7109375" style="226" bestFit="1" customWidth="1"/>
    <col min="2569" max="2569" width="13.140625" style="226" bestFit="1" customWidth="1"/>
    <col min="2570" max="2570" width="12.42578125" style="226" customWidth="1"/>
    <col min="2571" max="2817" width="11.42578125" style="226"/>
    <col min="2818" max="2818" width="13.140625" style="226" customWidth="1"/>
    <col min="2819" max="2819" width="32.7109375" style="226" bestFit="1" customWidth="1"/>
    <col min="2820" max="2820" width="18.7109375" style="226" customWidth="1"/>
    <col min="2821" max="2821" width="13.140625" style="226" customWidth="1"/>
    <col min="2822" max="2823" width="5.28515625" style="226" bestFit="1" customWidth="1"/>
    <col min="2824" max="2824" width="26.7109375" style="226" bestFit="1" customWidth="1"/>
    <col min="2825" max="2825" width="13.140625" style="226" bestFit="1" customWidth="1"/>
    <col min="2826" max="2826" width="12.42578125" style="226" customWidth="1"/>
    <col min="2827" max="3073" width="11.42578125" style="226"/>
    <col min="3074" max="3074" width="13.140625" style="226" customWidth="1"/>
    <col min="3075" max="3075" width="32.7109375" style="226" bestFit="1" customWidth="1"/>
    <col min="3076" max="3076" width="18.7109375" style="226" customWidth="1"/>
    <col min="3077" max="3077" width="13.140625" style="226" customWidth="1"/>
    <col min="3078" max="3079" width="5.28515625" style="226" bestFit="1" customWidth="1"/>
    <col min="3080" max="3080" width="26.7109375" style="226" bestFit="1" customWidth="1"/>
    <col min="3081" max="3081" width="13.140625" style="226" bestFit="1" customWidth="1"/>
    <col min="3082" max="3082" width="12.42578125" style="226" customWidth="1"/>
    <col min="3083" max="3329" width="11.42578125" style="226"/>
    <col min="3330" max="3330" width="13.140625" style="226" customWidth="1"/>
    <col min="3331" max="3331" width="32.7109375" style="226" bestFit="1" customWidth="1"/>
    <col min="3332" max="3332" width="18.7109375" style="226" customWidth="1"/>
    <col min="3333" max="3333" width="13.140625" style="226" customWidth="1"/>
    <col min="3334" max="3335" width="5.28515625" style="226" bestFit="1" customWidth="1"/>
    <col min="3336" max="3336" width="26.7109375" style="226" bestFit="1" customWidth="1"/>
    <col min="3337" max="3337" width="13.140625" style="226" bestFit="1" customWidth="1"/>
    <col min="3338" max="3338" width="12.42578125" style="226" customWidth="1"/>
    <col min="3339" max="3585" width="11.42578125" style="226"/>
    <col min="3586" max="3586" width="13.140625" style="226" customWidth="1"/>
    <col min="3587" max="3587" width="32.7109375" style="226" bestFit="1" customWidth="1"/>
    <col min="3588" max="3588" width="18.7109375" style="226" customWidth="1"/>
    <col min="3589" max="3589" width="13.140625" style="226" customWidth="1"/>
    <col min="3590" max="3591" width="5.28515625" style="226" bestFit="1" customWidth="1"/>
    <col min="3592" max="3592" width="26.7109375" style="226" bestFit="1" customWidth="1"/>
    <col min="3593" max="3593" width="13.140625" style="226" bestFit="1" customWidth="1"/>
    <col min="3594" max="3594" width="12.42578125" style="226" customWidth="1"/>
    <col min="3595" max="3841" width="11.42578125" style="226"/>
    <col min="3842" max="3842" width="13.140625" style="226" customWidth="1"/>
    <col min="3843" max="3843" width="32.7109375" style="226" bestFit="1" customWidth="1"/>
    <col min="3844" max="3844" width="18.7109375" style="226" customWidth="1"/>
    <col min="3845" max="3845" width="13.140625" style="226" customWidth="1"/>
    <col min="3846" max="3847" width="5.28515625" style="226" bestFit="1" customWidth="1"/>
    <col min="3848" max="3848" width="26.7109375" style="226" bestFit="1" customWidth="1"/>
    <col min="3849" max="3849" width="13.140625" style="226" bestFit="1" customWidth="1"/>
    <col min="3850" max="3850" width="12.42578125" style="226" customWidth="1"/>
    <col min="3851" max="4097" width="11.42578125" style="226"/>
    <col min="4098" max="4098" width="13.140625" style="226" customWidth="1"/>
    <col min="4099" max="4099" width="32.7109375" style="226" bestFit="1" customWidth="1"/>
    <col min="4100" max="4100" width="18.7109375" style="226" customWidth="1"/>
    <col min="4101" max="4101" width="13.140625" style="226" customWidth="1"/>
    <col min="4102" max="4103" width="5.28515625" style="226" bestFit="1" customWidth="1"/>
    <col min="4104" max="4104" width="26.7109375" style="226" bestFit="1" customWidth="1"/>
    <col min="4105" max="4105" width="13.140625" style="226" bestFit="1" customWidth="1"/>
    <col min="4106" max="4106" width="12.42578125" style="226" customWidth="1"/>
    <col min="4107" max="4353" width="11.42578125" style="226"/>
    <col min="4354" max="4354" width="13.140625" style="226" customWidth="1"/>
    <col min="4355" max="4355" width="32.7109375" style="226" bestFit="1" customWidth="1"/>
    <col min="4356" max="4356" width="18.7109375" style="226" customWidth="1"/>
    <col min="4357" max="4357" width="13.140625" style="226" customWidth="1"/>
    <col min="4358" max="4359" width="5.28515625" style="226" bestFit="1" customWidth="1"/>
    <col min="4360" max="4360" width="26.7109375" style="226" bestFit="1" customWidth="1"/>
    <col min="4361" max="4361" width="13.140625" style="226" bestFit="1" customWidth="1"/>
    <col min="4362" max="4362" width="12.42578125" style="226" customWidth="1"/>
    <col min="4363" max="4609" width="11.42578125" style="226"/>
    <col min="4610" max="4610" width="13.140625" style="226" customWidth="1"/>
    <col min="4611" max="4611" width="32.7109375" style="226" bestFit="1" customWidth="1"/>
    <col min="4612" max="4612" width="18.7109375" style="226" customWidth="1"/>
    <col min="4613" max="4613" width="13.140625" style="226" customWidth="1"/>
    <col min="4614" max="4615" width="5.28515625" style="226" bestFit="1" customWidth="1"/>
    <col min="4616" max="4616" width="26.7109375" style="226" bestFit="1" customWidth="1"/>
    <col min="4617" max="4617" width="13.140625" style="226" bestFit="1" customWidth="1"/>
    <col min="4618" max="4618" width="12.42578125" style="226" customWidth="1"/>
    <col min="4619" max="4865" width="11.42578125" style="226"/>
    <col min="4866" max="4866" width="13.140625" style="226" customWidth="1"/>
    <col min="4867" max="4867" width="32.7109375" style="226" bestFit="1" customWidth="1"/>
    <col min="4868" max="4868" width="18.7109375" style="226" customWidth="1"/>
    <col min="4869" max="4869" width="13.140625" style="226" customWidth="1"/>
    <col min="4870" max="4871" width="5.28515625" style="226" bestFit="1" customWidth="1"/>
    <col min="4872" max="4872" width="26.7109375" style="226" bestFit="1" customWidth="1"/>
    <col min="4873" max="4873" width="13.140625" style="226" bestFit="1" customWidth="1"/>
    <col min="4874" max="4874" width="12.42578125" style="226" customWidth="1"/>
    <col min="4875" max="5121" width="11.42578125" style="226"/>
    <col min="5122" max="5122" width="13.140625" style="226" customWidth="1"/>
    <col min="5123" max="5123" width="32.7109375" style="226" bestFit="1" customWidth="1"/>
    <col min="5124" max="5124" width="18.7109375" style="226" customWidth="1"/>
    <col min="5125" max="5125" width="13.140625" style="226" customWidth="1"/>
    <col min="5126" max="5127" width="5.28515625" style="226" bestFit="1" customWidth="1"/>
    <col min="5128" max="5128" width="26.7109375" style="226" bestFit="1" customWidth="1"/>
    <col min="5129" max="5129" width="13.140625" style="226" bestFit="1" customWidth="1"/>
    <col min="5130" max="5130" width="12.42578125" style="226" customWidth="1"/>
    <col min="5131" max="5377" width="11.42578125" style="226"/>
    <col min="5378" max="5378" width="13.140625" style="226" customWidth="1"/>
    <col min="5379" max="5379" width="32.7109375" style="226" bestFit="1" customWidth="1"/>
    <col min="5380" max="5380" width="18.7109375" style="226" customWidth="1"/>
    <col min="5381" max="5381" width="13.140625" style="226" customWidth="1"/>
    <col min="5382" max="5383" width="5.28515625" style="226" bestFit="1" customWidth="1"/>
    <col min="5384" max="5384" width="26.7109375" style="226" bestFit="1" customWidth="1"/>
    <col min="5385" max="5385" width="13.140625" style="226" bestFit="1" customWidth="1"/>
    <col min="5386" max="5386" width="12.42578125" style="226" customWidth="1"/>
    <col min="5387" max="5633" width="11.42578125" style="226"/>
    <col min="5634" max="5634" width="13.140625" style="226" customWidth="1"/>
    <col min="5635" max="5635" width="32.7109375" style="226" bestFit="1" customWidth="1"/>
    <col min="5636" max="5636" width="18.7109375" style="226" customWidth="1"/>
    <col min="5637" max="5637" width="13.140625" style="226" customWidth="1"/>
    <col min="5638" max="5639" width="5.28515625" style="226" bestFit="1" customWidth="1"/>
    <col min="5640" max="5640" width="26.7109375" style="226" bestFit="1" customWidth="1"/>
    <col min="5641" max="5641" width="13.140625" style="226" bestFit="1" customWidth="1"/>
    <col min="5642" max="5642" width="12.42578125" style="226" customWidth="1"/>
    <col min="5643" max="5889" width="11.42578125" style="226"/>
    <col min="5890" max="5890" width="13.140625" style="226" customWidth="1"/>
    <col min="5891" max="5891" width="32.7109375" style="226" bestFit="1" customWidth="1"/>
    <col min="5892" max="5892" width="18.7109375" style="226" customWidth="1"/>
    <col min="5893" max="5893" width="13.140625" style="226" customWidth="1"/>
    <col min="5894" max="5895" width="5.28515625" style="226" bestFit="1" customWidth="1"/>
    <col min="5896" max="5896" width="26.7109375" style="226" bestFit="1" customWidth="1"/>
    <col min="5897" max="5897" width="13.140625" style="226" bestFit="1" customWidth="1"/>
    <col min="5898" max="5898" width="12.42578125" style="226" customWidth="1"/>
    <col min="5899" max="6145" width="11.42578125" style="226"/>
    <col min="6146" max="6146" width="13.140625" style="226" customWidth="1"/>
    <col min="6147" max="6147" width="32.7109375" style="226" bestFit="1" customWidth="1"/>
    <col min="6148" max="6148" width="18.7109375" style="226" customWidth="1"/>
    <col min="6149" max="6149" width="13.140625" style="226" customWidth="1"/>
    <col min="6150" max="6151" width="5.28515625" style="226" bestFit="1" customWidth="1"/>
    <col min="6152" max="6152" width="26.7109375" style="226" bestFit="1" customWidth="1"/>
    <col min="6153" max="6153" width="13.140625" style="226" bestFit="1" customWidth="1"/>
    <col min="6154" max="6154" width="12.42578125" style="226" customWidth="1"/>
    <col min="6155" max="6401" width="11.42578125" style="226"/>
    <col min="6402" max="6402" width="13.140625" style="226" customWidth="1"/>
    <col min="6403" max="6403" width="32.7109375" style="226" bestFit="1" customWidth="1"/>
    <col min="6404" max="6404" width="18.7109375" style="226" customWidth="1"/>
    <col min="6405" max="6405" width="13.140625" style="226" customWidth="1"/>
    <col min="6406" max="6407" width="5.28515625" style="226" bestFit="1" customWidth="1"/>
    <col min="6408" max="6408" width="26.7109375" style="226" bestFit="1" customWidth="1"/>
    <col min="6409" max="6409" width="13.140625" style="226" bestFit="1" customWidth="1"/>
    <col min="6410" max="6410" width="12.42578125" style="226" customWidth="1"/>
    <col min="6411" max="6657" width="11.42578125" style="226"/>
    <col min="6658" max="6658" width="13.140625" style="226" customWidth="1"/>
    <col min="6659" max="6659" width="32.7109375" style="226" bestFit="1" customWidth="1"/>
    <col min="6660" max="6660" width="18.7109375" style="226" customWidth="1"/>
    <col min="6661" max="6661" width="13.140625" style="226" customWidth="1"/>
    <col min="6662" max="6663" width="5.28515625" style="226" bestFit="1" customWidth="1"/>
    <col min="6664" max="6664" width="26.7109375" style="226" bestFit="1" customWidth="1"/>
    <col min="6665" max="6665" width="13.140625" style="226" bestFit="1" customWidth="1"/>
    <col min="6666" max="6666" width="12.42578125" style="226" customWidth="1"/>
    <col min="6667" max="6913" width="11.42578125" style="226"/>
    <col min="6914" max="6914" width="13.140625" style="226" customWidth="1"/>
    <col min="6915" max="6915" width="32.7109375" style="226" bestFit="1" customWidth="1"/>
    <col min="6916" max="6916" width="18.7109375" style="226" customWidth="1"/>
    <col min="6917" max="6917" width="13.140625" style="226" customWidth="1"/>
    <col min="6918" max="6919" width="5.28515625" style="226" bestFit="1" customWidth="1"/>
    <col min="6920" max="6920" width="26.7109375" style="226" bestFit="1" customWidth="1"/>
    <col min="6921" max="6921" width="13.140625" style="226" bestFit="1" customWidth="1"/>
    <col min="6922" max="6922" width="12.42578125" style="226" customWidth="1"/>
    <col min="6923" max="7169" width="11.42578125" style="226"/>
    <col min="7170" max="7170" width="13.140625" style="226" customWidth="1"/>
    <col min="7171" max="7171" width="32.7109375" style="226" bestFit="1" customWidth="1"/>
    <col min="7172" max="7172" width="18.7109375" style="226" customWidth="1"/>
    <col min="7173" max="7173" width="13.140625" style="226" customWidth="1"/>
    <col min="7174" max="7175" width="5.28515625" style="226" bestFit="1" customWidth="1"/>
    <col min="7176" max="7176" width="26.7109375" style="226" bestFit="1" customWidth="1"/>
    <col min="7177" max="7177" width="13.140625" style="226" bestFit="1" customWidth="1"/>
    <col min="7178" max="7178" width="12.42578125" style="226" customWidth="1"/>
    <col min="7179" max="7425" width="11.42578125" style="226"/>
    <col min="7426" max="7426" width="13.140625" style="226" customWidth="1"/>
    <col min="7427" max="7427" width="32.7109375" style="226" bestFit="1" customWidth="1"/>
    <col min="7428" max="7428" width="18.7109375" style="226" customWidth="1"/>
    <col min="7429" max="7429" width="13.140625" style="226" customWidth="1"/>
    <col min="7430" max="7431" width="5.28515625" style="226" bestFit="1" customWidth="1"/>
    <col min="7432" max="7432" width="26.7109375" style="226" bestFit="1" customWidth="1"/>
    <col min="7433" max="7433" width="13.140625" style="226" bestFit="1" customWidth="1"/>
    <col min="7434" max="7434" width="12.42578125" style="226" customWidth="1"/>
    <col min="7435" max="7681" width="11.42578125" style="226"/>
    <col min="7682" max="7682" width="13.140625" style="226" customWidth="1"/>
    <col min="7683" max="7683" width="32.7109375" style="226" bestFit="1" customWidth="1"/>
    <col min="7684" max="7684" width="18.7109375" style="226" customWidth="1"/>
    <col min="7685" max="7685" width="13.140625" style="226" customWidth="1"/>
    <col min="7686" max="7687" width="5.28515625" style="226" bestFit="1" customWidth="1"/>
    <col min="7688" max="7688" width="26.7109375" style="226" bestFit="1" customWidth="1"/>
    <col min="7689" max="7689" width="13.140625" style="226" bestFit="1" customWidth="1"/>
    <col min="7690" max="7690" width="12.42578125" style="226" customWidth="1"/>
    <col min="7691" max="7937" width="11.42578125" style="226"/>
    <col min="7938" max="7938" width="13.140625" style="226" customWidth="1"/>
    <col min="7939" max="7939" width="32.7109375" style="226" bestFit="1" customWidth="1"/>
    <col min="7940" max="7940" width="18.7109375" style="226" customWidth="1"/>
    <col min="7941" max="7941" width="13.140625" style="226" customWidth="1"/>
    <col min="7942" max="7943" width="5.28515625" style="226" bestFit="1" customWidth="1"/>
    <col min="7944" max="7944" width="26.7109375" style="226" bestFit="1" customWidth="1"/>
    <col min="7945" max="7945" width="13.140625" style="226" bestFit="1" customWidth="1"/>
    <col min="7946" max="7946" width="12.42578125" style="226" customWidth="1"/>
    <col min="7947" max="8193" width="11.42578125" style="226"/>
    <col min="8194" max="8194" width="13.140625" style="226" customWidth="1"/>
    <col min="8195" max="8195" width="32.7109375" style="226" bestFit="1" customWidth="1"/>
    <col min="8196" max="8196" width="18.7109375" style="226" customWidth="1"/>
    <col min="8197" max="8197" width="13.140625" style="226" customWidth="1"/>
    <col min="8198" max="8199" width="5.28515625" style="226" bestFit="1" customWidth="1"/>
    <col min="8200" max="8200" width="26.7109375" style="226" bestFit="1" customWidth="1"/>
    <col min="8201" max="8201" width="13.140625" style="226" bestFit="1" customWidth="1"/>
    <col min="8202" max="8202" width="12.42578125" style="226" customWidth="1"/>
    <col min="8203" max="8449" width="11.42578125" style="226"/>
    <col min="8450" max="8450" width="13.140625" style="226" customWidth="1"/>
    <col min="8451" max="8451" width="32.7109375" style="226" bestFit="1" customWidth="1"/>
    <col min="8452" max="8452" width="18.7109375" style="226" customWidth="1"/>
    <col min="8453" max="8453" width="13.140625" style="226" customWidth="1"/>
    <col min="8454" max="8455" width="5.28515625" style="226" bestFit="1" customWidth="1"/>
    <col min="8456" max="8456" width="26.7109375" style="226" bestFit="1" customWidth="1"/>
    <col min="8457" max="8457" width="13.140625" style="226" bestFit="1" customWidth="1"/>
    <col min="8458" max="8458" width="12.42578125" style="226" customWidth="1"/>
    <col min="8459" max="8705" width="11.42578125" style="226"/>
    <col min="8706" max="8706" width="13.140625" style="226" customWidth="1"/>
    <col min="8707" max="8707" width="32.7109375" style="226" bestFit="1" customWidth="1"/>
    <col min="8708" max="8708" width="18.7109375" style="226" customWidth="1"/>
    <col min="8709" max="8709" width="13.140625" style="226" customWidth="1"/>
    <col min="8710" max="8711" width="5.28515625" style="226" bestFit="1" customWidth="1"/>
    <col min="8712" max="8712" width="26.7109375" style="226" bestFit="1" customWidth="1"/>
    <col min="8713" max="8713" width="13.140625" style="226" bestFit="1" customWidth="1"/>
    <col min="8714" max="8714" width="12.42578125" style="226" customWidth="1"/>
    <col min="8715" max="8961" width="11.42578125" style="226"/>
    <col min="8962" max="8962" width="13.140625" style="226" customWidth="1"/>
    <col min="8963" max="8963" width="32.7109375" style="226" bestFit="1" customWidth="1"/>
    <col min="8964" max="8964" width="18.7109375" style="226" customWidth="1"/>
    <col min="8965" max="8965" width="13.140625" style="226" customWidth="1"/>
    <col min="8966" max="8967" width="5.28515625" style="226" bestFit="1" customWidth="1"/>
    <col min="8968" max="8968" width="26.7109375" style="226" bestFit="1" customWidth="1"/>
    <col min="8969" max="8969" width="13.140625" style="226" bestFit="1" customWidth="1"/>
    <col min="8970" max="8970" width="12.42578125" style="226" customWidth="1"/>
    <col min="8971" max="9217" width="11.42578125" style="226"/>
    <col min="9218" max="9218" width="13.140625" style="226" customWidth="1"/>
    <col min="9219" max="9219" width="32.7109375" style="226" bestFit="1" customWidth="1"/>
    <col min="9220" max="9220" width="18.7109375" style="226" customWidth="1"/>
    <col min="9221" max="9221" width="13.140625" style="226" customWidth="1"/>
    <col min="9222" max="9223" width="5.28515625" style="226" bestFit="1" customWidth="1"/>
    <col min="9224" max="9224" width="26.7109375" style="226" bestFit="1" customWidth="1"/>
    <col min="9225" max="9225" width="13.140625" style="226" bestFit="1" customWidth="1"/>
    <col min="9226" max="9226" width="12.42578125" style="226" customWidth="1"/>
    <col min="9227" max="9473" width="11.42578125" style="226"/>
    <col min="9474" max="9474" width="13.140625" style="226" customWidth="1"/>
    <col min="9475" max="9475" width="32.7109375" style="226" bestFit="1" customWidth="1"/>
    <col min="9476" max="9476" width="18.7109375" style="226" customWidth="1"/>
    <col min="9477" max="9477" width="13.140625" style="226" customWidth="1"/>
    <col min="9478" max="9479" width="5.28515625" style="226" bestFit="1" customWidth="1"/>
    <col min="9480" max="9480" width="26.7109375" style="226" bestFit="1" customWidth="1"/>
    <col min="9481" max="9481" width="13.140625" style="226" bestFit="1" customWidth="1"/>
    <col min="9482" max="9482" width="12.42578125" style="226" customWidth="1"/>
    <col min="9483" max="9729" width="11.42578125" style="226"/>
    <col min="9730" max="9730" width="13.140625" style="226" customWidth="1"/>
    <col min="9731" max="9731" width="32.7109375" style="226" bestFit="1" customWidth="1"/>
    <col min="9732" max="9732" width="18.7109375" style="226" customWidth="1"/>
    <col min="9733" max="9733" width="13.140625" style="226" customWidth="1"/>
    <col min="9734" max="9735" width="5.28515625" style="226" bestFit="1" customWidth="1"/>
    <col min="9736" max="9736" width="26.7109375" style="226" bestFit="1" customWidth="1"/>
    <col min="9737" max="9737" width="13.140625" style="226" bestFit="1" customWidth="1"/>
    <col min="9738" max="9738" width="12.42578125" style="226" customWidth="1"/>
    <col min="9739" max="9985" width="11.42578125" style="226"/>
    <col min="9986" max="9986" width="13.140625" style="226" customWidth="1"/>
    <col min="9987" max="9987" width="32.7109375" style="226" bestFit="1" customWidth="1"/>
    <col min="9988" max="9988" width="18.7109375" style="226" customWidth="1"/>
    <col min="9989" max="9989" width="13.140625" style="226" customWidth="1"/>
    <col min="9990" max="9991" width="5.28515625" style="226" bestFit="1" customWidth="1"/>
    <col min="9992" max="9992" width="26.7109375" style="226" bestFit="1" customWidth="1"/>
    <col min="9993" max="9993" width="13.140625" style="226" bestFit="1" customWidth="1"/>
    <col min="9994" max="9994" width="12.42578125" style="226" customWidth="1"/>
    <col min="9995" max="10241" width="11.42578125" style="226"/>
    <col min="10242" max="10242" width="13.140625" style="226" customWidth="1"/>
    <col min="10243" max="10243" width="32.7109375" style="226" bestFit="1" customWidth="1"/>
    <col min="10244" max="10244" width="18.7109375" style="226" customWidth="1"/>
    <col min="10245" max="10245" width="13.140625" style="226" customWidth="1"/>
    <col min="10246" max="10247" width="5.28515625" style="226" bestFit="1" customWidth="1"/>
    <col min="10248" max="10248" width="26.7109375" style="226" bestFit="1" customWidth="1"/>
    <col min="10249" max="10249" width="13.140625" style="226" bestFit="1" customWidth="1"/>
    <col min="10250" max="10250" width="12.42578125" style="226" customWidth="1"/>
    <col min="10251" max="10497" width="11.42578125" style="226"/>
    <col min="10498" max="10498" width="13.140625" style="226" customWidth="1"/>
    <col min="10499" max="10499" width="32.7109375" style="226" bestFit="1" customWidth="1"/>
    <col min="10500" max="10500" width="18.7109375" style="226" customWidth="1"/>
    <col min="10501" max="10501" width="13.140625" style="226" customWidth="1"/>
    <col min="10502" max="10503" width="5.28515625" style="226" bestFit="1" customWidth="1"/>
    <col min="10504" max="10504" width="26.7109375" style="226" bestFit="1" customWidth="1"/>
    <col min="10505" max="10505" width="13.140625" style="226" bestFit="1" customWidth="1"/>
    <col min="10506" max="10506" width="12.42578125" style="226" customWidth="1"/>
    <col min="10507" max="10753" width="11.42578125" style="226"/>
    <col min="10754" max="10754" width="13.140625" style="226" customWidth="1"/>
    <col min="10755" max="10755" width="32.7109375" style="226" bestFit="1" customWidth="1"/>
    <col min="10756" max="10756" width="18.7109375" style="226" customWidth="1"/>
    <col min="10757" max="10757" width="13.140625" style="226" customWidth="1"/>
    <col min="10758" max="10759" width="5.28515625" style="226" bestFit="1" customWidth="1"/>
    <col min="10760" max="10760" width="26.7109375" style="226" bestFit="1" customWidth="1"/>
    <col min="10761" max="10761" width="13.140625" style="226" bestFit="1" customWidth="1"/>
    <col min="10762" max="10762" width="12.42578125" style="226" customWidth="1"/>
    <col min="10763" max="11009" width="11.42578125" style="226"/>
    <col min="11010" max="11010" width="13.140625" style="226" customWidth="1"/>
    <col min="11011" max="11011" width="32.7109375" style="226" bestFit="1" customWidth="1"/>
    <col min="11012" max="11012" width="18.7109375" style="226" customWidth="1"/>
    <col min="11013" max="11013" width="13.140625" style="226" customWidth="1"/>
    <col min="11014" max="11015" width="5.28515625" style="226" bestFit="1" customWidth="1"/>
    <col min="11016" max="11016" width="26.7109375" style="226" bestFit="1" customWidth="1"/>
    <col min="11017" max="11017" width="13.140625" style="226" bestFit="1" customWidth="1"/>
    <col min="11018" max="11018" width="12.42578125" style="226" customWidth="1"/>
    <col min="11019" max="11265" width="11.42578125" style="226"/>
    <col min="11266" max="11266" width="13.140625" style="226" customWidth="1"/>
    <col min="11267" max="11267" width="32.7109375" style="226" bestFit="1" customWidth="1"/>
    <col min="11268" max="11268" width="18.7109375" style="226" customWidth="1"/>
    <col min="11269" max="11269" width="13.140625" style="226" customWidth="1"/>
    <col min="11270" max="11271" width="5.28515625" style="226" bestFit="1" customWidth="1"/>
    <col min="11272" max="11272" width="26.7109375" style="226" bestFit="1" customWidth="1"/>
    <col min="11273" max="11273" width="13.140625" style="226" bestFit="1" customWidth="1"/>
    <col min="11274" max="11274" width="12.42578125" style="226" customWidth="1"/>
    <col min="11275" max="11521" width="11.42578125" style="226"/>
    <col min="11522" max="11522" width="13.140625" style="226" customWidth="1"/>
    <col min="11523" max="11523" width="32.7109375" style="226" bestFit="1" customWidth="1"/>
    <col min="11524" max="11524" width="18.7109375" style="226" customWidth="1"/>
    <col min="11525" max="11525" width="13.140625" style="226" customWidth="1"/>
    <col min="11526" max="11527" width="5.28515625" style="226" bestFit="1" customWidth="1"/>
    <col min="11528" max="11528" width="26.7109375" style="226" bestFit="1" customWidth="1"/>
    <col min="11529" max="11529" width="13.140625" style="226" bestFit="1" customWidth="1"/>
    <col min="11530" max="11530" width="12.42578125" style="226" customWidth="1"/>
    <col min="11531" max="11777" width="11.42578125" style="226"/>
    <col min="11778" max="11778" width="13.140625" style="226" customWidth="1"/>
    <col min="11779" max="11779" width="32.7109375" style="226" bestFit="1" customWidth="1"/>
    <col min="11780" max="11780" width="18.7109375" style="226" customWidth="1"/>
    <col min="11781" max="11781" width="13.140625" style="226" customWidth="1"/>
    <col min="11782" max="11783" width="5.28515625" style="226" bestFit="1" customWidth="1"/>
    <col min="11784" max="11784" width="26.7109375" style="226" bestFit="1" customWidth="1"/>
    <col min="11785" max="11785" width="13.140625" style="226" bestFit="1" customWidth="1"/>
    <col min="11786" max="11786" width="12.42578125" style="226" customWidth="1"/>
    <col min="11787" max="12033" width="11.42578125" style="226"/>
    <col min="12034" max="12034" width="13.140625" style="226" customWidth="1"/>
    <col min="12035" max="12035" width="32.7109375" style="226" bestFit="1" customWidth="1"/>
    <col min="12036" max="12036" width="18.7109375" style="226" customWidth="1"/>
    <col min="12037" max="12037" width="13.140625" style="226" customWidth="1"/>
    <col min="12038" max="12039" width="5.28515625" style="226" bestFit="1" customWidth="1"/>
    <col min="12040" max="12040" width="26.7109375" style="226" bestFit="1" customWidth="1"/>
    <col min="12041" max="12041" width="13.140625" style="226" bestFit="1" customWidth="1"/>
    <col min="12042" max="12042" width="12.42578125" style="226" customWidth="1"/>
    <col min="12043" max="12289" width="11.42578125" style="226"/>
    <col min="12290" max="12290" width="13.140625" style="226" customWidth="1"/>
    <col min="12291" max="12291" width="32.7109375" style="226" bestFit="1" customWidth="1"/>
    <col min="12292" max="12292" width="18.7109375" style="226" customWidth="1"/>
    <col min="12293" max="12293" width="13.140625" style="226" customWidth="1"/>
    <col min="12294" max="12295" width="5.28515625" style="226" bestFit="1" customWidth="1"/>
    <col min="12296" max="12296" width="26.7109375" style="226" bestFit="1" customWidth="1"/>
    <col min="12297" max="12297" width="13.140625" style="226" bestFit="1" customWidth="1"/>
    <col min="12298" max="12298" width="12.42578125" style="226" customWidth="1"/>
    <col min="12299" max="12545" width="11.42578125" style="226"/>
    <col min="12546" max="12546" width="13.140625" style="226" customWidth="1"/>
    <col min="12547" max="12547" width="32.7109375" style="226" bestFit="1" customWidth="1"/>
    <col min="12548" max="12548" width="18.7109375" style="226" customWidth="1"/>
    <col min="12549" max="12549" width="13.140625" style="226" customWidth="1"/>
    <col min="12550" max="12551" width="5.28515625" style="226" bestFit="1" customWidth="1"/>
    <col min="12552" max="12552" width="26.7109375" style="226" bestFit="1" customWidth="1"/>
    <col min="12553" max="12553" width="13.140625" style="226" bestFit="1" customWidth="1"/>
    <col min="12554" max="12554" width="12.42578125" style="226" customWidth="1"/>
    <col min="12555" max="12801" width="11.42578125" style="226"/>
    <col min="12802" max="12802" width="13.140625" style="226" customWidth="1"/>
    <col min="12803" max="12803" width="32.7109375" style="226" bestFit="1" customWidth="1"/>
    <col min="12804" max="12804" width="18.7109375" style="226" customWidth="1"/>
    <col min="12805" max="12805" width="13.140625" style="226" customWidth="1"/>
    <col min="12806" max="12807" width="5.28515625" style="226" bestFit="1" customWidth="1"/>
    <col min="12808" max="12808" width="26.7109375" style="226" bestFit="1" customWidth="1"/>
    <col min="12809" max="12809" width="13.140625" style="226" bestFit="1" customWidth="1"/>
    <col min="12810" max="12810" width="12.42578125" style="226" customWidth="1"/>
    <col min="12811" max="13057" width="11.42578125" style="226"/>
    <col min="13058" max="13058" width="13.140625" style="226" customWidth="1"/>
    <col min="13059" max="13059" width="32.7109375" style="226" bestFit="1" customWidth="1"/>
    <col min="13060" max="13060" width="18.7109375" style="226" customWidth="1"/>
    <col min="13061" max="13061" width="13.140625" style="226" customWidth="1"/>
    <col min="13062" max="13063" width="5.28515625" style="226" bestFit="1" customWidth="1"/>
    <col min="13064" max="13064" width="26.7109375" style="226" bestFit="1" customWidth="1"/>
    <col min="13065" max="13065" width="13.140625" style="226" bestFit="1" customWidth="1"/>
    <col min="13066" max="13066" width="12.42578125" style="226" customWidth="1"/>
    <col min="13067" max="13313" width="11.42578125" style="226"/>
    <col min="13314" max="13314" width="13.140625" style="226" customWidth="1"/>
    <col min="13315" max="13315" width="32.7109375" style="226" bestFit="1" customWidth="1"/>
    <col min="13316" max="13316" width="18.7109375" style="226" customWidth="1"/>
    <col min="13317" max="13317" width="13.140625" style="226" customWidth="1"/>
    <col min="13318" max="13319" width="5.28515625" style="226" bestFit="1" customWidth="1"/>
    <col min="13320" max="13320" width="26.7109375" style="226" bestFit="1" customWidth="1"/>
    <col min="13321" max="13321" width="13.140625" style="226" bestFit="1" customWidth="1"/>
    <col min="13322" max="13322" width="12.42578125" style="226" customWidth="1"/>
    <col min="13323" max="13569" width="11.42578125" style="226"/>
    <col min="13570" max="13570" width="13.140625" style="226" customWidth="1"/>
    <col min="13571" max="13571" width="32.7109375" style="226" bestFit="1" customWidth="1"/>
    <col min="13572" max="13572" width="18.7109375" style="226" customWidth="1"/>
    <col min="13573" max="13573" width="13.140625" style="226" customWidth="1"/>
    <col min="13574" max="13575" width="5.28515625" style="226" bestFit="1" customWidth="1"/>
    <col min="13576" max="13576" width="26.7109375" style="226" bestFit="1" customWidth="1"/>
    <col min="13577" max="13577" width="13.140625" style="226" bestFit="1" customWidth="1"/>
    <col min="13578" max="13578" width="12.42578125" style="226" customWidth="1"/>
    <col min="13579" max="13825" width="11.42578125" style="226"/>
    <col min="13826" max="13826" width="13.140625" style="226" customWidth="1"/>
    <col min="13827" max="13827" width="32.7109375" style="226" bestFit="1" customWidth="1"/>
    <col min="13828" max="13828" width="18.7109375" style="226" customWidth="1"/>
    <col min="13829" max="13829" width="13.140625" style="226" customWidth="1"/>
    <col min="13830" max="13831" width="5.28515625" style="226" bestFit="1" customWidth="1"/>
    <col min="13832" max="13832" width="26.7109375" style="226" bestFit="1" customWidth="1"/>
    <col min="13833" max="13833" width="13.140625" style="226" bestFit="1" customWidth="1"/>
    <col min="13834" max="13834" width="12.42578125" style="226" customWidth="1"/>
    <col min="13835" max="14081" width="11.42578125" style="226"/>
    <col min="14082" max="14082" width="13.140625" style="226" customWidth="1"/>
    <col min="14083" max="14083" width="32.7109375" style="226" bestFit="1" customWidth="1"/>
    <col min="14084" max="14084" width="18.7109375" style="226" customWidth="1"/>
    <col min="14085" max="14085" width="13.140625" style="226" customWidth="1"/>
    <col min="14086" max="14087" width="5.28515625" style="226" bestFit="1" customWidth="1"/>
    <col min="14088" max="14088" width="26.7109375" style="226" bestFit="1" customWidth="1"/>
    <col min="14089" max="14089" width="13.140625" style="226" bestFit="1" customWidth="1"/>
    <col min="14090" max="14090" width="12.42578125" style="226" customWidth="1"/>
    <col min="14091" max="14337" width="11.42578125" style="226"/>
    <col min="14338" max="14338" width="13.140625" style="226" customWidth="1"/>
    <col min="14339" max="14339" width="32.7109375" style="226" bestFit="1" customWidth="1"/>
    <col min="14340" max="14340" width="18.7109375" style="226" customWidth="1"/>
    <col min="14341" max="14341" width="13.140625" style="226" customWidth="1"/>
    <col min="14342" max="14343" width="5.28515625" style="226" bestFit="1" customWidth="1"/>
    <col min="14344" max="14344" width="26.7109375" style="226" bestFit="1" customWidth="1"/>
    <col min="14345" max="14345" width="13.140625" style="226" bestFit="1" customWidth="1"/>
    <col min="14346" max="14346" width="12.42578125" style="226" customWidth="1"/>
    <col min="14347" max="14593" width="11.42578125" style="226"/>
    <col min="14594" max="14594" width="13.140625" style="226" customWidth="1"/>
    <col min="14595" max="14595" width="32.7109375" style="226" bestFit="1" customWidth="1"/>
    <col min="14596" max="14596" width="18.7109375" style="226" customWidth="1"/>
    <col min="14597" max="14597" width="13.140625" style="226" customWidth="1"/>
    <col min="14598" max="14599" width="5.28515625" style="226" bestFit="1" customWidth="1"/>
    <col min="14600" max="14600" width="26.7109375" style="226" bestFit="1" customWidth="1"/>
    <col min="14601" max="14601" width="13.140625" style="226" bestFit="1" customWidth="1"/>
    <col min="14602" max="14602" width="12.42578125" style="226" customWidth="1"/>
    <col min="14603" max="14849" width="11.42578125" style="226"/>
    <col min="14850" max="14850" width="13.140625" style="226" customWidth="1"/>
    <col min="14851" max="14851" width="32.7109375" style="226" bestFit="1" customWidth="1"/>
    <col min="14852" max="14852" width="18.7109375" style="226" customWidth="1"/>
    <col min="14853" max="14853" width="13.140625" style="226" customWidth="1"/>
    <col min="14854" max="14855" width="5.28515625" style="226" bestFit="1" customWidth="1"/>
    <col min="14856" max="14856" width="26.7109375" style="226" bestFit="1" customWidth="1"/>
    <col min="14857" max="14857" width="13.140625" style="226" bestFit="1" customWidth="1"/>
    <col min="14858" max="14858" width="12.42578125" style="226" customWidth="1"/>
    <col min="14859" max="15105" width="11.42578125" style="226"/>
    <col min="15106" max="15106" width="13.140625" style="226" customWidth="1"/>
    <col min="15107" max="15107" width="32.7109375" style="226" bestFit="1" customWidth="1"/>
    <col min="15108" max="15108" width="18.7109375" style="226" customWidth="1"/>
    <col min="15109" max="15109" width="13.140625" style="226" customWidth="1"/>
    <col min="15110" max="15111" width="5.28515625" style="226" bestFit="1" customWidth="1"/>
    <col min="15112" max="15112" width="26.7109375" style="226" bestFit="1" customWidth="1"/>
    <col min="15113" max="15113" width="13.140625" style="226" bestFit="1" customWidth="1"/>
    <col min="15114" max="15114" width="12.42578125" style="226" customWidth="1"/>
    <col min="15115" max="15361" width="11.42578125" style="226"/>
    <col min="15362" max="15362" width="13.140625" style="226" customWidth="1"/>
    <col min="15363" max="15363" width="32.7109375" style="226" bestFit="1" customWidth="1"/>
    <col min="15364" max="15364" width="18.7109375" style="226" customWidth="1"/>
    <col min="15365" max="15365" width="13.140625" style="226" customWidth="1"/>
    <col min="15366" max="15367" width="5.28515625" style="226" bestFit="1" customWidth="1"/>
    <col min="15368" max="15368" width="26.7109375" style="226" bestFit="1" customWidth="1"/>
    <col min="15369" max="15369" width="13.140625" style="226" bestFit="1" customWidth="1"/>
    <col min="15370" max="15370" width="12.42578125" style="226" customWidth="1"/>
    <col min="15371" max="15617" width="11.42578125" style="226"/>
    <col min="15618" max="15618" width="13.140625" style="226" customWidth="1"/>
    <col min="15619" max="15619" width="32.7109375" style="226" bestFit="1" customWidth="1"/>
    <col min="15620" max="15620" width="18.7109375" style="226" customWidth="1"/>
    <col min="15621" max="15621" width="13.140625" style="226" customWidth="1"/>
    <col min="15622" max="15623" width="5.28515625" style="226" bestFit="1" customWidth="1"/>
    <col min="15624" max="15624" width="26.7109375" style="226" bestFit="1" customWidth="1"/>
    <col min="15625" max="15625" width="13.140625" style="226" bestFit="1" customWidth="1"/>
    <col min="15626" max="15626" width="12.42578125" style="226" customWidth="1"/>
    <col min="15627" max="15873" width="11.42578125" style="226"/>
    <col min="15874" max="15874" width="13.140625" style="226" customWidth="1"/>
    <col min="15875" max="15875" width="32.7109375" style="226" bestFit="1" customWidth="1"/>
    <col min="15876" max="15876" width="18.7109375" style="226" customWidth="1"/>
    <col min="15877" max="15877" width="13.140625" style="226" customWidth="1"/>
    <col min="15878" max="15879" width="5.28515625" style="226" bestFit="1" customWidth="1"/>
    <col min="15880" max="15880" width="26.7109375" style="226" bestFit="1" customWidth="1"/>
    <col min="15881" max="15881" width="13.140625" style="226" bestFit="1" customWidth="1"/>
    <col min="15882" max="15882" width="12.42578125" style="226" customWidth="1"/>
    <col min="15883" max="16129" width="11.42578125" style="226"/>
    <col min="16130" max="16130" width="13.140625" style="226" customWidth="1"/>
    <col min="16131" max="16131" width="32.7109375" style="226" bestFit="1" customWidth="1"/>
    <col min="16132" max="16132" width="18.7109375" style="226" customWidth="1"/>
    <col min="16133" max="16133" width="13.140625" style="226" customWidth="1"/>
    <col min="16134" max="16135" width="5.28515625" style="226" bestFit="1" customWidth="1"/>
    <col min="16136" max="16136" width="26.7109375" style="226" bestFit="1" customWidth="1"/>
    <col min="16137" max="16137" width="13.140625" style="226" bestFit="1" customWidth="1"/>
    <col min="16138" max="16138" width="12.42578125" style="226" customWidth="1"/>
    <col min="16139" max="16384" width="11.42578125" style="226"/>
  </cols>
  <sheetData>
    <row r="1" spans="1:10" ht="33" customHeight="1">
      <c r="A1" s="239" t="s">
        <v>811</v>
      </c>
    </row>
    <row r="2" spans="1:10" ht="33" customHeight="1">
      <c r="A2" s="240" t="s">
        <v>812</v>
      </c>
      <c r="D2" s="241" t="s">
        <v>818</v>
      </c>
    </row>
    <row r="3" spans="1:10" ht="33" customHeight="1">
      <c r="D3" s="241" t="s">
        <v>819</v>
      </c>
    </row>
    <row r="5" spans="1:10" ht="25.5">
      <c r="B5" s="242" t="s">
        <v>159</v>
      </c>
      <c r="C5" s="242" t="s">
        <v>405</v>
      </c>
      <c r="D5" s="242" t="s">
        <v>406</v>
      </c>
      <c r="E5" s="242" t="s">
        <v>407</v>
      </c>
      <c r="F5" s="242" t="s">
        <v>176</v>
      </c>
      <c r="G5" s="242" t="s">
        <v>408</v>
      </c>
      <c r="H5" s="242" t="s">
        <v>409</v>
      </c>
      <c r="I5" s="242" t="s">
        <v>410</v>
      </c>
      <c r="J5" s="242" t="s">
        <v>411</v>
      </c>
    </row>
    <row r="6" spans="1:10" ht="13.5" hidden="1" customHeight="1">
      <c r="B6" s="232" t="s">
        <v>592</v>
      </c>
      <c r="C6" s="232" t="s">
        <v>413</v>
      </c>
      <c r="D6" s="232" t="s">
        <v>414</v>
      </c>
      <c r="E6" s="232" t="s">
        <v>415</v>
      </c>
      <c r="F6" s="232" t="s">
        <v>182</v>
      </c>
      <c r="G6" s="232">
        <v>31</v>
      </c>
      <c r="H6" s="232" t="s">
        <v>416</v>
      </c>
      <c r="I6" s="232" t="s">
        <v>417</v>
      </c>
      <c r="J6" s="232" t="s">
        <v>418</v>
      </c>
    </row>
    <row r="7" spans="1:10" ht="13.5" hidden="1" customHeight="1">
      <c r="B7" s="232" t="s">
        <v>602</v>
      </c>
      <c r="C7" s="232" t="s">
        <v>792</v>
      </c>
      <c r="D7" s="232" t="s">
        <v>488</v>
      </c>
      <c r="E7" s="232" t="s">
        <v>793</v>
      </c>
      <c r="F7" s="232" t="s">
        <v>180</v>
      </c>
      <c r="G7" s="232">
        <v>37</v>
      </c>
      <c r="H7" s="232" t="s">
        <v>446</v>
      </c>
      <c r="I7" s="232" t="s">
        <v>794</v>
      </c>
      <c r="J7" s="232" t="s">
        <v>686</v>
      </c>
    </row>
    <row r="8" spans="1:10" ht="13.5" hidden="1" customHeight="1">
      <c r="B8" s="232" t="s">
        <v>456</v>
      </c>
      <c r="C8" s="232" t="s">
        <v>420</v>
      </c>
      <c r="D8" s="232" t="s">
        <v>421</v>
      </c>
      <c r="E8" s="232" t="s">
        <v>422</v>
      </c>
      <c r="F8" s="232" t="s">
        <v>180</v>
      </c>
      <c r="G8" s="232">
        <v>21</v>
      </c>
      <c r="H8" s="232" t="s">
        <v>423</v>
      </c>
      <c r="I8" s="232" t="s">
        <v>424</v>
      </c>
      <c r="J8" s="232" t="s">
        <v>418</v>
      </c>
    </row>
    <row r="9" spans="1:10" ht="13.5" hidden="1" customHeight="1">
      <c r="B9" s="232" t="s">
        <v>432</v>
      </c>
      <c r="C9" s="232" t="s">
        <v>426</v>
      </c>
      <c r="D9" s="232" t="s">
        <v>427</v>
      </c>
      <c r="E9" s="232" t="s">
        <v>428</v>
      </c>
      <c r="F9" s="232" t="s">
        <v>180</v>
      </c>
      <c r="G9" s="232">
        <v>18</v>
      </c>
      <c r="H9" s="232" t="s">
        <v>429</v>
      </c>
      <c r="I9" s="232" t="s">
        <v>430</v>
      </c>
      <c r="J9" s="232" t="s">
        <v>431</v>
      </c>
    </row>
    <row r="10" spans="1:10" ht="13.5" hidden="1" customHeight="1">
      <c r="B10" s="232" t="s">
        <v>518</v>
      </c>
      <c r="C10" s="232" t="s">
        <v>433</v>
      </c>
      <c r="D10" s="232" t="s">
        <v>414</v>
      </c>
      <c r="E10" s="232" t="s">
        <v>434</v>
      </c>
      <c r="F10" s="232" t="s">
        <v>182</v>
      </c>
      <c r="G10" s="232">
        <v>22</v>
      </c>
      <c r="H10" s="232" t="s">
        <v>435</v>
      </c>
      <c r="I10" s="232" t="s">
        <v>436</v>
      </c>
      <c r="J10" s="232" t="s">
        <v>418</v>
      </c>
    </row>
    <row r="11" spans="1:10" ht="13.5" hidden="1" customHeight="1">
      <c r="B11" s="232" t="s">
        <v>722</v>
      </c>
      <c r="C11" s="232" t="s">
        <v>711</v>
      </c>
      <c r="D11" s="232" t="s">
        <v>675</v>
      </c>
      <c r="E11" s="232" t="s">
        <v>712</v>
      </c>
      <c r="F11" s="232" t="s">
        <v>180</v>
      </c>
      <c r="G11" s="232">
        <v>30</v>
      </c>
      <c r="H11" s="232" t="s">
        <v>429</v>
      </c>
      <c r="I11" s="232" t="s">
        <v>713</v>
      </c>
      <c r="J11" s="232" t="s">
        <v>686</v>
      </c>
    </row>
    <row r="12" spans="1:10" ht="13.5" hidden="1" customHeight="1">
      <c r="B12" s="232" t="s">
        <v>596</v>
      </c>
      <c r="C12" s="232" t="s">
        <v>688</v>
      </c>
      <c r="D12" s="232" t="s">
        <v>461</v>
      </c>
      <c r="E12" s="232" t="s">
        <v>689</v>
      </c>
      <c r="F12" s="232" t="s">
        <v>182</v>
      </c>
      <c r="G12" s="232">
        <v>26</v>
      </c>
      <c r="H12" s="232" t="s">
        <v>578</v>
      </c>
      <c r="I12" s="232" t="s">
        <v>690</v>
      </c>
      <c r="J12" s="232" t="s">
        <v>691</v>
      </c>
    </row>
    <row r="13" spans="1:10" ht="13.5" hidden="1" customHeight="1">
      <c r="B13" s="232" t="s">
        <v>773</v>
      </c>
      <c r="C13" s="232" t="s">
        <v>438</v>
      </c>
      <c r="D13" s="232" t="s">
        <v>427</v>
      </c>
      <c r="E13" s="232" t="s">
        <v>439</v>
      </c>
      <c r="F13" s="232" t="s">
        <v>182</v>
      </c>
      <c r="G13" s="232">
        <v>22</v>
      </c>
      <c r="H13" s="232" t="s">
        <v>440</v>
      </c>
      <c r="I13" s="232" t="s">
        <v>441</v>
      </c>
      <c r="J13" s="232" t="s">
        <v>418</v>
      </c>
    </row>
    <row r="14" spans="1:10" ht="13.5" hidden="1" customHeight="1">
      <c r="B14" s="232" t="s">
        <v>459</v>
      </c>
      <c r="C14" s="232" t="s">
        <v>693</v>
      </c>
      <c r="D14" s="232" t="s">
        <v>454</v>
      </c>
      <c r="E14" s="232" t="s">
        <v>694</v>
      </c>
      <c r="F14" s="232" t="s">
        <v>182</v>
      </c>
      <c r="G14" s="232">
        <v>49</v>
      </c>
      <c r="H14" s="232" t="s">
        <v>467</v>
      </c>
      <c r="I14" s="232" t="s">
        <v>695</v>
      </c>
      <c r="J14" s="232" t="s">
        <v>691</v>
      </c>
    </row>
    <row r="15" spans="1:10" ht="13.5" hidden="1" customHeight="1">
      <c r="B15" s="232" t="s">
        <v>448</v>
      </c>
      <c r="C15" s="232" t="s">
        <v>443</v>
      </c>
      <c r="D15" s="232" t="s">
        <v>444</v>
      </c>
      <c r="E15" s="232" t="s">
        <v>445</v>
      </c>
      <c r="F15" s="232" t="s">
        <v>180</v>
      </c>
      <c r="G15" s="232">
        <v>34</v>
      </c>
      <c r="H15" s="232" t="s">
        <v>446</v>
      </c>
      <c r="I15" s="232" t="s">
        <v>447</v>
      </c>
      <c r="J15" s="232" t="s">
        <v>418</v>
      </c>
    </row>
    <row r="16" spans="1:10" ht="13.5" hidden="1" customHeight="1">
      <c r="B16" s="232" t="s">
        <v>735</v>
      </c>
      <c r="C16" s="232" t="s">
        <v>449</v>
      </c>
      <c r="D16" s="232" t="s">
        <v>421</v>
      </c>
      <c r="E16" s="232" t="s">
        <v>450</v>
      </c>
      <c r="F16" s="232" t="s">
        <v>182</v>
      </c>
      <c r="G16" s="232">
        <v>29</v>
      </c>
      <c r="H16" s="232" t="s">
        <v>446</v>
      </c>
      <c r="I16" s="232" t="s">
        <v>451</v>
      </c>
      <c r="J16" s="232" t="s">
        <v>418</v>
      </c>
    </row>
    <row r="17" spans="2:10" ht="13.5" hidden="1" customHeight="1">
      <c r="B17" s="232" t="s">
        <v>660</v>
      </c>
      <c r="C17" s="232" t="s">
        <v>453</v>
      </c>
      <c r="D17" s="232" t="s">
        <v>454</v>
      </c>
      <c r="E17" s="232" t="s">
        <v>455</v>
      </c>
      <c r="F17" s="232" t="s">
        <v>182</v>
      </c>
      <c r="G17" s="232">
        <v>28</v>
      </c>
      <c r="H17" s="232" t="s">
        <v>423</v>
      </c>
      <c r="I17" s="232" t="s">
        <v>451</v>
      </c>
      <c r="J17" s="232" t="s">
        <v>418</v>
      </c>
    </row>
    <row r="18" spans="2:10" ht="13.5" hidden="1" customHeight="1">
      <c r="B18" s="232" t="s">
        <v>555</v>
      </c>
      <c r="C18" s="232" t="s">
        <v>736</v>
      </c>
      <c r="D18" s="232" t="s">
        <v>628</v>
      </c>
      <c r="E18" s="232" t="s">
        <v>737</v>
      </c>
      <c r="F18" s="232" t="s">
        <v>180</v>
      </c>
      <c r="G18" s="232">
        <v>49</v>
      </c>
      <c r="H18" s="232" t="s">
        <v>446</v>
      </c>
      <c r="I18" s="232" t="s">
        <v>738</v>
      </c>
      <c r="J18" s="232" t="s">
        <v>686</v>
      </c>
    </row>
    <row r="19" spans="2:10" ht="13.5" hidden="1" customHeight="1">
      <c r="B19" s="232" t="s">
        <v>652</v>
      </c>
      <c r="C19" s="232" t="s">
        <v>683</v>
      </c>
      <c r="D19" s="232" t="s">
        <v>525</v>
      </c>
      <c r="E19" s="232" t="s">
        <v>684</v>
      </c>
      <c r="F19" s="232" t="s">
        <v>180</v>
      </c>
      <c r="G19" s="232">
        <v>17</v>
      </c>
      <c r="H19" s="232" t="s">
        <v>429</v>
      </c>
      <c r="I19" s="232" t="s">
        <v>685</v>
      </c>
      <c r="J19" s="232" t="s">
        <v>686</v>
      </c>
    </row>
    <row r="20" spans="2:10" ht="13.5" hidden="1" customHeight="1">
      <c r="B20" s="232" t="s">
        <v>696</v>
      </c>
      <c r="C20" s="232" t="s">
        <v>727</v>
      </c>
      <c r="D20" s="232" t="s">
        <v>640</v>
      </c>
      <c r="E20" s="232" t="s">
        <v>728</v>
      </c>
      <c r="F20" s="232" t="s">
        <v>182</v>
      </c>
      <c r="G20" s="232">
        <v>35</v>
      </c>
      <c r="H20" s="232" t="s">
        <v>729</v>
      </c>
      <c r="I20" s="232" t="s">
        <v>730</v>
      </c>
      <c r="J20" s="232" t="s">
        <v>686</v>
      </c>
    </row>
    <row r="21" spans="2:10" ht="13.5" hidden="1" customHeight="1">
      <c r="B21" s="232" t="s">
        <v>791</v>
      </c>
      <c r="C21" s="232" t="s">
        <v>796</v>
      </c>
      <c r="D21" s="232" t="s">
        <v>525</v>
      </c>
      <c r="E21" s="232" t="s">
        <v>797</v>
      </c>
      <c r="F21" s="232" t="s">
        <v>180</v>
      </c>
      <c r="G21" s="232">
        <v>50</v>
      </c>
      <c r="H21" s="232" t="s">
        <v>423</v>
      </c>
      <c r="I21" s="232" t="s">
        <v>798</v>
      </c>
      <c r="J21" s="232" t="s">
        <v>686</v>
      </c>
    </row>
    <row r="22" spans="2:10" ht="13.5" hidden="1" customHeight="1">
      <c r="B22" s="232" t="s">
        <v>503</v>
      </c>
      <c r="C22" s="232" t="s">
        <v>457</v>
      </c>
      <c r="D22" s="232" t="s">
        <v>444</v>
      </c>
      <c r="E22" s="232" t="s">
        <v>458</v>
      </c>
      <c r="F22" s="232" t="s">
        <v>182</v>
      </c>
      <c r="G22" s="232">
        <v>19</v>
      </c>
      <c r="H22" s="232" t="s">
        <v>440</v>
      </c>
      <c r="I22" s="232" t="s">
        <v>430</v>
      </c>
      <c r="J22" s="232" t="s">
        <v>431</v>
      </c>
    </row>
    <row r="23" spans="2:10" ht="13.5" hidden="1" customHeight="1">
      <c r="B23" s="232" t="s">
        <v>635</v>
      </c>
      <c r="C23" s="232" t="s">
        <v>751</v>
      </c>
      <c r="D23" s="232" t="s">
        <v>461</v>
      </c>
      <c r="E23" s="232" t="s">
        <v>752</v>
      </c>
      <c r="F23" s="232" t="s">
        <v>180</v>
      </c>
      <c r="G23" s="232">
        <v>25</v>
      </c>
      <c r="H23" s="232" t="s">
        <v>578</v>
      </c>
      <c r="I23" s="232" t="s">
        <v>753</v>
      </c>
      <c r="J23" s="232" t="s">
        <v>691</v>
      </c>
    </row>
    <row r="24" spans="2:10" ht="13.5" hidden="1" customHeight="1">
      <c r="B24" s="232" t="s">
        <v>532</v>
      </c>
      <c r="C24" s="232" t="s">
        <v>460</v>
      </c>
      <c r="D24" s="232" t="s">
        <v>461</v>
      </c>
      <c r="E24" s="232" t="s">
        <v>462</v>
      </c>
      <c r="F24" s="232" t="s">
        <v>182</v>
      </c>
      <c r="G24" s="232">
        <v>28</v>
      </c>
      <c r="H24" s="232" t="s">
        <v>446</v>
      </c>
      <c r="I24" s="232" t="s">
        <v>463</v>
      </c>
      <c r="J24" s="232" t="s">
        <v>418</v>
      </c>
    </row>
    <row r="25" spans="2:10" ht="13.5" hidden="1" customHeight="1">
      <c r="B25" s="232" t="s">
        <v>750</v>
      </c>
      <c r="C25" s="232" t="s">
        <v>723</v>
      </c>
      <c r="D25" s="232" t="s">
        <v>675</v>
      </c>
      <c r="E25" s="232" t="s">
        <v>724</v>
      </c>
      <c r="F25" s="232" t="s">
        <v>180</v>
      </c>
      <c r="G25" s="232">
        <v>19</v>
      </c>
      <c r="H25" s="232" t="s">
        <v>578</v>
      </c>
      <c r="I25" s="232" t="s">
        <v>725</v>
      </c>
      <c r="J25" s="232" t="s">
        <v>686</v>
      </c>
    </row>
    <row r="26" spans="2:10" ht="13.5" customHeight="1">
      <c r="B26" s="232" t="s">
        <v>777</v>
      </c>
      <c r="C26" s="232" t="s">
        <v>465</v>
      </c>
      <c r="D26" s="232" t="s">
        <v>444</v>
      </c>
      <c r="E26" s="232" t="s">
        <v>466</v>
      </c>
      <c r="F26" s="232" t="s">
        <v>180</v>
      </c>
      <c r="G26" s="232">
        <v>26</v>
      </c>
      <c r="H26" s="232" t="s">
        <v>467</v>
      </c>
      <c r="I26" s="232" t="s">
        <v>468</v>
      </c>
      <c r="J26" s="232" t="s">
        <v>418</v>
      </c>
    </row>
    <row r="27" spans="2:10" ht="13.5" hidden="1" customHeight="1">
      <c r="B27" s="232" t="s">
        <v>559</v>
      </c>
      <c r="C27" s="232" t="s">
        <v>706</v>
      </c>
      <c r="D27" s="232" t="s">
        <v>421</v>
      </c>
      <c r="E27" s="232" t="s">
        <v>707</v>
      </c>
      <c r="F27" s="232" t="s">
        <v>180</v>
      </c>
      <c r="G27" s="232">
        <v>40</v>
      </c>
      <c r="H27" s="232" t="s">
        <v>423</v>
      </c>
      <c r="I27" s="232" t="s">
        <v>708</v>
      </c>
      <c r="J27" s="232" t="s">
        <v>709</v>
      </c>
    </row>
    <row r="28" spans="2:10" ht="13.5" hidden="1" customHeight="1">
      <c r="B28" s="232" t="s">
        <v>586</v>
      </c>
      <c r="C28" s="232" t="s">
        <v>470</v>
      </c>
      <c r="D28" s="232" t="s">
        <v>471</v>
      </c>
      <c r="E28" s="232" t="s">
        <v>472</v>
      </c>
      <c r="F28" s="232" t="s">
        <v>180</v>
      </c>
      <c r="G28" s="232">
        <v>30</v>
      </c>
      <c r="H28" s="232" t="s">
        <v>429</v>
      </c>
      <c r="I28" s="232" t="s">
        <v>473</v>
      </c>
      <c r="J28" s="232" t="s">
        <v>418</v>
      </c>
    </row>
    <row r="29" spans="2:10" ht="13.5" hidden="1" customHeight="1">
      <c r="B29" s="232" t="s">
        <v>497</v>
      </c>
      <c r="C29" s="232" t="s">
        <v>475</v>
      </c>
      <c r="D29" s="232" t="s">
        <v>454</v>
      </c>
      <c r="E29" s="232" t="s">
        <v>476</v>
      </c>
      <c r="F29" s="232" t="s">
        <v>182</v>
      </c>
      <c r="G29" s="232">
        <v>23</v>
      </c>
      <c r="H29" s="232" t="s">
        <v>423</v>
      </c>
      <c r="I29" s="232" t="s">
        <v>463</v>
      </c>
      <c r="J29" s="232" t="s">
        <v>418</v>
      </c>
    </row>
    <row r="30" spans="2:10" ht="13.5" hidden="1" customHeight="1">
      <c r="B30" s="232" t="s">
        <v>765</v>
      </c>
      <c r="C30" s="232" t="s">
        <v>800</v>
      </c>
      <c r="D30" s="232" t="s">
        <v>640</v>
      </c>
      <c r="E30" s="232" t="s">
        <v>801</v>
      </c>
      <c r="F30" s="232" t="s">
        <v>180</v>
      </c>
      <c r="G30" s="232">
        <v>24</v>
      </c>
      <c r="H30" s="232" t="s">
        <v>616</v>
      </c>
      <c r="I30" s="232" t="s">
        <v>802</v>
      </c>
      <c r="J30" s="232" t="s">
        <v>686</v>
      </c>
    </row>
    <row r="31" spans="2:10" ht="13.5" hidden="1" customHeight="1">
      <c r="B31" s="232" t="s">
        <v>575</v>
      </c>
      <c r="C31" s="232" t="s">
        <v>701</v>
      </c>
      <c r="D31" s="232" t="s">
        <v>427</v>
      </c>
      <c r="E31" s="232" t="s">
        <v>702</v>
      </c>
      <c r="F31" s="232" t="s">
        <v>182</v>
      </c>
      <c r="G31" s="232">
        <v>19</v>
      </c>
      <c r="H31" s="232" t="s">
        <v>616</v>
      </c>
      <c r="I31" s="232" t="s">
        <v>703</v>
      </c>
      <c r="J31" s="232" t="s">
        <v>704</v>
      </c>
    </row>
    <row r="32" spans="2:10" ht="13.5" hidden="1" customHeight="1">
      <c r="B32" s="232" t="s">
        <v>610</v>
      </c>
      <c r="C32" s="232" t="s">
        <v>697</v>
      </c>
      <c r="D32" s="232" t="s">
        <v>499</v>
      </c>
      <c r="E32" s="232" t="s">
        <v>698</v>
      </c>
      <c r="F32" s="232" t="s">
        <v>180</v>
      </c>
      <c r="G32" s="232">
        <v>39</v>
      </c>
      <c r="H32" s="232" t="s">
        <v>423</v>
      </c>
      <c r="I32" s="232" t="s">
        <v>699</v>
      </c>
      <c r="J32" s="232" t="s">
        <v>686</v>
      </c>
    </row>
    <row r="33" spans="2:10" ht="13.5" hidden="1" customHeight="1">
      <c r="B33" s="232" t="s">
        <v>622</v>
      </c>
      <c r="C33" s="232" t="s">
        <v>740</v>
      </c>
      <c r="D33" s="232" t="s">
        <v>499</v>
      </c>
      <c r="E33" s="232" t="s">
        <v>741</v>
      </c>
      <c r="F33" s="232" t="s">
        <v>180</v>
      </c>
      <c r="G33" s="232">
        <v>34</v>
      </c>
      <c r="H33" s="232" t="s">
        <v>416</v>
      </c>
      <c r="I33" s="232" t="s">
        <v>742</v>
      </c>
      <c r="J33" s="232" t="s">
        <v>686</v>
      </c>
    </row>
    <row r="34" spans="2:10" ht="13.5" hidden="1" customHeight="1">
      <c r="B34" s="232" t="s">
        <v>746</v>
      </c>
      <c r="C34" s="232" t="s">
        <v>744</v>
      </c>
      <c r="D34" s="232" t="s">
        <v>675</v>
      </c>
      <c r="E34" s="232" t="s">
        <v>745</v>
      </c>
      <c r="F34" s="232" t="s">
        <v>182</v>
      </c>
      <c r="G34" s="232">
        <v>16</v>
      </c>
      <c r="H34" s="232" t="s">
        <v>446</v>
      </c>
      <c r="I34" s="232" t="s">
        <v>742</v>
      </c>
      <c r="J34" s="232" t="s">
        <v>686</v>
      </c>
    </row>
    <row r="35" spans="2:10" ht="13.5" hidden="1" customHeight="1">
      <c r="B35" s="232" t="s">
        <v>726</v>
      </c>
      <c r="C35" s="232" t="s">
        <v>478</v>
      </c>
      <c r="D35" s="232" t="s">
        <v>427</v>
      </c>
      <c r="E35" s="232" t="s">
        <v>479</v>
      </c>
      <c r="F35" s="232" t="s">
        <v>182</v>
      </c>
      <c r="G35" s="232">
        <v>16</v>
      </c>
      <c r="H35" s="232" t="s">
        <v>416</v>
      </c>
      <c r="I35" s="232" t="s">
        <v>430</v>
      </c>
      <c r="J35" s="232" t="s">
        <v>431</v>
      </c>
    </row>
    <row r="36" spans="2:10" ht="13.5" hidden="1" customHeight="1">
      <c r="B36" s="232" t="s">
        <v>780</v>
      </c>
      <c r="C36" s="232" t="s">
        <v>481</v>
      </c>
      <c r="D36" s="232" t="s">
        <v>482</v>
      </c>
      <c r="E36" s="232" t="s">
        <v>483</v>
      </c>
      <c r="F36" s="232" t="s">
        <v>182</v>
      </c>
      <c r="G36" s="232">
        <v>25</v>
      </c>
      <c r="H36" s="232" t="s">
        <v>429</v>
      </c>
      <c r="I36" s="232" t="s">
        <v>484</v>
      </c>
      <c r="J36" s="232" t="s">
        <v>485</v>
      </c>
    </row>
    <row r="37" spans="2:10" ht="13.5" hidden="1" customHeight="1">
      <c r="B37" s="232" t="s">
        <v>523</v>
      </c>
      <c r="C37" s="232" t="s">
        <v>487</v>
      </c>
      <c r="D37" s="232" t="s">
        <v>488</v>
      </c>
      <c r="E37" s="232" t="s">
        <v>489</v>
      </c>
      <c r="F37" s="232" t="s">
        <v>182</v>
      </c>
      <c r="G37" s="232">
        <v>22</v>
      </c>
      <c r="H37" s="232" t="s">
        <v>423</v>
      </c>
      <c r="I37" s="232" t="s">
        <v>490</v>
      </c>
      <c r="J37" s="232" t="s">
        <v>491</v>
      </c>
    </row>
    <row r="38" spans="2:10" ht="13.5" hidden="1" customHeight="1">
      <c r="B38" s="232" t="s">
        <v>682</v>
      </c>
      <c r="C38" s="232" t="s">
        <v>766</v>
      </c>
      <c r="D38" s="232" t="s">
        <v>525</v>
      </c>
      <c r="E38" s="232" t="s">
        <v>767</v>
      </c>
      <c r="F38" s="232" t="s">
        <v>182</v>
      </c>
      <c r="G38" s="232">
        <v>33</v>
      </c>
      <c r="H38" s="232" t="s">
        <v>578</v>
      </c>
      <c r="I38" s="232" t="s">
        <v>768</v>
      </c>
      <c r="J38" s="232" t="s">
        <v>758</v>
      </c>
    </row>
    <row r="39" spans="2:10" ht="13.5" hidden="1" customHeight="1">
      <c r="B39" s="232" t="s">
        <v>552</v>
      </c>
      <c r="C39" s="232" t="s">
        <v>770</v>
      </c>
      <c r="D39" s="232" t="s">
        <v>471</v>
      </c>
      <c r="E39" s="232" t="s">
        <v>771</v>
      </c>
      <c r="F39" s="232" t="s">
        <v>180</v>
      </c>
      <c r="G39" s="232">
        <v>25</v>
      </c>
      <c r="H39" s="232" t="s">
        <v>616</v>
      </c>
      <c r="I39" s="232" t="s">
        <v>772</v>
      </c>
      <c r="J39" s="232" t="s">
        <v>758</v>
      </c>
    </row>
    <row r="40" spans="2:10" ht="13.5" hidden="1" customHeight="1">
      <c r="B40" s="232" t="s">
        <v>705</v>
      </c>
      <c r="C40" s="232" t="s">
        <v>755</v>
      </c>
      <c r="D40" s="232" t="s">
        <v>482</v>
      </c>
      <c r="E40" s="232" t="s">
        <v>756</v>
      </c>
      <c r="F40" s="232" t="s">
        <v>182</v>
      </c>
      <c r="G40" s="232">
        <v>38</v>
      </c>
      <c r="H40" s="232" t="s">
        <v>435</v>
      </c>
      <c r="I40" s="232" t="s">
        <v>757</v>
      </c>
      <c r="J40" s="232" t="s">
        <v>758</v>
      </c>
    </row>
    <row r="41" spans="2:10" ht="13.5" hidden="1" customHeight="1">
      <c r="B41" s="232" t="s">
        <v>692</v>
      </c>
      <c r="C41" s="232" t="s">
        <v>493</v>
      </c>
      <c r="D41" s="232" t="s">
        <v>414</v>
      </c>
      <c r="E41" s="232" t="s">
        <v>494</v>
      </c>
      <c r="F41" s="232" t="s">
        <v>180</v>
      </c>
      <c r="G41" s="232">
        <v>38</v>
      </c>
      <c r="H41" s="232" t="s">
        <v>429</v>
      </c>
      <c r="I41" s="232" t="s">
        <v>495</v>
      </c>
      <c r="J41" s="232" t="s">
        <v>496</v>
      </c>
    </row>
    <row r="42" spans="2:10" ht="13.5" hidden="1" customHeight="1">
      <c r="B42" s="232" t="s">
        <v>480</v>
      </c>
      <c r="C42" s="232" t="s">
        <v>774</v>
      </c>
      <c r="D42" s="232" t="s">
        <v>454</v>
      </c>
      <c r="E42" s="232" t="s">
        <v>775</v>
      </c>
      <c r="F42" s="232" t="s">
        <v>180</v>
      </c>
      <c r="G42" s="232">
        <v>38</v>
      </c>
      <c r="H42" s="232" t="s">
        <v>616</v>
      </c>
      <c r="I42" s="232" t="s">
        <v>776</v>
      </c>
      <c r="J42" s="232" t="s">
        <v>758</v>
      </c>
    </row>
    <row r="43" spans="2:10" ht="13.5" hidden="1" customHeight="1">
      <c r="B43" s="232" t="s">
        <v>762</v>
      </c>
      <c r="C43" s="232" t="s">
        <v>778</v>
      </c>
      <c r="D43" s="232" t="s">
        <v>471</v>
      </c>
      <c r="E43" s="232" t="s">
        <v>779</v>
      </c>
      <c r="F43" s="232" t="s">
        <v>182</v>
      </c>
      <c r="G43" s="232">
        <v>46</v>
      </c>
      <c r="H43" s="232" t="s">
        <v>429</v>
      </c>
      <c r="I43" s="232" t="s">
        <v>768</v>
      </c>
      <c r="J43" s="232" t="s">
        <v>758</v>
      </c>
    </row>
    <row r="44" spans="2:10" ht="13.5" hidden="1" customHeight="1">
      <c r="B44" s="232" t="s">
        <v>759</v>
      </c>
      <c r="C44" s="232" t="s">
        <v>498</v>
      </c>
      <c r="D44" s="232" t="s">
        <v>499</v>
      </c>
      <c r="E44" s="232" t="s">
        <v>500</v>
      </c>
      <c r="F44" s="232" t="s">
        <v>180</v>
      </c>
      <c r="G44" s="232">
        <v>22</v>
      </c>
      <c r="H44" s="232" t="s">
        <v>423</v>
      </c>
      <c r="I44" s="232" t="s">
        <v>501</v>
      </c>
      <c r="J44" s="232" t="s">
        <v>502</v>
      </c>
    </row>
    <row r="45" spans="2:10" ht="13.5" hidden="1" customHeight="1">
      <c r="B45" s="232" t="s">
        <v>419</v>
      </c>
      <c r="C45" s="232" t="s">
        <v>504</v>
      </c>
      <c r="D45" s="232" t="s">
        <v>454</v>
      </c>
      <c r="E45" s="232" t="s">
        <v>505</v>
      </c>
      <c r="F45" s="232" t="s">
        <v>182</v>
      </c>
      <c r="G45" s="232">
        <v>20</v>
      </c>
      <c r="H45" s="232" t="s">
        <v>423</v>
      </c>
      <c r="I45" s="232" t="s">
        <v>501</v>
      </c>
      <c r="J45" s="232" t="s">
        <v>502</v>
      </c>
    </row>
    <row r="46" spans="2:10" ht="13.5" hidden="1" customHeight="1">
      <c r="B46" s="232" t="s">
        <v>618</v>
      </c>
      <c r="C46" s="232" t="s">
        <v>732</v>
      </c>
      <c r="D46" s="232" t="s">
        <v>499</v>
      </c>
      <c r="E46" s="232" t="s">
        <v>733</v>
      </c>
      <c r="F46" s="232" t="s">
        <v>180</v>
      </c>
      <c r="G46" s="232">
        <v>35</v>
      </c>
      <c r="H46" s="232" t="s">
        <v>423</v>
      </c>
      <c r="I46" s="232" t="s">
        <v>734</v>
      </c>
      <c r="J46" s="232" t="s">
        <v>709</v>
      </c>
    </row>
    <row r="47" spans="2:10" ht="13.5" hidden="1" customHeight="1">
      <c r="B47" s="232" t="s">
        <v>437</v>
      </c>
      <c r="C47" s="232" t="s">
        <v>507</v>
      </c>
      <c r="D47" s="232" t="s">
        <v>444</v>
      </c>
      <c r="E47" s="232" t="s">
        <v>508</v>
      </c>
      <c r="F47" s="232" t="s">
        <v>182</v>
      </c>
      <c r="G47" s="232">
        <v>19</v>
      </c>
      <c r="H47" s="232" t="s">
        <v>509</v>
      </c>
      <c r="I47" s="232" t="s">
        <v>510</v>
      </c>
      <c r="J47" s="232" t="s">
        <v>491</v>
      </c>
    </row>
    <row r="48" spans="2:10" ht="13.5" hidden="1" customHeight="1">
      <c r="B48" s="232" t="s">
        <v>486</v>
      </c>
      <c r="C48" s="232" t="s">
        <v>512</v>
      </c>
      <c r="D48" s="232" t="s">
        <v>414</v>
      </c>
      <c r="E48" s="232" t="s">
        <v>513</v>
      </c>
      <c r="F48" s="232" t="s">
        <v>182</v>
      </c>
      <c r="G48" s="232">
        <v>20</v>
      </c>
      <c r="H48" s="232" t="s">
        <v>429</v>
      </c>
      <c r="I48" s="232" t="s">
        <v>430</v>
      </c>
      <c r="J48" s="232" t="s">
        <v>431</v>
      </c>
    </row>
    <row r="49" spans="2:10" ht="13.5" hidden="1" customHeight="1">
      <c r="B49" s="232" t="s">
        <v>529</v>
      </c>
      <c r="C49" s="232" t="s">
        <v>515</v>
      </c>
      <c r="D49" s="232" t="s">
        <v>471</v>
      </c>
      <c r="E49" s="232" t="s">
        <v>516</v>
      </c>
      <c r="F49" s="232" t="s">
        <v>180</v>
      </c>
      <c r="G49" s="232">
        <v>33</v>
      </c>
      <c r="H49" s="232" t="s">
        <v>446</v>
      </c>
      <c r="I49" s="232" t="s">
        <v>517</v>
      </c>
      <c r="J49" s="232" t="s">
        <v>485</v>
      </c>
    </row>
    <row r="50" spans="2:10" ht="13.5" hidden="1" customHeight="1">
      <c r="B50" s="232" t="s">
        <v>743</v>
      </c>
      <c r="C50" s="232" t="s">
        <v>519</v>
      </c>
      <c r="D50" s="232" t="s">
        <v>454</v>
      </c>
      <c r="E50" s="232" t="s">
        <v>520</v>
      </c>
      <c r="F50" s="232" t="s">
        <v>180</v>
      </c>
      <c r="G50" s="232">
        <v>21</v>
      </c>
      <c r="H50" s="232" t="s">
        <v>467</v>
      </c>
      <c r="I50" s="232" t="s">
        <v>521</v>
      </c>
      <c r="J50" s="232" t="s">
        <v>522</v>
      </c>
    </row>
    <row r="51" spans="2:10" ht="13.5" hidden="1" customHeight="1">
      <c r="B51" s="232" t="s">
        <v>452</v>
      </c>
      <c r="C51" s="232" t="s">
        <v>524</v>
      </c>
      <c r="D51" s="232" t="s">
        <v>525</v>
      </c>
      <c r="E51" s="232" t="s">
        <v>526</v>
      </c>
      <c r="F51" s="232" t="s">
        <v>180</v>
      </c>
      <c r="G51" s="232">
        <v>38</v>
      </c>
      <c r="H51" s="232" t="s">
        <v>423</v>
      </c>
      <c r="I51" s="232" t="s">
        <v>527</v>
      </c>
      <c r="J51" s="232" t="s">
        <v>528</v>
      </c>
    </row>
    <row r="52" spans="2:10" ht="13.5" hidden="1" customHeight="1">
      <c r="B52" s="232" t="s">
        <v>514</v>
      </c>
      <c r="C52" s="232" t="s">
        <v>530</v>
      </c>
      <c r="D52" s="232" t="s">
        <v>499</v>
      </c>
      <c r="E52" s="232" t="s">
        <v>531</v>
      </c>
      <c r="F52" s="232" t="s">
        <v>180</v>
      </c>
      <c r="G52" s="232">
        <v>37</v>
      </c>
      <c r="H52" s="232" t="s">
        <v>467</v>
      </c>
      <c r="I52" s="232" t="s">
        <v>527</v>
      </c>
      <c r="J52" s="232" t="s">
        <v>528</v>
      </c>
    </row>
    <row r="53" spans="2:10" ht="13.5" hidden="1" customHeight="1">
      <c r="B53" s="232" t="s">
        <v>547</v>
      </c>
      <c r="C53" s="232" t="s">
        <v>533</v>
      </c>
      <c r="D53" s="232" t="s">
        <v>488</v>
      </c>
      <c r="E53" s="232" t="s">
        <v>534</v>
      </c>
      <c r="F53" s="232" t="s">
        <v>180</v>
      </c>
      <c r="G53" s="232">
        <v>40</v>
      </c>
      <c r="H53" s="232" t="s">
        <v>416</v>
      </c>
      <c r="I53" s="232" t="s">
        <v>535</v>
      </c>
      <c r="J53" s="232" t="s">
        <v>528</v>
      </c>
    </row>
    <row r="54" spans="2:10" ht="13.5" hidden="1" customHeight="1">
      <c r="B54" s="232" t="s">
        <v>665</v>
      </c>
      <c r="C54" s="232" t="s">
        <v>537</v>
      </c>
      <c r="D54" s="232" t="s">
        <v>454</v>
      </c>
      <c r="E54" s="232" t="s">
        <v>538</v>
      </c>
      <c r="F54" s="232" t="s">
        <v>180</v>
      </c>
      <c r="G54" s="232">
        <v>23</v>
      </c>
      <c r="H54" s="232" t="s">
        <v>429</v>
      </c>
      <c r="I54" s="232" t="s">
        <v>501</v>
      </c>
      <c r="J54" s="232" t="s">
        <v>502</v>
      </c>
    </row>
    <row r="55" spans="2:10" ht="13.5" hidden="1" customHeight="1">
      <c r="B55" s="232" t="s">
        <v>567</v>
      </c>
      <c r="C55" s="232" t="s">
        <v>788</v>
      </c>
      <c r="D55" s="232" t="s">
        <v>675</v>
      </c>
      <c r="E55" s="232" t="s">
        <v>789</v>
      </c>
      <c r="F55" s="232" t="s">
        <v>180</v>
      </c>
      <c r="G55" s="232">
        <v>48</v>
      </c>
      <c r="H55" s="232" t="s">
        <v>429</v>
      </c>
      <c r="I55" s="232" t="s">
        <v>790</v>
      </c>
      <c r="J55" s="232" t="s">
        <v>709</v>
      </c>
    </row>
    <row r="56" spans="2:10" ht="13.5" hidden="1" customHeight="1">
      <c r="B56" s="232" t="s">
        <v>613</v>
      </c>
      <c r="C56" s="232" t="s">
        <v>719</v>
      </c>
      <c r="D56" s="232" t="s">
        <v>675</v>
      </c>
      <c r="E56" s="232" t="s">
        <v>720</v>
      </c>
      <c r="F56" s="232" t="s">
        <v>180</v>
      </c>
      <c r="G56" s="232">
        <v>33</v>
      </c>
      <c r="H56" s="232" t="s">
        <v>467</v>
      </c>
      <c r="I56" s="232" t="s">
        <v>721</v>
      </c>
      <c r="J56" s="232" t="s">
        <v>709</v>
      </c>
    </row>
    <row r="57" spans="2:10" ht="13.5" hidden="1" customHeight="1">
      <c r="B57" s="232" t="s">
        <v>469</v>
      </c>
      <c r="C57" s="232" t="s">
        <v>540</v>
      </c>
      <c r="D57" s="232" t="s">
        <v>454</v>
      </c>
      <c r="E57" s="232" t="s">
        <v>541</v>
      </c>
      <c r="F57" s="232" t="s">
        <v>180</v>
      </c>
      <c r="G57" s="232">
        <v>30</v>
      </c>
      <c r="H57" s="232" t="s">
        <v>440</v>
      </c>
      <c r="I57" s="232" t="s">
        <v>495</v>
      </c>
      <c r="J57" s="232" t="s">
        <v>496</v>
      </c>
    </row>
    <row r="58" spans="2:10" ht="13.5" hidden="1" customHeight="1">
      <c r="B58" s="232" t="s">
        <v>571</v>
      </c>
      <c r="C58" s="232" t="s">
        <v>747</v>
      </c>
      <c r="D58" s="232" t="s">
        <v>471</v>
      </c>
      <c r="E58" s="232" t="s">
        <v>748</v>
      </c>
      <c r="F58" s="232" t="s">
        <v>182</v>
      </c>
      <c r="G58" s="232">
        <v>40</v>
      </c>
      <c r="H58" s="232" t="s">
        <v>429</v>
      </c>
      <c r="I58" s="232" t="s">
        <v>749</v>
      </c>
      <c r="J58" s="232" t="s">
        <v>686</v>
      </c>
    </row>
    <row r="59" spans="2:10" ht="13.5" hidden="1" customHeight="1">
      <c r="B59" s="232" t="s">
        <v>718</v>
      </c>
      <c r="C59" s="232" t="s">
        <v>543</v>
      </c>
      <c r="D59" s="232" t="s">
        <v>525</v>
      </c>
      <c r="E59" s="232" t="s">
        <v>544</v>
      </c>
      <c r="F59" s="232" t="s">
        <v>180</v>
      </c>
      <c r="G59" s="232">
        <v>55</v>
      </c>
      <c r="H59" s="232" t="s">
        <v>423</v>
      </c>
      <c r="I59" s="232" t="s">
        <v>545</v>
      </c>
      <c r="J59" s="232" t="s">
        <v>546</v>
      </c>
    </row>
    <row r="60" spans="2:10" ht="13.5" customHeight="1">
      <c r="B60" s="232" t="s">
        <v>673</v>
      </c>
      <c r="C60" s="232" t="s">
        <v>548</v>
      </c>
      <c r="D60" s="232" t="s">
        <v>444</v>
      </c>
      <c r="E60" s="232" t="s">
        <v>549</v>
      </c>
      <c r="F60" s="232" t="s">
        <v>182</v>
      </c>
      <c r="G60" s="232">
        <v>29</v>
      </c>
      <c r="H60" s="232" t="s">
        <v>429</v>
      </c>
      <c r="I60" s="232" t="s">
        <v>550</v>
      </c>
      <c r="J60" s="232" t="s">
        <v>551</v>
      </c>
    </row>
    <row r="61" spans="2:10" ht="13.5" hidden="1" customHeight="1">
      <c r="B61" s="232" t="s">
        <v>464</v>
      </c>
      <c r="C61" s="232" t="s">
        <v>553</v>
      </c>
      <c r="D61" s="232" t="s">
        <v>414</v>
      </c>
      <c r="E61" s="232" t="s">
        <v>554</v>
      </c>
      <c r="F61" s="232" t="s">
        <v>182</v>
      </c>
      <c r="G61" s="232">
        <v>19</v>
      </c>
      <c r="H61" s="232" t="s">
        <v>429</v>
      </c>
      <c r="I61" s="232" t="s">
        <v>430</v>
      </c>
      <c r="J61" s="232" t="s">
        <v>431</v>
      </c>
    </row>
    <row r="62" spans="2:10" ht="13.5" hidden="1" customHeight="1">
      <c r="B62" s="232" t="s">
        <v>442</v>
      </c>
      <c r="C62" s="232" t="s">
        <v>556</v>
      </c>
      <c r="D62" s="232" t="s">
        <v>525</v>
      </c>
      <c r="E62" s="232" t="s">
        <v>557</v>
      </c>
      <c r="F62" s="232" t="s">
        <v>182</v>
      </c>
      <c r="G62" s="232">
        <v>26</v>
      </c>
      <c r="H62" s="232" t="s">
        <v>429</v>
      </c>
      <c r="I62" s="232" t="s">
        <v>558</v>
      </c>
      <c r="J62" s="232" t="s">
        <v>485</v>
      </c>
    </row>
    <row r="63" spans="2:10" ht="13.5" hidden="1" customHeight="1">
      <c r="B63" s="232" t="s">
        <v>580</v>
      </c>
      <c r="C63" s="232" t="s">
        <v>715</v>
      </c>
      <c r="D63" s="232" t="s">
        <v>499</v>
      </c>
      <c r="E63" s="232" t="s">
        <v>716</v>
      </c>
      <c r="F63" s="232" t="s">
        <v>182</v>
      </c>
      <c r="G63" s="232">
        <v>18</v>
      </c>
      <c r="H63" s="232" t="s">
        <v>446</v>
      </c>
      <c r="I63" s="232" t="s">
        <v>717</v>
      </c>
      <c r="J63" s="232" t="s">
        <v>431</v>
      </c>
    </row>
    <row r="64" spans="2:10" ht="13.5" hidden="1" customHeight="1">
      <c r="B64" s="232" t="s">
        <v>669</v>
      </c>
      <c r="C64" s="232" t="s">
        <v>560</v>
      </c>
      <c r="D64" s="232" t="s">
        <v>444</v>
      </c>
      <c r="E64" s="232" t="s">
        <v>561</v>
      </c>
      <c r="F64" s="232" t="s">
        <v>180</v>
      </c>
      <c r="G64" s="232">
        <v>18</v>
      </c>
      <c r="H64" s="232" t="s">
        <v>416</v>
      </c>
      <c r="I64" s="232" t="s">
        <v>562</v>
      </c>
      <c r="J64" s="232" t="s">
        <v>563</v>
      </c>
    </row>
    <row r="65" spans="2:10" ht="13.5" hidden="1" customHeight="1">
      <c r="B65" s="232" t="s">
        <v>714</v>
      </c>
      <c r="C65" s="232" t="s">
        <v>565</v>
      </c>
      <c r="D65" s="232" t="s">
        <v>499</v>
      </c>
      <c r="E65" s="232" t="s">
        <v>566</v>
      </c>
      <c r="F65" s="232" t="s">
        <v>182</v>
      </c>
      <c r="G65" s="232">
        <v>48</v>
      </c>
      <c r="H65" s="232" t="s">
        <v>467</v>
      </c>
      <c r="I65" s="232" t="s">
        <v>527</v>
      </c>
      <c r="J65" s="232" t="s">
        <v>528</v>
      </c>
    </row>
    <row r="66" spans="2:10" ht="13.5" customHeight="1">
      <c r="B66" s="232" t="s">
        <v>710</v>
      </c>
      <c r="C66" s="232" t="s">
        <v>568</v>
      </c>
      <c r="D66" s="232" t="s">
        <v>444</v>
      </c>
      <c r="E66" s="232" t="s">
        <v>569</v>
      </c>
      <c r="F66" s="232" t="s">
        <v>180</v>
      </c>
      <c r="G66" s="232">
        <v>25</v>
      </c>
      <c r="H66" s="232" t="s">
        <v>416</v>
      </c>
      <c r="I66" s="232" t="s">
        <v>570</v>
      </c>
      <c r="J66" s="232" t="s">
        <v>208</v>
      </c>
    </row>
    <row r="67" spans="2:10" ht="13.5" hidden="1" customHeight="1">
      <c r="B67" s="232" t="s">
        <v>477</v>
      </c>
      <c r="C67" s="232" t="s">
        <v>572</v>
      </c>
      <c r="D67" s="232" t="s">
        <v>454</v>
      </c>
      <c r="E67" s="232" t="s">
        <v>573</v>
      </c>
      <c r="F67" s="232" t="s">
        <v>180</v>
      </c>
      <c r="G67" s="232">
        <v>21</v>
      </c>
      <c r="H67" s="232" t="s">
        <v>423</v>
      </c>
      <c r="I67" s="232" t="s">
        <v>574</v>
      </c>
      <c r="J67" s="232" t="s">
        <v>208</v>
      </c>
    </row>
    <row r="68" spans="2:10" ht="13.5" hidden="1" customHeight="1">
      <c r="B68" s="232" t="s">
        <v>638</v>
      </c>
      <c r="C68" s="232" t="s">
        <v>576</v>
      </c>
      <c r="D68" s="232" t="s">
        <v>421</v>
      </c>
      <c r="E68" s="232" t="s">
        <v>577</v>
      </c>
      <c r="F68" s="232" t="s">
        <v>180</v>
      </c>
      <c r="G68" s="232">
        <v>25</v>
      </c>
      <c r="H68" s="232" t="s">
        <v>578</v>
      </c>
      <c r="I68" s="232" t="s">
        <v>579</v>
      </c>
      <c r="J68" s="232" t="s">
        <v>485</v>
      </c>
    </row>
    <row r="69" spans="2:10" ht="13.5" hidden="1" customHeight="1">
      <c r="B69" s="232" t="s">
        <v>647</v>
      </c>
      <c r="C69" s="232" t="s">
        <v>581</v>
      </c>
      <c r="D69" s="232" t="s">
        <v>482</v>
      </c>
      <c r="E69" s="232" t="s">
        <v>582</v>
      </c>
      <c r="F69" s="232" t="s">
        <v>182</v>
      </c>
      <c r="G69" s="232">
        <v>27</v>
      </c>
      <c r="H69" s="232" t="s">
        <v>440</v>
      </c>
      <c r="I69" s="232" t="s">
        <v>495</v>
      </c>
      <c r="J69" s="232" t="s">
        <v>496</v>
      </c>
    </row>
    <row r="70" spans="2:10" ht="13.5" hidden="1" customHeight="1">
      <c r="B70" s="232" t="s">
        <v>539</v>
      </c>
      <c r="C70" s="232" t="s">
        <v>584</v>
      </c>
      <c r="D70" s="232" t="s">
        <v>414</v>
      </c>
      <c r="E70" s="232" t="s">
        <v>585</v>
      </c>
      <c r="F70" s="232" t="s">
        <v>180</v>
      </c>
      <c r="G70" s="232">
        <v>27</v>
      </c>
      <c r="H70" s="232" t="s">
        <v>416</v>
      </c>
      <c r="I70" s="232" t="s">
        <v>550</v>
      </c>
      <c r="J70" s="232" t="s">
        <v>551</v>
      </c>
    </row>
    <row r="71" spans="2:10" ht="13.5" hidden="1" customHeight="1">
      <c r="B71" s="232" t="s">
        <v>795</v>
      </c>
      <c r="C71" s="232" t="s">
        <v>587</v>
      </c>
      <c r="D71" s="232" t="s">
        <v>488</v>
      </c>
      <c r="E71" s="232" t="s">
        <v>588</v>
      </c>
      <c r="F71" s="232" t="s">
        <v>182</v>
      </c>
      <c r="G71" s="232">
        <v>22</v>
      </c>
      <c r="H71" s="232" t="s">
        <v>589</v>
      </c>
      <c r="I71" s="232" t="s">
        <v>590</v>
      </c>
      <c r="J71" s="232" t="s">
        <v>591</v>
      </c>
    </row>
    <row r="72" spans="2:10" ht="13.5" hidden="1" customHeight="1">
      <c r="B72" s="232" t="s">
        <v>506</v>
      </c>
      <c r="C72" s="232" t="s">
        <v>593</v>
      </c>
      <c r="D72" s="232" t="s">
        <v>421</v>
      </c>
      <c r="E72" s="232" t="s">
        <v>594</v>
      </c>
      <c r="F72" s="232" t="s">
        <v>180</v>
      </c>
      <c r="G72" s="232">
        <v>40</v>
      </c>
      <c r="H72" s="232" t="s">
        <v>416</v>
      </c>
      <c r="I72" s="232" t="s">
        <v>595</v>
      </c>
      <c r="J72" s="232" t="s">
        <v>563</v>
      </c>
    </row>
    <row r="73" spans="2:10" ht="13.5" hidden="1" customHeight="1">
      <c r="B73" s="232" t="s">
        <v>803</v>
      </c>
      <c r="C73" s="232" t="s">
        <v>597</v>
      </c>
      <c r="D73" s="232" t="s">
        <v>461</v>
      </c>
      <c r="E73" s="232" t="s">
        <v>598</v>
      </c>
      <c r="F73" s="232" t="s">
        <v>180</v>
      </c>
      <c r="G73" s="232">
        <v>24</v>
      </c>
      <c r="H73" s="232" t="s">
        <v>599</v>
      </c>
      <c r="I73" s="232" t="s">
        <v>600</v>
      </c>
      <c r="J73" s="232" t="s">
        <v>601</v>
      </c>
    </row>
    <row r="74" spans="2:10" ht="13.5" hidden="1" customHeight="1">
      <c r="B74" s="232" t="s">
        <v>754</v>
      </c>
      <c r="C74" s="232" t="s">
        <v>603</v>
      </c>
      <c r="D74" s="232" t="s">
        <v>421</v>
      </c>
      <c r="E74" s="232" t="s">
        <v>604</v>
      </c>
      <c r="F74" s="232" t="s">
        <v>182</v>
      </c>
      <c r="G74" s="232">
        <v>65</v>
      </c>
      <c r="H74" s="232" t="s">
        <v>446</v>
      </c>
      <c r="I74" s="232" t="s">
        <v>605</v>
      </c>
      <c r="J74" s="232" t="s">
        <v>485</v>
      </c>
    </row>
    <row r="75" spans="2:10" ht="13.5" hidden="1" customHeight="1">
      <c r="B75" s="232" t="s">
        <v>606</v>
      </c>
      <c r="C75" s="232" t="s">
        <v>607</v>
      </c>
      <c r="D75" s="232" t="s">
        <v>454</v>
      </c>
      <c r="E75" s="232" t="s">
        <v>608</v>
      </c>
      <c r="F75" s="232" t="s">
        <v>180</v>
      </c>
      <c r="G75" s="232">
        <v>18</v>
      </c>
      <c r="H75" s="232" t="s">
        <v>429</v>
      </c>
      <c r="I75" s="232" t="s">
        <v>609</v>
      </c>
      <c r="J75" s="232" t="s">
        <v>485</v>
      </c>
    </row>
    <row r="76" spans="2:10" ht="13.5" hidden="1" customHeight="1">
      <c r="B76" s="232" t="s">
        <v>425</v>
      </c>
      <c r="C76" s="232" t="s">
        <v>611</v>
      </c>
      <c r="D76" s="232" t="s">
        <v>414</v>
      </c>
      <c r="E76" s="232" t="s">
        <v>612</v>
      </c>
      <c r="F76" s="232" t="s">
        <v>180</v>
      </c>
      <c r="G76" s="232">
        <v>28</v>
      </c>
      <c r="H76" s="232" t="s">
        <v>423</v>
      </c>
      <c r="I76" s="232" t="s">
        <v>501</v>
      </c>
      <c r="J76" s="232" t="s">
        <v>502</v>
      </c>
    </row>
    <row r="77" spans="2:10" ht="13.5" hidden="1" customHeight="1">
      <c r="B77" s="232" t="s">
        <v>583</v>
      </c>
      <c r="C77" s="232" t="s">
        <v>614</v>
      </c>
      <c r="D77" s="232" t="s">
        <v>454</v>
      </c>
      <c r="E77" s="232" t="s">
        <v>615</v>
      </c>
      <c r="F77" s="232" t="s">
        <v>180</v>
      </c>
      <c r="G77" s="232">
        <v>19</v>
      </c>
      <c r="H77" s="232" t="s">
        <v>616</v>
      </c>
      <c r="I77" s="232" t="s">
        <v>617</v>
      </c>
      <c r="J77" s="232" t="s">
        <v>485</v>
      </c>
    </row>
    <row r="78" spans="2:10" ht="13.5" hidden="1" customHeight="1">
      <c r="B78" s="232" t="s">
        <v>656</v>
      </c>
      <c r="C78" s="232" t="s">
        <v>619</v>
      </c>
      <c r="D78" s="232" t="s">
        <v>414</v>
      </c>
      <c r="E78" s="232" t="s">
        <v>620</v>
      </c>
      <c r="F78" s="232" t="s">
        <v>180</v>
      </c>
      <c r="G78" s="232">
        <v>45</v>
      </c>
      <c r="H78" s="232" t="s">
        <v>423</v>
      </c>
      <c r="I78" s="232" t="s">
        <v>621</v>
      </c>
      <c r="J78" s="232" t="s">
        <v>485</v>
      </c>
    </row>
    <row r="79" spans="2:10" ht="13.5" customHeight="1">
      <c r="B79" s="232" t="s">
        <v>412</v>
      </c>
      <c r="C79" s="232" t="s">
        <v>623</v>
      </c>
      <c r="D79" s="232" t="s">
        <v>444</v>
      </c>
      <c r="E79" s="232" t="s">
        <v>624</v>
      </c>
      <c r="F79" s="232" t="s">
        <v>182</v>
      </c>
      <c r="G79" s="232">
        <v>23</v>
      </c>
      <c r="H79" s="232" t="s">
        <v>429</v>
      </c>
      <c r="I79" s="232" t="s">
        <v>625</v>
      </c>
      <c r="J79" s="232" t="s">
        <v>485</v>
      </c>
    </row>
    <row r="80" spans="2:10" ht="13.5" hidden="1" customHeight="1">
      <c r="B80" s="232" t="s">
        <v>739</v>
      </c>
      <c r="C80" s="232" t="s">
        <v>804</v>
      </c>
      <c r="D80" s="232" t="s">
        <v>525</v>
      </c>
      <c r="E80" s="232" t="s">
        <v>805</v>
      </c>
      <c r="F80" s="232" t="s">
        <v>180</v>
      </c>
      <c r="G80" s="232">
        <v>28</v>
      </c>
      <c r="H80" s="232" t="s">
        <v>416</v>
      </c>
      <c r="I80" s="232" t="s">
        <v>806</v>
      </c>
      <c r="J80" s="232" t="s">
        <v>686</v>
      </c>
    </row>
    <row r="81" spans="2:10" ht="13.5" hidden="1" customHeight="1">
      <c r="B81" s="232" t="s">
        <v>542</v>
      </c>
      <c r="C81" s="232" t="s">
        <v>627</v>
      </c>
      <c r="D81" s="232" t="s">
        <v>628</v>
      </c>
      <c r="E81" s="232" t="s">
        <v>629</v>
      </c>
      <c r="F81" s="232" t="s">
        <v>180</v>
      </c>
      <c r="G81" s="232">
        <v>42</v>
      </c>
      <c r="H81" s="232" t="s">
        <v>446</v>
      </c>
      <c r="I81" s="232" t="s">
        <v>630</v>
      </c>
      <c r="J81" s="232" t="s">
        <v>528</v>
      </c>
    </row>
    <row r="82" spans="2:10" ht="13.5" hidden="1" customHeight="1">
      <c r="B82" s="232" t="s">
        <v>678</v>
      </c>
      <c r="C82" s="232" t="s">
        <v>760</v>
      </c>
      <c r="D82" s="232" t="s">
        <v>482</v>
      </c>
      <c r="E82" s="232" t="s">
        <v>761</v>
      </c>
      <c r="F82" s="232" t="s">
        <v>180</v>
      </c>
      <c r="G82" s="232">
        <v>36</v>
      </c>
      <c r="H82" s="232" t="s">
        <v>467</v>
      </c>
      <c r="I82" s="232" t="s">
        <v>757</v>
      </c>
      <c r="J82" s="232" t="s">
        <v>758</v>
      </c>
    </row>
    <row r="83" spans="2:10" ht="13.5" hidden="1" customHeight="1">
      <c r="B83" s="232" t="s">
        <v>787</v>
      </c>
      <c r="C83" s="232" t="s">
        <v>781</v>
      </c>
      <c r="D83" s="232" t="s">
        <v>471</v>
      </c>
      <c r="E83" s="232" t="s">
        <v>782</v>
      </c>
      <c r="F83" s="232" t="s">
        <v>182</v>
      </c>
      <c r="G83" s="232">
        <v>28</v>
      </c>
      <c r="H83" s="232" t="s">
        <v>416</v>
      </c>
      <c r="I83" s="232" t="s">
        <v>783</v>
      </c>
      <c r="J83" s="232" t="s">
        <v>758</v>
      </c>
    </row>
    <row r="84" spans="2:10" ht="13.5" hidden="1" customHeight="1">
      <c r="B84" s="232" t="s">
        <v>564</v>
      </c>
      <c r="C84" s="232" t="s">
        <v>763</v>
      </c>
      <c r="D84" s="232" t="s">
        <v>471</v>
      </c>
      <c r="E84" s="232" t="s">
        <v>764</v>
      </c>
      <c r="F84" s="232" t="s">
        <v>180</v>
      </c>
      <c r="G84" s="232">
        <v>27</v>
      </c>
      <c r="H84" s="232" t="s">
        <v>467</v>
      </c>
      <c r="I84" s="232" t="s">
        <v>757</v>
      </c>
      <c r="J84" s="232" t="s">
        <v>758</v>
      </c>
    </row>
    <row r="85" spans="2:10" ht="13.5" hidden="1" customHeight="1">
      <c r="B85" s="232" t="s">
        <v>511</v>
      </c>
      <c r="C85" s="232" t="s">
        <v>785</v>
      </c>
      <c r="D85" s="232" t="s">
        <v>421</v>
      </c>
      <c r="E85" s="232" t="s">
        <v>786</v>
      </c>
      <c r="F85" s="232" t="s">
        <v>182</v>
      </c>
      <c r="G85" s="232">
        <v>24</v>
      </c>
      <c r="H85" s="232" t="s">
        <v>578</v>
      </c>
      <c r="I85" s="232" t="s">
        <v>768</v>
      </c>
      <c r="J85" s="232" t="s">
        <v>758</v>
      </c>
    </row>
    <row r="86" spans="2:10" ht="13.5" hidden="1" customHeight="1">
      <c r="B86" s="232" t="s">
        <v>631</v>
      </c>
      <c r="C86" s="232" t="s">
        <v>632</v>
      </c>
      <c r="D86" s="232" t="s">
        <v>454</v>
      </c>
      <c r="E86" s="232" t="s">
        <v>633</v>
      </c>
      <c r="F86" s="232" t="s">
        <v>182</v>
      </c>
      <c r="G86" s="232">
        <v>20</v>
      </c>
      <c r="H86" s="232" t="s">
        <v>440</v>
      </c>
      <c r="I86" s="232" t="s">
        <v>634</v>
      </c>
      <c r="J86" s="232" t="s">
        <v>522</v>
      </c>
    </row>
    <row r="87" spans="2:10" ht="13.5" hidden="1" customHeight="1">
      <c r="B87" s="232" t="s">
        <v>474</v>
      </c>
      <c r="C87" s="232" t="s">
        <v>636</v>
      </c>
      <c r="D87" s="232" t="s">
        <v>444</v>
      </c>
      <c r="E87" s="232" t="s">
        <v>637</v>
      </c>
      <c r="F87" s="232" t="s">
        <v>180</v>
      </c>
      <c r="G87" s="232">
        <v>19</v>
      </c>
      <c r="H87" s="232" t="s">
        <v>446</v>
      </c>
      <c r="I87" s="232" t="s">
        <v>501</v>
      </c>
      <c r="J87" s="232" t="s">
        <v>502</v>
      </c>
    </row>
    <row r="88" spans="2:10" ht="13.5" hidden="1" customHeight="1">
      <c r="B88" s="232" t="s">
        <v>769</v>
      </c>
      <c r="C88" s="232" t="s">
        <v>639</v>
      </c>
      <c r="D88" s="232" t="s">
        <v>640</v>
      </c>
      <c r="E88" s="232" t="s">
        <v>641</v>
      </c>
      <c r="F88" s="232" t="s">
        <v>180</v>
      </c>
      <c r="G88" s="232">
        <v>20</v>
      </c>
      <c r="H88" s="232" t="s">
        <v>416</v>
      </c>
      <c r="I88" s="232" t="s">
        <v>642</v>
      </c>
      <c r="J88" s="232" t="s">
        <v>643</v>
      </c>
    </row>
    <row r="89" spans="2:10" ht="13.5" hidden="1" customHeight="1">
      <c r="B89" s="232" t="s">
        <v>644</v>
      </c>
      <c r="C89" s="232" t="s">
        <v>645</v>
      </c>
      <c r="D89" s="232" t="s">
        <v>444</v>
      </c>
      <c r="E89" s="232" t="s">
        <v>646</v>
      </c>
      <c r="F89" s="232" t="s">
        <v>180</v>
      </c>
      <c r="G89" s="232">
        <v>20</v>
      </c>
      <c r="H89" s="232" t="s">
        <v>616</v>
      </c>
      <c r="I89" s="232" t="s">
        <v>430</v>
      </c>
      <c r="J89" s="232" t="s">
        <v>431</v>
      </c>
    </row>
    <row r="90" spans="2:10" ht="13.5" hidden="1" customHeight="1">
      <c r="B90" s="232" t="s">
        <v>700</v>
      </c>
      <c r="C90" s="232" t="s">
        <v>648</v>
      </c>
      <c r="D90" s="232" t="s">
        <v>444</v>
      </c>
      <c r="E90" s="232" t="s">
        <v>649</v>
      </c>
      <c r="F90" s="232" t="s">
        <v>180</v>
      </c>
      <c r="G90" s="232">
        <v>19</v>
      </c>
      <c r="H90" s="232" t="s">
        <v>616</v>
      </c>
      <c r="I90" s="232" t="s">
        <v>650</v>
      </c>
      <c r="J90" s="232" t="s">
        <v>651</v>
      </c>
    </row>
    <row r="91" spans="2:10" ht="13.5" hidden="1" customHeight="1">
      <c r="B91" s="232" t="s">
        <v>687</v>
      </c>
      <c r="C91" s="232" t="s">
        <v>653</v>
      </c>
      <c r="D91" s="232" t="s">
        <v>444</v>
      </c>
      <c r="E91" s="232" t="s">
        <v>654</v>
      </c>
      <c r="F91" s="232" t="s">
        <v>180</v>
      </c>
      <c r="G91" s="232">
        <v>35</v>
      </c>
      <c r="H91" s="232" t="s">
        <v>467</v>
      </c>
      <c r="I91" s="232" t="s">
        <v>655</v>
      </c>
      <c r="J91" s="232" t="s">
        <v>485</v>
      </c>
    </row>
    <row r="92" spans="2:10" ht="13.5" hidden="1" customHeight="1">
      <c r="B92" s="232" t="s">
        <v>784</v>
      </c>
      <c r="C92" s="232" t="s">
        <v>657</v>
      </c>
      <c r="D92" s="232" t="s">
        <v>628</v>
      </c>
      <c r="E92" s="232" t="s">
        <v>658</v>
      </c>
      <c r="F92" s="232" t="s">
        <v>180</v>
      </c>
      <c r="G92" s="232">
        <v>26</v>
      </c>
      <c r="H92" s="232" t="s">
        <v>467</v>
      </c>
      <c r="I92" s="232" t="s">
        <v>659</v>
      </c>
      <c r="J92" s="232" t="s">
        <v>591</v>
      </c>
    </row>
    <row r="93" spans="2:10" ht="13.5" hidden="1" customHeight="1">
      <c r="B93" s="232" t="s">
        <v>799</v>
      </c>
      <c r="C93" s="232" t="s">
        <v>661</v>
      </c>
      <c r="D93" s="232" t="s">
        <v>482</v>
      </c>
      <c r="E93" s="232" t="s">
        <v>662</v>
      </c>
      <c r="F93" s="232" t="s">
        <v>180</v>
      </c>
      <c r="G93" s="232">
        <v>45</v>
      </c>
      <c r="H93" s="232" t="s">
        <v>423</v>
      </c>
      <c r="I93" s="232" t="s">
        <v>663</v>
      </c>
      <c r="J93" s="232" t="s">
        <v>664</v>
      </c>
    </row>
    <row r="94" spans="2:10" ht="13.5" hidden="1" customHeight="1">
      <c r="B94" s="232" t="s">
        <v>626</v>
      </c>
      <c r="C94" s="232" t="s">
        <v>666</v>
      </c>
      <c r="D94" s="232" t="s">
        <v>421</v>
      </c>
      <c r="E94" s="232" t="s">
        <v>667</v>
      </c>
      <c r="F94" s="232" t="s">
        <v>180</v>
      </c>
      <c r="G94" s="232">
        <v>25</v>
      </c>
      <c r="H94" s="232" t="s">
        <v>446</v>
      </c>
      <c r="I94" s="232" t="s">
        <v>668</v>
      </c>
      <c r="J94" s="232" t="s">
        <v>651</v>
      </c>
    </row>
    <row r="95" spans="2:10" ht="13.5" hidden="1" customHeight="1">
      <c r="B95" s="232" t="s">
        <v>536</v>
      </c>
      <c r="C95" s="232" t="s">
        <v>670</v>
      </c>
      <c r="D95" s="232" t="s">
        <v>482</v>
      </c>
      <c r="E95" s="232" t="s">
        <v>671</v>
      </c>
      <c r="F95" s="232" t="s">
        <v>180</v>
      </c>
      <c r="G95" s="232">
        <v>20</v>
      </c>
      <c r="H95" s="232" t="s">
        <v>429</v>
      </c>
      <c r="I95" s="232" t="s">
        <v>672</v>
      </c>
      <c r="J95" s="232" t="s">
        <v>651</v>
      </c>
    </row>
    <row r="96" spans="2:10" ht="13.5" hidden="1" customHeight="1">
      <c r="B96" s="232" t="s">
        <v>731</v>
      </c>
      <c r="C96" s="232" t="s">
        <v>674</v>
      </c>
      <c r="D96" s="232" t="s">
        <v>675</v>
      </c>
      <c r="E96" s="232" t="s">
        <v>676</v>
      </c>
      <c r="F96" s="232" t="s">
        <v>180</v>
      </c>
      <c r="G96" s="232">
        <v>19</v>
      </c>
      <c r="H96" s="232" t="s">
        <v>423</v>
      </c>
      <c r="I96" s="232" t="s">
        <v>677</v>
      </c>
      <c r="J96" s="232" t="s">
        <v>643</v>
      </c>
    </row>
    <row r="97" spans="2:10" ht="13.5" hidden="1" customHeight="1">
      <c r="B97" s="232" t="s">
        <v>492</v>
      </c>
      <c r="C97" s="232" t="s">
        <v>679</v>
      </c>
      <c r="D97" s="232" t="s">
        <v>454</v>
      </c>
      <c r="E97" s="232" t="s">
        <v>680</v>
      </c>
      <c r="F97" s="232" t="s">
        <v>180</v>
      </c>
      <c r="G97" s="232">
        <v>18</v>
      </c>
      <c r="H97" s="232" t="s">
        <v>509</v>
      </c>
      <c r="I97" s="232" t="s">
        <v>681</v>
      </c>
      <c r="J97" s="232" t="s">
        <v>485</v>
      </c>
    </row>
  </sheetData>
  <autoFilter ref="B5:J97">
    <filterColumn colId="2">
      <filters>
        <filter val="Equipos de Música"/>
      </filters>
    </filterColumn>
    <filterColumn colId="5">
      <customFilters and="1">
        <customFilter operator="greaterThanOrEqual" val="23"/>
        <customFilter operator="lessThanOrEqual" val="30"/>
      </customFilters>
    </filterColumn>
  </autoFilter>
  <pageMargins left="0.75" right="0.75" top="1" bottom="1" header="0" footer="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7"/>
  <sheetViews>
    <sheetView workbookViewId="0">
      <selection activeCell="A4" sqref="A4"/>
    </sheetView>
  </sheetViews>
  <sheetFormatPr baseColWidth="10" defaultRowHeight="15"/>
  <cols>
    <col min="8" max="8" width="13.28515625" customWidth="1"/>
    <col min="264" max="264" width="13.28515625" customWidth="1"/>
    <col min="520" max="520" width="13.28515625" customWidth="1"/>
    <col min="776" max="776" width="13.28515625" customWidth="1"/>
    <col min="1032" max="1032" width="13.28515625" customWidth="1"/>
    <col min="1288" max="1288" width="13.28515625" customWidth="1"/>
    <col min="1544" max="1544" width="13.28515625" customWidth="1"/>
    <col min="1800" max="1800" width="13.28515625" customWidth="1"/>
    <col min="2056" max="2056" width="13.28515625" customWidth="1"/>
    <col min="2312" max="2312" width="13.28515625" customWidth="1"/>
    <col min="2568" max="2568" width="13.28515625" customWidth="1"/>
    <col min="2824" max="2824" width="13.28515625" customWidth="1"/>
    <col min="3080" max="3080" width="13.28515625" customWidth="1"/>
    <col min="3336" max="3336" width="13.28515625" customWidth="1"/>
    <col min="3592" max="3592" width="13.28515625" customWidth="1"/>
    <col min="3848" max="3848" width="13.28515625" customWidth="1"/>
    <col min="4104" max="4104" width="13.28515625" customWidth="1"/>
    <col min="4360" max="4360" width="13.28515625" customWidth="1"/>
    <col min="4616" max="4616" width="13.28515625" customWidth="1"/>
    <col min="4872" max="4872" width="13.28515625" customWidth="1"/>
    <col min="5128" max="5128" width="13.28515625" customWidth="1"/>
    <col min="5384" max="5384" width="13.28515625" customWidth="1"/>
    <col min="5640" max="5640" width="13.28515625" customWidth="1"/>
    <col min="5896" max="5896" width="13.28515625" customWidth="1"/>
    <col min="6152" max="6152" width="13.28515625" customWidth="1"/>
    <col min="6408" max="6408" width="13.28515625" customWidth="1"/>
    <col min="6664" max="6664" width="13.28515625" customWidth="1"/>
    <col min="6920" max="6920" width="13.28515625" customWidth="1"/>
    <col min="7176" max="7176" width="13.28515625" customWidth="1"/>
    <col min="7432" max="7432" width="13.28515625" customWidth="1"/>
    <col min="7688" max="7688" width="13.28515625" customWidth="1"/>
    <col min="7944" max="7944" width="13.28515625" customWidth="1"/>
    <col min="8200" max="8200" width="13.28515625" customWidth="1"/>
    <col min="8456" max="8456" width="13.28515625" customWidth="1"/>
    <col min="8712" max="8712" width="13.28515625" customWidth="1"/>
    <col min="8968" max="8968" width="13.28515625" customWidth="1"/>
    <col min="9224" max="9224" width="13.28515625" customWidth="1"/>
    <col min="9480" max="9480" width="13.28515625" customWidth="1"/>
    <col min="9736" max="9736" width="13.28515625" customWidth="1"/>
    <col min="9992" max="9992" width="13.28515625" customWidth="1"/>
    <col min="10248" max="10248" width="13.28515625" customWidth="1"/>
    <col min="10504" max="10504" width="13.28515625" customWidth="1"/>
    <col min="10760" max="10760" width="13.28515625" customWidth="1"/>
    <col min="11016" max="11016" width="13.28515625" customWidth="1"/>
    <col min="11272" max="11272" width="13.28515625" customWidth="1"/>
    <col min="11528" max="11528" width="13.28515625" customWidth="1"/>
    <col min="11784" max="11784" width="13.28515625" customWidth="1"/>
    <col min="12040" max="12040" width="13.28515625" customWidth="1"/>
    <col min="12296" max="12296" width="13.28515625" customWidth="1"/>
    <col min="12552" max="12552" width="13.28515625" customWidth="1"/>
    <col min="12808" max="12808" width="13.28515625" customWidth="1"/>
    <col min="13064" max="13064" width="13.28515625" customWidth="1"/>
    <col min="13320" max="13320" width="13.28515625" customWidth="1"/>
    <col min="13576" max="13576" width="13.28515625" customWidth="1"/>
    <col min="13832" max="13832" width="13.28515625" customWidth="1"/>
    <col min="14088" max="14088" width="13.28515625" customWidth="1"/>
    <col min="14344" max="14344" width="13.28515625" customWidth="1"/>
    <col min="14600" max="14600" width="13.28515625" customWidth="1"/>
    <col min="14856" max="14856" width="13.28515625" customWidth="1"/>
    <col min="15112" max="15112" width="13.28515625" customWidth="1"/>
    <col min="15368" max="15368" width="13.28515625" customWidth="1"/>
    <col min="15624" max="15624" width="13.28515625" customWidth="1"/>
    <col min="15880" max="15880" width="13.28515625" customWidth="1"/>
    <col min="16136" max="16136" width="13.28515625" customWidth="1"/>
  </cols>
  <sheetData>
    <row r="1" spans="1:8" ht="15.75">
      <c r="A1" s="245" t="s">
        <v>820</v>
      </c>
      <c r="B1" s="226"/>
      <c r="C1" s="226"/>
      <c r="D1" s="226"/>
      <c r="E1" s="226"/>
      <c r="F1" s="226"/>
      <c r="G1" s="226"/>
      <c r="H1" s="226"/>
    </row>
    <row r="3" spans="1:8" ht="26.25" thickBot="1">
      <c r="A3" s="246" t="s">
        <v>821</v>
      </c>
      <c r="B3" s="247"/>
      <c r="C3" s="247"/>
      <c r="D3" s="247"/>
      <c r="E3" s="247"/>
      <c r="F3" s="247"/>
      <c r="G3" s="247"/>
      <c r="H3" s="248"/>
    </row>
    <row r="4" spans="1:8">
      <c r="A4" s="249" t="s">
        <v>822</v>
      </c>
      <c r="B4" s="249" t="s">
        <v>823</v>
      </c>
      <c r="C4" s="249" t="s">
        <v>824</v>
      </c>
      <c r="D4" s="249" t="s">
        <v>408</v>
      </c>
      <c r="E4" s="249" t="s">
        <v>202</v>
      </c>
      <c r="F4" s="249" t="s">
        <v>176</v>
      </c>
      <c r="G4" s="249" t="s">
        <v>825</v>
      </c>
      <c r="H4" s="249" t="s">
        <v>826</v>
      </c>
    </row>
    <row r="5" spans="1:8" hidden="1">
      <c r="A5" s="250" t="s">
        <v>827</v>
      </c>
      <c r="B5" s="250" t="s">
        <v>828</v>
      </c>
      <c r="C5" s="250" t="s">
        <v>829</v>
      </c>
      <c r="D5" s="250">
        <v>24</v>
      </c>
      <c r="E5" s="250" t="s">
        <v>830</v>
      </c>
      <c r="F5" s="250" t="s">
        <v>182</v>
      </c>
      <c r="G5" s="250">
        <v>3200</v>
      </c>
      <c r="H5" s="250">
        <v>39266</v>
      </c>
    </row>
    <row r="6" spans="1:8" hidden="1">
      <c r="A6" s="250" t="s">
        <v>831</v>
      </c>
      <c r="B6" s="250" t="s">
        <v>832</v>
      </c>
      <c r="C6" s="250" t="s">
        <v>829</v>
      </c>
      <c r="D6" s="250">
        <v>25</v>
      </c>
      <c r="E6" s="250" t="s">
        <v>833</v>
      </c>
      <c r="F6" s="250" t="s">
        <v>182</v>
      </c>
      <c r="G6" s="250">
        <v>3000</v>
      </c>
      <c r="H6" s="250">
        <v>39359</v>
      </c>
    </row>
    <row r="7" spans="1:8">
      <c r="A7" s="250" t="s">
        <v>834</v>
      </c>
      <c r="B7" s="250" t="s">
        <v>835</v>
      </c>
      <c r="C7" s="250" t="s">
        <v>836</v>
      </c>
      <c r="D7" s="250">
        <v>25</v>
      </c>
      <c r="E7" s="250" t="s">
        <v>837</v>
      </c>
      <c r="F7" s="250" t="s">
        <v>182</v>
      </c>
      <c r="G7" s="250">
        <v>8200</v>
      </c>
      <c r="H7" s="250">
        <v>37841</v>
      </c>
    </row>
    <row r="8" spans="1:8">
      <c r="A8" s="250" t="s">
        <v>838</v>
      </c>
      <c r="B8" s="250" t="s">
        <v>839</v>
      </c>
      <c r="C8" s="250" t="s">
        <v>840</v>
      </c>
      <c r="D8" s="250">
        <v>28</v>
      </c>
      <c r="E8" s="250" t="s">
        <v>830</v>
      </c>
      <c r="F8" s="250" t="s">
        <v>182</v>
      </c>
      <c r="G8" s="250">
        <v>5200</v>
      </c>
      <c r="H8" s="250">
        <v>38808</v>
      </c>
    </row>
    <row r="9" spans="1:8">
      <c r="A9" s="250" t="s">
        <v>841</v>
      </c>
      <c r="B9" s="250" t="s">
        <v>842</v>
      </c>
      <c r="C9" s="250" t="s">
        <v>843</v>
      </c>
      <c r="D9" s="250">
        <v>28</v>
      </c>
      <c r="E9" s="250" t="s">
        <v>830</v>
      </c>
      <c r="F9" s="250" t="s">
        <v>182</v>
      </c>
      <c r="G9" s="250">
        <v>7300</v>
      </c>
      <c r="H9" s="250">
        <v>37685</v>
      </c>
    </row>
    <row r="10" spans="1:8" hidden="1">
      <c r="A10" s="250" t="s">
        <v>844</v>
      </c>
      <c r="B10" s="250" t="s">
        <v>845</v>
      </c>
      <c r="C10" s="250" t="s">
        <v>846</v>
      </c>
      <c r="D10" s="250">
        <v>29</v>
      </c>
      <c r="E10" s="250" t="s">
        <v>830</v>
      </c>
      <c r="F10" s="250" t="s">
        <v>182</v>
      </c>
      <c r="G10" s="250">
        <v>1500</v>
      </c>
      <c r="H10" s="250">
        <v>37909</v>
      </c>
    </row>
    <row r="11" spans="1:8" hidden="1">
      <c r="A11" s="250" t="s">
        <v>847</v>
      </c>
      <c r="B11" s="250" t="s">
        <v>848</v>
      </c>
      <c r="C11" s="250" t="s">
        <v>849</v>
      </c>
      <c r="D11" s="250">
        <v>30</v>
      </c>
      <c r="E11" s="250" t="s">
        <v>830</v>
      </c>
      <c r="F11" s="250" t="s">
        <v>182</v>
      </c>
      <c r="G11" s="250">
        <v>3500</v>
      </c>
      <c r="H11" s="250">
        <v>37104</v>
      </c>
    </row>
    <row r="12" spans="1:8" hidden="1">
      <c r="A12" s="250" t="s">
        <v>850</v>
      </c>
      <c r="B12" s="250" t="s">
        <v>851</v>
      </c>
      <c r="C12" s="250" t="s">
        <v>852</v>
      </c>
      <c r="D12" s="250">
        <v>31</v>
      </c>
      <c r="E12" s="250" t="s">
        <v>830</v>
      </c>
      <c r="F12" s="250" t="s">
        <v>182</v>
      </c>
      <c r="G12" s="250">
        <v>1000</v>
      </c>
      <c r="H12" s="250">
        <v>38176</v>
      </c>
    </row>
    <row r="13" spans="1:8" hidden="1">
      <c r="A13" s="250" t="s">
        <v>853</v>
      </c>
      <c r="B13" s="250" t="s">
        <v>854</v>
      </c>
      <c r="C13" s="250" t="s">
        <v>855</v>
      </c>
      <c r="D13" s="250">
        <v>33</v>
      </c>
      <c r="E13" s="250" t="s">
        <v>856</v>
      </c>
      <c r="F13" s="250" t="s">
        <v>182</v>
      </c>
      <c r="G13" s="250">
        <v>3200</v>
      </c>
      <c r="H13" s="250">
        <v>37989</v>
      </c>
    </row>
    <row r="14" spans="1:8" hidden="1">
      <c r="A14" s="250" t="s">
        <v>857</v>
      </c>
      <c r="B14" s="250" t="s">
        <v>858</v>
      </c>
      <c r="C14" s="250" t="s">
        <v>859</v>
      </c>
      <c r="D14" s="250">
        <v>23</v>
      </c>
      <c r="E14" s="250" t="s">
        <v>833</v>
      </c>
      <c r="F14" s="250" t="s">
        <v>180</v>
      </c>
      <c r="G14" s="250">
        <v>2500</v>
      </c>
      <c r="H14" s="250">
        <v>38873</v>
      </c>
    </row>
    <row r="15" spans="1:8" hidden="1">
      <c r="A15" s="250" t="s">
        <v>860</v>
      </c>
      <c r="B15" s="250" t="s">
        <v>853</v>
      </c>
      <c r="C15" s="250" t="s">
        <v>861</v>
      </c>
      <c r="D15" s="250">
        <v>24</v>
      </c>
      <c r="E15" s="250" t="s">
        <v>830</v>
      </c>
      <c r="F15" s="250" t="s">
        <v>180</v>
      </c>
      <c r="G15" s="250">
        <v>2500</v>
      </c>
      <c r="H15" s="250">
        <v>38598</v>
      </c>
    </row>
    <row r="16" spans="1:8">
      <c r="A16" s="250" t="s">
        <v>862</v>
      </c>
      <c r="B16" s="250" t="s">
        <v>863</v>
      </c>
      <c r="C16" s="250" t="s">
        <v>864</v>
      </c>
      <c r="D16" s="250">
        <v>24</v>
      </c>
      <c r="E16" s="250" t="s">
        <v>856</v>
      </c>
      <c r="F16" s="250" t="s">
        <v>180</v>
      </c>
      <c r="G16" s="250">
        <v>5600</v>
      </c>
      <c r="H16" s="250">
        <v>37412</v>
      </c>
    </row>
    <row r="17" spans="1:8" hidden="1">
      <c r="A17" s="250" t="s">
        <v>865</v>
      </c>
      <c r="B17" s="250" t="s">
        <v>866</v>
      </c>
      <c r="C17" s="250" t="s">
        <v>867</v>
      </c>
      <c r="D17" s="250">
        <v>25</v>
      </c>
      <c r="E17" s="250" t="s">
        <v>833</v>
      </c>
      <c r="F17" s="250" t="s">
        <v>180</v>
      </c>
      <c r="G17" s="250">
        <v>3100</v>
      </c>
      <c r="H17" s="250">
        <v>39401</v>
      </c>
    </row>
    <row r="18" spans="1:8" hidden="1">
      <c r="A18" s="250" t="s">
        <v>838</v>
      </c>
      <c r="B18" s="250" t="s">
        <v>839</v>
      </c>
      <c r="C18" s="250" t="s">
        <v>868</v>
      </c>
      <c r="D18" s="250">
        <v>25</v>
      </c>
      <c r="E18" s="250" t="s">
        <v>837</v>
      </c>
      <c r="F18" s="250" t="s">
        <v>180</v>
      </c>
      <c r="G18" s="250">
        <v>4500</v>
      </c>
      <c r="H18" s="250">
        <v>38934</v>
      </c>
    </row>
    <row r="19" spans="1:8" hidden="1">
      <c r="A19" s="250" t="s">
        <v>869</v>
      </c>
      <c r="B19" s="250" t="s">
        <v>870</v>
      </c>
      <c r="C19" s="250" t="s">
        <v>871</v>
      </c>
      <c r="D19" s="250">
        <v>26</v>
      </c>
      <c r="E19" s="250" t="s">
        <v>833</v>
      </c>
      <c r="F19" s="250" t="s">
        <v>180</v>
      </c>
      <c r="G19" s="250">
        <v>4500</v>
      </c>
      <c r="H19" s="250">
        <v>38939</v>
      </c>
    </row>
    <row r="20" spans="1:8" hidden="1">
      <c r="A20" s="250" t="s">
        <v>872</v>
      </c>
      <c r="B20" s="250" t="s">
        <v>873</v>
      </c>
      <c r="C20" s="250" t="s">
        <v>874</v>
      </c>
      <c r="D20" s="250">
        <v>26</v>
      </c>
      <c r="E20" s="250" t="s">
        <v>830</v>
      </c>
      <c r="F20" s="250" t="s">
        <v>180</v>
      </c>
      <c r="G20" s="250">
        <v>2200</v>
      </c>
      <c r="H20" s="250">
        <v>38780</v>
      </c>
    </row>
    <row r="21" spans="1:8" hidden="1">
      <c r="A21" s="250" t="s">
        <v>853</v>
      </c>
      <c r="B21" s="250" t="s">
        <v>838</v>
      </c>
      <c r="C21" s="250" t="s">
        <v>875</v>
      </c>
      <c r="D21" s="250">
        <v>27</v>
      </c>
      <c r="E21" s="250" t="s">
        <v>837</v>
      </c>
      <c r="F21" s="250" t="s">
        <v>180</v>
      </c>
      <c r="G21" s="250">
        <v>4200</v>
      </c>
      <c r="H21" s="250">
        <v>37687</v>
      </c>
    </row>
    <row r="22" spans="1:8">
      <c r="A22" s="250" t="s">
        <v>876</v>
      </c>
      <c r="B22" s="250" t="s">
        <v>877</v>
      </c>
      <c r="C22" s="250" t="s">
        <v>878</v>
      </c>
      <c r="D22" s="250">
        <v>28</v>
      </c>
      <c r="E22" s="250" t="s">
        <v>833</v>
      </c>
      <c r="F22" s="250" t="s">
        <v>180</v>
      </c>
      <c r="G22" s="250">
        <v>8000</v>
      </c>
      <c r="H22" s="250">
        <v>38720</v>
      </c>
    </row>
    <row r="23" spans="1:8" hidden="1">
      <c r="A23" s="250" t="s">
        <v>879</v>
      </c>
      <c r="B23" s="250" t="s">
        <v>880</v>
      </c>
      <c r="C23" s="250" t="s">
        <v>881</v>
      </c>
      <c r="D23" s="250">
        <v>32</v>
      </c>
      <c r="E23" s="250" t="s">
        <v>856</v>
      </c>
      <c r="F23" s="250" t="s">
        <v>180</v>
      </c>
      <c r="G23" s="250">
        <v>2300</v>
      </c>
      <c r="H23" s="250">
        <v>39028</v>
      </c>
    </row>
    <row r="24" spans="1:8" hidden="1">
      <c r="A24" s="250" t="s">
        <v>882</v>
      </c>
      <c r="B24" s="250" t="s">
        <v>883</v>
      </c>
      <c r="C24" s="250" t="s">
        <v>884</v>
      </c>
      <c r="D24" s="250">
        <v>32</v>
      </c>
      <c r="E24" s="250" t="s">
        <v>833</v>
      </c>
      <c r="F24" s="250" t="s">
        <v>180</v>
      </c>
      <c r="G24" s="250">
        <v>3600</v>
      </c>
      <c r="H24" s="250">
        <v>38554</v>
      </c>
    </row>
    <row r="25" spans="1:8" hidden="1">
      <c r="A25" s="250" t="s">
        <v>885</v>
      </c>
      <c r="B25" s="250" t="s">
        <v>886</v>
      </c>
      <c r="C25" s="250" t="s">
        <v>887</v>
      </c>
      <c r="D25" s="250">
        <v>35</v>
      </c>
      <c r="E25" s="250" t="s">
        <v>856</v>
      </c>
      <c r="F25" s="250" t="s">
        <v>180</v>
      </c>
      <c r="G25" s="250">
        <v>2100</v>
      </c>
      <c r="H25" s="250">
        <v>38635</v>
      </c>
    </row>
    <row r="26" spans="1:8">
      <c r="A26" s="251"/>
      <c r="B26" s="251"/>
      <c r="C26" s="252"/>
      <c r="D26" s="252"/>
      <c r="E26" s="251"/>
      <c r="F26" s="253"/>
      <c r="G26" s="254"/>
      <c r="H26" s="226"/>
    </row>
    <row r="27" spans="1:8">
      <c r="A27" s="226"/>
      <c r="B27" s="226"/>
      <c r="C27" s="226"/>
      <c r="D27" s="226"/>
      <c r="E27" s="226"/>
      <c r="F27" s="226"/>
      <c r="G27" s="226"/>
      <c r="H27" s="226"/>
    </row>
  </sheetData>
  <autoFilter ref="A4:H25">
    <filterColumn colId="6">
      <customFilters and="1">
        <customFilter operator="greaterThan" val="5000"/>
      </customFilters>
    </filterColumn>
  </autoFilter>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5"/>
  <sheetViews>
    <sheetView workbookViewId="0">
      <selection activeCell="J8" sqref="J8"/>
    </sheetView>
  </sheetViews>
  <sheetFormatPr baseColWidth="10" defaultRowHeight="12.75"/>
  <cols>
    <col min="1" max="7" width="11.42578125" style="226"/>
    <col min="8" max="8" width="11.85546875" style="226" bestFit="1" customWidth="1"/>
    <col min="9" max="263" width="11.42578125" style="226"/>
    <col min="264" max="264" width="11.85546875" style="226" bestFit="1" customWidth="1"/>
    <col min="265" max="519" width="11.42578125" style="226"/>
    <col min="520" max="520" width="11.85546875" style="226" bestFit="1" customWidth="1"/>
    <col min="521" max="775" width="11.42578125" style="226"/>
    <col min="776" max="776" width="11.85546875" style="226" bestFit="1" customWidth="1"/>
    <col min="777" max="1031" width="11.42578125" style="226"/>
    <col min="1032" max="1032" width="11.85546875" style="226" bestFit="1" customWidth="1"/>
    <col min="1033" max="1287" width="11.42578125" style="226"/>
    <col min="1288" max="1288" width="11.85546875" style="226" bestFit="1" customWidth="1"/>
    <col min="1289" max="1543" width="11.42578125" style="226"/>
    <col min="1544" max="1544" width="11.85546875" style="226" bestFit="1" customWidth="1"/>
    <col min="1545" max="1799" width="11.42578125" style="226"/>
    <col min="1800" max="1800" width="11.85546875" style="226" bestFit="1" customWidth="1"/>
    <col min="1801" max="2055" width="11.42578125" style="226"/>
    <col min="2056" max="2056" width="11.85546875" style="226" bestFit="1" customWidth="1"/>
    <col min="2057" max="2311" width="11.42578125" style="226"/>
    <col min="2312" max="2312" width="11.85546875" style="226" bestFit="1" customWidth="1"/>
    <col min="2313" max="2567" width="11.42578125" style="226"/>
    <col min="2568" max="2568" width="11.85546875" style="226" bestFit="1" customWidth="1"/>
    <col min="2569" max="2823" width="11.42578125" style="226"/>
    <col min="2824" max="2824" width="11.85546875" style="226" bestFit="1" customWidth="1"/>
    <col min="2825" max="3079" width="11.42578125" style="226"/>
    <col min="3080" max="3080" width="11.85546875" style="226" bestFit="1" customWidth="1"/>
    <col min="3081" max="3335" width="11.42578125" style="226"/>
    <col min="3336" max="3336" width="11.85546875" style="226" bestFit="1" customWidth="1"/>
    <col min="3337" max="3591" width="11.42578125" style="226"/>
    <col min="3592" max="3592" width="11.85546875" style="226" bestFit="1" customWidth="1"/>
    <col min="3593" max="3847" width="11.42578125" style="226"/>
    <col min="3848" max="3848" width="11.85546875" style="226" bestFit="1" customWidth="1"/>
    <col min="3849" max="4103" width="11.42578125" style="226"/>
    <col min="4104" max="4104" width="11.85546875" style="226" bestFit="1" customWidth="1"/>
    <col min="4105" max="4359" width="11.42578125" style="226"/>
    <col min="4360" max="4360" width="11.85546875" style="226" bestFit="1" customWidth="1"/>
    <col min="4361" max="4615" width="11.42578125" style="226"/>
    <col min="4616" max="4616" width="11.85546875" style="226" bestFit="1" customWidth="1"/>
    <col min="4617" max="4871" width="11.42578125" style="226"/>
    <col min="4872" max="4872" width="11.85546875" style="226" bestFit="1" customWidth="1"/>
    <col min="4873" max="5127" width="11.42578125" style="226"/>
    <col min="5128" max="5128" width="11.85546875" style="226" bestFit="1" customWidth="1"/>
    <col min="5129" max="5383" width="11.42578125" style="226"/>
    <col min="5384" max="5384" width="11.85546875" style="226" bestFit="1" customWidth="1"/>
    <col min="5385" max="5639" width="11.42578125" style="226"/>
    <col min="5640" max="5640" width="11.85546875" style="226" bestFit="1" customWidth="1"/>
    <col min="5641" max="5895" width="11.42578125" style="226"/>
    <col min="5896" max="5896" width="11.85546875" style="226" bestFit="1" customWidth="1"/>
    <col min="5897" max="6151" width="11.42578125" style="226"/>
    <col min="6152" max="6152" width="11.85546875" style="226" bestFit="1" customWidth="1"/>
    <col min="6153" max="6407" width="11.42578125" style="226"/>
    <col min="6408" max="6408" width="11.85546875" style="226" bestFit="1" customWidth="1"/>
    <col min="6409" max="6663" width="11.42578125" style="226"/>
    <col min="6664" max="6664" width="11.85546875" style="226" bestFit="1" customWidth="1"/>
    <col min="6665" max="6919" width="11.42578125" style="226"/>
    <col min="6920" max="6920" width="11.85546875" style="226" bestFit="1" customWidth="1"/>
    <col min="6921" max="7175" width="11.42578125" style="226"/>
    <col min="7176" max="7176" width="11.85546875" style="226" bestFit="1" customWidth="1"/>
    <col min="7177" max="7431" width="11.42578125" style="226"/>
    <col min="7432" max="7432" width="11.85546875" style="226" bestFit="1" customWidth="1"/>
    <col min="7433" max="7687" width="11.42578125" style="226"/>
    <col min="7688" max="7688" width="11.85546875" style="226" bestFit="1" customWidth="1"/>
    <col min="7689" max="7943" width="11.42578125" style="226"/>
    <col min="7944" max="7944" width="11.85546875" style="226" bestFit="1" customWidth="1"/>
    <col min="7945" max="8199" width="11.42578125" style="226"/>
    <col min="8200" max="8200" width="11.85546875" style="226" bestFit="1" customWidth="1"/>
    <col min="8201" max="8455" width="11.42578125" style="226"/>
    <col min="8456" max="8456" width="11.85546875" style="226" bestFit="1" customWidth="1"/>
    <col min="8457" max="8711" width="11.42578125" style="226"/>
    <col min="8712" max="8712" width="11.85546875" style="226" bestFit="1" customWidth="1"/>
    <col min="8713" max="8967" width="11.42578125" style="226"/>
    <col min="8968" max="8968" width="11.85546875" style="226" bestFit="1" customWidth="1"/>
    <col min="8969" max="9223" width="11.42578125" style="226"/>
    <col min="9224" max="9224" width="11.85546875" style="226" bestFit="1" customWidth="1"/>
    <col min="9225" max="9479" width="11.42578125" style="226"/>
    <col min="9480" max="9480" width="11.85546875" style="226" bestFit="1" customWidth="1"/>
    <col min="9481" max="9735" width="11.42578125" style="226"/>
    <col min="9736" max="9736" width="11.85546875" style="226" bestFit="1" customWidth="1"/>
    <col min="9737" max="9991" width="11.42578125" style="226"/>
    <col min="9992" max="9992" width="11.85546875" style="226" bestFit="1" customWidth="1"/>
    <col min="9993" max="10247" width="11.42578125" style="226"/>
    <col min="10248" max="10248" width="11.85546875" style="226" bestFit="1" customWidth="1"/>
    <col min="10249" max="10503" width="11.42578125" style="226"/>
    <col min="10504" max="10504" width="11.85546875" style="226" bestFit="1" customWidth="1"/>
    <col min="10505" max="10759" width="11.42578125" style="226"/>
    <col min="10760" max="10760" width="11.85546875" style="226" bestFit="1" customWidth="1"/>
    <col min="10761" max="11015" width="11.42578125" style="226"/>
    <col min="11016" max="11016" width="11.85546875" style="226" bestFit="1" customWidth="1"/>
    <col min="11017" max="11271" width="11.42578125" style="226"/>
    <col min="11272" max="11272" width="11.85546875" style="226" bestFit="1" customWidth="1"/>
    <col min="11273" max="11527" width="11.42578125" style="226"/>
    <col min="11528" max="11528" width="11.85546875" style="226" bestFit="1" customWidth="1"/>
    <col min="11529" max="11783" width="11.42578125" style="226"/>
    <col min="11784" max="11784" width="11.85546875" style="226" bestFit="1" customWidth="1"/>
    <col min="11785" max="12039" width="11.42578125" style="226"/>
    <col min="12040" max="12040" width="11.85546875" style="226" bestFit="1" customWidth="1"/>
    <col min="12041" max="12295" width="11.42578125" style="226"/>
    <col min="12296" max="12296" width="11.85546875" style="226" bestFit="1" customWidth="1"/>
    <col min="12297" max="12551" width="11.42578125" style="226"/>
    <col min="12552" max="12552" width="11.85546875" style="226" bestFit="1" customWidth="1"/>
    <col min="12553" max="12807" width="11.42578125" style="226"/>
    <col min="12808" max="12808" width="11.85546875" style="226" bestFit="1" customWidth="1"/>
    <col min="12809" max="13063" width="11.42578125" style="226"/>
    <col min="13064" max="13064" width="11.85546875" style="226" bestFit="1" customWidth="1"/>
    <col min="13065" max="13319" width="11.42578125" style="226"/>
    <col min="13320" max="13320" width="11.85546875" style="226" bestFit="1" customWidth="1"/>
    <col min="13321" max="13575" width="11.42578125" style="226"/>
    <col min="13576" max="13576" width="11.85546875" style="226" bestFit="1" customWidth="1"/>
    <col min="13577" max="13831" width="11.42578125" style="226"/>
    <col min="13832" max="13832" width="11.85546875" style="226" bestFit="1" customWidth="1"/>
    <col min="13833" max="14087" width="11.42578125" style="226"/>
    <col min="14088" max="14088" width="11.85546875" style="226" bestFit="1" customWidth="1"/>
    <col min="14089" max="14343" width="11.42578125" style="226"/>
    <col min="14344" max="14344" width="11.85546875" style="226" bestFit="1" customWidth="1"/>
    <col min="14345" max="14599" width="11.42578125" style="226"/>
    <col min="14600" max="14600" width="11.85546875" style="226" bestFit="1" customWidth="1"/>
    <col min="14601" max="14855" width="11.42578125" style="226"/>
    <col min="14856" max="14856" width="11.85546875" style="226" bestFit="1" customWidth="1"/>
    <col min="14857" max="15111" width="11.42578125" style="226"/>
    <col min="15112" max="15112" width="11.85546875" style="226" bestFit="1" customWidth="1"/>
    <col min="15113" max="15367" width="11.42578125" style="226"/>
    <col min="15368" max="15368" width="11.85546875" style="226" bestFit="1" customWidth="1"/>
    <col min="15369" max="15623" width="11.42578125" style="226"/>
    <col min="15624" max="15624" width="11.85546875" style="226" bestFit="1" customWidth="1"/>
    <col min="15625" max="15879" width="11.42578125" style="226"/>
    <col min="15880" max="15880" width="11.85546875" style="226" bestFit="1" customWidth="1"/>
    <col min="15881" max="16135" width="11.42578125" style="226"/>
    <col min="16136" max="16136" width="11.85546875" style="226" bestFit="1" customWidth="1"/>
    <col min="16137" max="16384" width="11.42578125" style="226"/>
  </cols>
  <sheetData>
    <row r="1" spans="1:8" ht="15">
      <c r="A1" s="245" t="s">
        <v>888</v>
      </c>
    </row>
    <row r="3" spans="1:8" ht="26.25" thickBot="1">
      <c r="A3" s="246" t="s">
        <v>821</v>
      </c>
      <c r="B3" s="247"/>
      <c r="C3" s="247"/>
      <c r="D3" s="247"/>
      <c r="E3" s="247"/>
      <c r="F3" s="247"/>
      <c r="G3" s="247"/>
      <c r="H3" s="248"/>
    </row>
    <row r="4" spans="1:8">
      <c r="A4" s="249" t="s">
        <v>822</v>
      </c>
      <c r="B4" s="249" t="s">
        <v>823</v>
      </c>
      <c r="C4" s="249" t="s">
        <v>824</v>
      </c>
      <c r="D4" s="249" t="s">
        <v>408</v>
      </c>
      <c r="E4" s="249" t="s">
        <v>202</v>
      </c>
      <c r="F4" s="249" t="s">
        <v>176</v>
      </c>
      <c r="G4" s="249" t="s">
        <v>825</v>
      </c>
      <c r="H4" s="255" t="s">
        <v>826</v>
      </c>
    </row>
    <row r="5" spans="1:8" hidden="1">
      <c r="A5" s="250" t="s">
        <v>827</v>
      </c>
      <c r="B5" s="250" t="s">
        <v>828</v>
      </c>
      <c r="C5" s="250" t="s">
        <v>829</v>
      </c>
      <c r="D5" s="250">
        <v>24</v>
      </c>
      <c r="E5" s="250" t="s">
        <v>830</v>
      </c>
      <c r="F5" s="250" t="s">
        <v>182</v>
      </c>
      <c r="G5" s="250">
        <v>3200</v>
      </c>
      <c r="H5" s="256">
        <v>39266</v>
      </c>
    </row>
    <row r="6" spans="1:8" hidden="1">
      <c r="A6" s="250" t="s">
        <v>831</v>
      </c>
      <c r="B6" s="250" t="s">
        <v>832</v>
      </c>
      <c r="C6" s="250" t="s">
        <v>829</v>
      </c>
      <c r="D6" s="250">
        <v>25</v>
      </c>
      <c r="E6" s="250" t="s">
        <v>833</v>
      </c>
      <c r="F6" s="250" t="s">
        <v>182</v>
      </c>
      <c r="G6" s="250">
        <v>3000</v>
      </c>
      <c r="H6" s="256">
        <v>39359</v>
      </c>
    </row>
    <row r="7" spans="1:8" hidden="1">
      <c r="A7" s="250" t="s">
        <v>834</v>
      </c>
      <c r="B7" s="250" t="s">
        <v>835</v>
      </c>
      <c r="C7" s="250" t="s">
        <v>836</v>
      </c>
      <c r="D7" s="250">
        <v>25</v>
      </c>
      <c r="E7" s="250" t="s">
        <v>837</v>
      </c>
      <c r="F7" s="250" t="s">
        <v>182</v>
      </c>
      <c r="G7" s="250">
        <v>8200</v>
      </c>
      <c r="H7" s="256">
        <v>37841</v>
      </c>
    </row>
    <row r="8" spans="1:8" hidden="1">
      <c r="A8" s="250" t="s">
        <v>838</v>
      </c>
      <c r="B8" s="250" t="s">
        <v>839</v>
      </c>
      <c r="C8" s="250" t="s">
        <v>840</v>
      </c>
      <c r="D8" s="250">
        <v>28</v>
      </c>
      <c r="E8" s="250" t="s">
        <v>830</v>
      </c>
      <c r="F8" s="250" t="s">
        <v>182</v>
      </c>
      <c r="G8" s="250">
        <v>5200</v>
      </c>
      <c r="H8" s="256">
        <v>38808</v>
      </c>
    </row>
    <row r="9" spans="1:8" hidden="1">
      <c r="A9" s="250" t="s">
        <v>841</v>
      </c>
      <c r="B9" s="250" t="s">
        <v>842</v>
      </c>
      <c r="C9" s="250" t="s">
        <v>843</v>
      </c>
      <c r="D9" s="250">
        <v>28</v>
      </c>
      <c r="E9" s="250" t="s">
        <v>830</v>
      </c>
      <c r="F9" s="250" t="s">
        <v>182</v>
      </c>
      <c r="G9" s="250">
        <v>7300</v>
      </c>
      <c r="H9" s="256">
        <v>37685</v>
      </c>
    </row>
    <row r="10" spans="1:8" hidden="1">
      <c r="A10" s="250" t="s">
        <v>844</v>
      </c>
      <c r="B10" s="250" t="s">
        <v>845</v>
      </c>
      <c r="C10" s="250" t="s">
        <v>846</v>
      </c>
      <c r="D10" s="250">
        <v>29</v>
      </c>
      <c r="E10" s="250" t="s">
        <v>830</v>
      </c>
      <c r="F10" s="250" t="s">
        <v>182</v>
      </c>
      <c r="G10" s="250">
        <v>1500</v>
      </c>
      <c r="H10" s="256">
        <v>37909</v>
      </c>
    </row>
    <row r="11" spans="1:8" hidden="1">
      <c r="A11" s="250" t="s">
        <v>847</v>
      </c>
      <c r="B11" s="250" t="s">
        <v>848</v>
      </c>
      <c r="C11" s="250" t="s">
        <v>849</v>
      </c>
      <c r="D11" s="250">
        <v>30</v>
      </c>
      <c r="E11" s="250" t="s">
        <v>830</v>
      </c>
      <c r="F11" s="250" t="s">
        <v>182</v>
      </c>
      <c r="G11" s="250">
        <v>3500</v>
      </c>
      <c r="H11" s="256">
        <v>37104</v>
      </c>
    </row>
    <row r="12" spans="1:8">
      <c r="A12" s="250" t="s">
        <v>850</v>
      </c>
      <c r="B12" s="250" t="s">
        <v>851</v>
      </c>
      <c r="C12" s="250" t="s">
        <v>852</v>
      </c>
      <c r="D12" s="250">
        <v>31</v>
      </c>
      <c r="E12" s="250" t="s">
        <v>830</v>
      </c>
      <c r="F12" s="250" t="s">
        <v>182</v>
      </c>
      <c r="G12" s="250">
        <v>1000</v>
      </c>
      <c r="H12" s="256">
        <v>38176</v>
      </c>
    </row>
    <row r="13" spans="1:8">
      <c r="A13" s="250" t="s">
        <v>853</v>
      </c>
      <c r="B13" s="250" t="s">
        <v>854</v>
      </c>
      <c r="C13" s="250" t="s">
        <v>855</v>
      </c>
      <c r="D13" s="250">
        <v>33</v>
      </c>
      <c r="E13" s="250" t="s">
        <v>856</v>
      </c>
      <c r="F13" s="250" t="s">
        <v>182</v>
      </c>
      <c r="G13" s="250">
        <v>3200</v>
      </c>
      <c r="H13" s="256">
        <v>37989</v>
      </c>
    </row>
    <row r="14" spans="1:8" hidden="1">
      <c r="A14" s="250" t="s">
        <v>857</v>
      </c>
      <c r="B14" s="250" t="s">
        <v>858</v>
      </c>
      <c r="C14" s="250" t="s">
        <v>859</v>
      </c>
      <c r="D14" s="250">
        <v>23</v>
      </c>
      <c r="E14" s="250" t="s">
        <v>833</v>
      </c>
      <c r="F14" s="250" t="s">
        <v>180</v>
      </c>
      <c r="G14" s="250">
        <v>2500</v>
      </c>
      <c r="H14" s="256">
        <v>38873</v>
      </c>
    </row>
    <row r="15" spans="1:8">
      <c r="A15" s="250" t="s">
        <v>860</v>
      </c>
      <c r="B15" s="250" t="s">
        <v>853</v>
      </c>
      <c r="C15" s="250" t="s">
        <v>861</v>
      </c>
      <c r="D15" s="250">
        <v>24</v>
      </c>
      <c r="E15" s="250" t="s">
        <v>830</v>
      </c>
      <c r="F15" s="250" t="s">
        <v>180</v>
      </c>
      <c r="G15" s="250">
        <v>2500</v>
      </c>
      <c r="H15" s="256">
        <v>38598</v>
      </c>
    </row>
    <row r="16" spans="1:8" hidden="1">
      <c r="A16" s="250" t="s">
        <v>862</v>
      </c>
      <c r="B16" s="250" t="s">
        <v>863</v>
      </c>
      <c r="C16" s="250" t="s">
        <v>864</v>
      </c>
      <c r="D16" s="250">
        <v>24</v>
      </c>
      <c r="E16" s="250" t="s">
        <v>856</v>
      </c>
      <c r="F16" s="250" t="s">
        <v>180</v>
      </c>
      <c r="G16" s="250">
        <v>5600</v>
      </c>
      <c r="H16" s="256">
        <v>37412</v>
      </c>
    </row>
    <row r="17" spans="1:8" hidden="1">
      <c r="A17" s="250" t="s">
        <v>865</v>
      </c>
      <c r="B17" s="250" t="s">
        <v>866</v>
      </c>
      <c r="C17" s="250" t="s">
        <v>867</v>
      </c>
      <c r="D17" s="250">
        <v>25</v>
      </c>
      <c r="E17" s="250" t="s">
        <v>833</v>
      </c>
      <c r="F17" s="250" t="s">
        <v>180</v>
      </c>
      <c r="G17" s="250">
        <v>3100</v>
      </c>
      <c r="H17" s="256">
        <v>39401</v>
      </c>
    </row>
    <row r="18" spans="1:8" hidden="1">
      <c r="A18" s="250" t="s">
        <v>838</v>
      </c>
      <c r="B18" s="250" t="s">
        <v>839</v>
      </c>
      <c r="C18" s="250" t="s">
        <v>868</v>
      </c>
      <c r="D18" s="250">
        <v>25</v>
      </c>
      <c r="E18" s="250" t="s">
        <v>837</v>
      </c>
      <c r="F18" s="250" t="s">
        <v>180</v>
      </c>
      <c r="G18" s="250">
        <v>4500</v>
      </c>
      <c r="H18" s="256">
        <v>38934</v>
      </c>
    </row>
    <row r="19" spans="1:8" hidden="1">
      <c r="A19" s="250" t="s">
        <v>869</v>
      </c>
      <c r="B19" s="250" t="s">
        <v>870</v>
      </c>
      <c r="C19" s="250" t="s">
        <v>871</v>
      </c>
      <c r="D19" s="250">
        <v>26</v>
      </c>
      <c r="E19" s="250" t="s">
        <v>833</v>
      </c>
      <c r="F19" s="250" t="s">
        <v>180</v>
      </c>
      <c r="G19" s="250">
        <v>4500</v>
      </c>
      <c r="H19" s="256">
        <v>38939</v>
      </c>
    </row>
    <row r="20" spans="1:8" hidden="1">
      <c r="A20" s="250" t="s">
        <v>872</v>
      </c>
      <c r="B20" s="250" t="s">
        <v>873</v>
      </c>
      <c r="C20" s="250" t="s">
        <v>874</v>
      </c>
      <c r="D20" s="250">
        <v>26</v>
      </c>
      <c r="E20" s="250" t="s">
        <v>830</v>
      </c>
      <c r="F20" s="250" t="s">
        <v>180</v>
      </c>
      <c r="G20" s="250">
        <v>2200</v>
      </c>
      <c r="H20" s="256">
        <v>38780</v>
      </c>
    </row>
    <row r="21" spans="1:8" hidden="1">
      <c r="A21" s="250" t="s">
        <v>853</v>
      </c>
      <c r="B21" s="250" t="s">
        <v>838</v>
      </c>
      <c r="C21" s="250" t="s">
        <v>875</v>
      </c>
      <c r="D21" s="250">
        <v>27</v>
      </c>
      <c r="E21" s="250" t="s">
        <v>837</v>
      </c>
      <c r="F21" s="250" t="s">
        <v>180</v>
      </c>
      <c r="G21" s="250">
        <v>4200</v>
      </c>
      <c r="H21" s="256">
        <v>37687</v>
      </c>
    </row>
    <row r="22" spans="1:8" hidden="1">
      <c r="A22" s="250" t="s">
        <v>876</v>
      </c>
      <c r="B22" s="250" t="s">
        <v>877</v>
      </c>
      <c r="C22" s="250" t="s">
        <v>878</v>
      </c>
      <c r="D22" s="250">
        <v>28</v>
      </c>
      <c r="E22" s="250" t="s">
        <v>833</v>
      </c>
      <c r="F22" s="250" t="s">
        <v>180</v>
      </c>
      <c r="G22" s="250">
        <v>8000</v>
      </c>
      <c r="H22" s="256">
        <v>38720</v>
      </c>
    </row>
    <row r="23" spans="1:8" hidden="1">
      <c r="A23" s="250" t="s">
        <v>879</v>
      </c>
      <c r="B23" s="250" t="s">
        <v>880</v>
      </c>
      <c r="C23" s="250" t="s">
        <v>881</v>
      </c>
      <c r="D23" s="250">
        <v>32</v>
      </c>
      <c r="E23" s="250" t="s">
        <v>856</v>
      </c>
      <c r="F23" s="250" t="s">
        <v>180</v>
      </c>
      <c r="G23" s="250">
        <v>2300</v>
      </c>
      <c r="H23" s="256">
        <v>39028</v>
      </c>
    </row>
    <row r="24" spans="1:8">
      <c r="A24" s="250" t="s">
        <v>882</v>
      </c>
      <c r="B24" s="250" t="s">
        <v>883</v>
      </c>
      <c r="C24" s="250" t="s">
        <v>884</v>
      </c>
      <c r="D24" s="250">
        <v>32</v>
      </c>
      <c r="E24" s="250" t="s">
        <v>833</v>
      </c>
      <c r="F24" s="250" t="s">
        <v>180</v>
      </c>
      <c r="G24" s="250">
        <v>3600</v>
      </c>
      <c r="H24" s="256">
        <v>38554</v>
      </c>
    </row>
    <row r="25" spans="1:8">
      <c r="A25" s="250" t="s">
        <v>885</v>
      </c>
      <c r="B25" s="250" t="s">
        <v>886</v>
      </c>
      <c r="C25" s="250" t="s">
        <v>887</v>
      </c>
      <c r="D25" s="250">
        <v>35</v>
      </c>
      <c r="E25" s="250" t="s">
        <v>856</v>
      </c>
      <c r="F25" s="250" t="s">
        <v>180</v>
      </c>
      <c r="G25" s="250">
        <v>2100</v>
      </c>
      <c r="H25" s="256">
        <v>38635</v>
      </c>
    </row>
  </sheetData>
  <autoFilter ref="A4:H25">
    <filterColumn colId="7">
      <filters>
        <dateGroupItem year="2005" dateTimeGrouping="year"/>
        <dateGroupItem year="2004" dateTimeGrouping="year"/>
      </filters>
    </filterColumn>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D12"/>
  <sheetViews>
    <sheetView workbookViewId="0">
      <selection activeCell="G7" sqref="G7"/>
    </sheetView>
  </sheetViews>
  <sheetFormatPr baseColWidth="10" defaultRowHeight="15"/>
  <sheetData>
    <row r="1" spans="1:4" ht="15.75" thickTop="1">
      <c r="A1" s="24" t="s">
        <v>48</v>
      </c>
      <c r="B1" s="25" t="s">
        <v>49</v>
      </c>
    </row>
    <row r="2" spans="1:4" ht="15" customHeight="1">
      <c r="A2" s="21" t="s">
        <v>50</v>
      </c>
      <c r="B2" s="26" t="s">
        <v>60</v>
      </c>
      <c r="C2" s="20"/>
      <c r="D2" s="20"/>
    </row>
    <row r="3" spans="1:4">
      <c r="A3" s="21" t="s">
        <v>51</v>
      </c>
      <c r="B3" s="27" t="s">
        <v>61</v>
      </c>
    </row>
    <row r="4" spans="1:4">
      <c r="A4" s="21" t="s">
        <v>52</v>
      </c>
      <c r="B4" s="28" t="s">
        <v>62</v>
      </c>
    </row>
    <row r="5" spans="1:4">
      <c r="A5" s="21" t="s">
        <v>53</v>
      </c>
      <c r="B5" s="28" t="s">
        <v>63</v>
      </c>
    </row>
    <row r="6" spans="1:4">
      <c r="A6" s="21" t="s">
        <v>54</v>
      </c>
      <c r="B6" s="28" t="s">
        <v>64</v>
      </c>
    </row>
    <row r="7" spans="1:4" ht="57" customHeight="1">
      <c r="A7" s="22" t="s">
        <v>55</v>
      </c>
      <c r="B7" s="29" t="s">
        <v>65</v>
      </c>
      <c r="C7" s="20"/>
      <c r="D7" s="20"/>
    </row>
    <row r="8" spans="1:4">
      <c r="A8" s="21" t="s">
        <v>56</v>
      </c>
      <c r="B8" s="30" t="s">
        <v>69</v>
      </c>
    </row>
    <row r="9" spans="1:4">
      <c r="A9" s="21" t="s">
        <v>57</v>
      </c>
      <c r="B9" s="30" t="s">
        <v>66</v>
      </c>
    </row>
    <row r="10" spans="1:4">
      <c r="A10" s="21" t="s">
        <v>58</v>
      </c>
      <c r="B10" s="30" t="s">
        <v>67</v>
      </c>
    </row>
    <row r="11" spans="1:4" ht="15.75" thickBot="1">
      <c r="A11" s="23" t="s">
        <v>59</v>
      </c>
      <c r="B11" s="31" t="s">
        <v>68</v>
      </c>
    </row>
    <row r="12" spans="1:4" ht="15.75" thickTop="1"/>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6"/>
  <sheetViews>
    <sheetView workbookViewId="0">
      <selection activeCell="A4" sqref="A4"/>
    </sheetView>
  </sheetViews>
  <sheetFormatPr baseColWidth="10" defaultRowHeight="15"/>
  <sheetData>
    <row r="1" spans="1:8" ht="15.75">
      <c r="A1" s="245" t="s">
        <v>889</v>
      </c>
      <c r="B1" s="226"/>
      <c r="C1" s="226"/>
      <c r="D1" s="226"/>
      <c r="E1" s="226"/>
      <c r="F1" s="226"/>
      <c r="G1" s="226"/>
      <c r="H1" s="226"/>
    </row>
    <row r="3" spans="1:8" ht="26.25" thickBot="1">
      <c r="A3" s="246" t="s">
        <v>821</v>
      </c>
      <c r="B3" s="247"/>
      <c r="C3" s="247"/>
      <c r="D3" s="247"/>
      <c r="E3" s="247"/>
      <c r="F3" s="247"/>
      <c r="G3" s="247"/>
      <c r="H3" s="248"/>
    </row>
    <row r="4" spans="1:8">
      <c r="A4" s="249" t="s">
        <v>822</v>
      </c>
      <c r="B4" s="249" t="s">
        <v>823</v>
      </c>
      <c r="C4" s="249" t="s">
        <v>824</v>
      </c>
      <c r="D4" s="249" t="s">
        <v>408</v>
      </c>
      <c r="E4" s="249" t="s">
        <v>202</v>
      </c>
      <c r="F4" s="249" t="s">
        <v>176</v>
      </c>
      <c r="G4" s="249" t="s">
        <v>825</v>
      </c>
      <c r="H4" s="249" t="s">
        <v>826</v>
      </c>
    </row>
    <row r="5" spans="1:8" hidden="1">
      <c r="A5" s="250" t="s">
        <v>827</v>
      </c>
      <c r="B5" s="250" t="s">
        <v>828</v>
      </c>
      <c r="C5" s="250" t="s">
        <v>829</v>
      </c>
      <c r="D5" s="250">
        <v>24</v>
      </c>
      <c r="E5" s="250" t="s">
        <v>830</v>
      </c>
      <c r="F5" s="250" t="s">
        <v>182</v>
      </c>
      <c r="G5" s="250">
        <v>3200</v>
      </c>
      <c r="H5" s="250">
        <v>39266</v>
      </c>
    </row>
    <row r="6" spans="1:8" hidden="1">
      <c r="A6" s="250" t="s">
        <v>831</v>
      </c>
      <c r="B6" s="250" t="s">
        <v>832</v>
      </c>
      <c r="C6" s="250" t="s">
        <v>829</v>
      </c>
      <c r="D6" s="250">
        <v>25</v>
      </c>
      <c r="E6" s="250" t="s">
        <v>833</v>
      </c>
      <c r="F6" s="250" t="s">
        <v>182</v>
      </c>
      <c r="G6" s="250">
        <v>3000</v>
      </c>
      <c r="H6" s="250">
        <v>39359</v>
      </c>
    </row>
    <row r="7" spans="1:8">
      <c r="A7" s="250" t="s">
        <v>834</v>
      </c>
      <c r="B7" s="250" t="s">
        <v>835</v>
      </c>
      <c r="C7" s="250" t="s">
        <v>836</v>
      </c>
      <c r="D7" s="250">
        <v>25</v>
      </c>
      <c r="E7" s="250" t="s">
        <v>837</v>
      </c>
      <c r="F7" s="250" t="s">
        <v>182</v>
      </c>
      <c r="G7" s="250">
        <v>8200</v>
      </c>
      <c r="H7" s="250">
        <v>37841</v>
      </c>
    </row>
    <row r="8" spans="1:8">
      <c r="A8" s="250" t="s">
        <v>838</v>
      </c>
      <c r="B8" s="250" t="s">
        <v>839</v>
      </c>
      <c r="C8" s="250" t="s">
        <v>840</v>
      </c>
      <c r="D8" s="250">
        <v>28</v>
      </c>
      <c r="E8" s="250" t="s">
        <v>830</v>
      </c>
      <c r="F8" s="250" t="s">
        <v>182</v>
      </c>
      <c r="G8" s="250">
        <v>5200</v>
      </c>
      <c r="H8" s="250">
        <v>38808</v>
      </c>
    </row>
    <row r="9" spans="1:8">
      <c r="A9" s="250" t="s">
        <v>841</v>
      </c>
      <c r="B9" s="250" t="s">
        <v>842</v>
      </c>
      <c r="C9" s="250" t="s">
        <v>843</v>
      </c>
      <c r="D9" s="250">
        <v>28</v>
      </c>
      <c r="E9" s="250" t="s">
        <v>830</v>
      </c>
      <c r="F9" s="250" t="s">
        <v>182</v>
      </c>
      <c r="G9" s="250">
        <v>7300</v>
      </c>
      <c r="H9" s="250">
        <v>37685</v>
      </c>
    </row>
    <row r="10" spans="1:8" hidden="1">
      <c r="A10" s="250" t="s">
        <v>844</v>
      </c>
      <c r="B10" s="250" t="s">
        <v>845</v>
      </c>
      <c r="C10" s="250" t="s">
        <v>846</v>
      </c>
      <c r="D10" s="250">
        <v>29</v>
      </c>
      <c r="E10" s="250" t="s">
        <v>830</v>
      </c>
      <c r="F10" s="250" t="s">
        <v>182</v>
      </c>
      <c r="G10" s="250">
        <v>1500</v>
      </c>
      <c r="H10" s="250">
        <v>37909</v>
      </c>
    </row>
    <row r="11" spans="1:8" hidden="1">
      <c r="A11" s="250" t="s">
        <v>847</v>
      </c>
      <c r="B11" s="250" t="s">
        <v>848</v>
      </c>
      <c r="C11" s="250" t="s">
        <v>849</v>
      </c>
      <c r="D11" s="250">
        <v>30</v>
      </c>
      <c r="E11" s="250" t="s">
        <v>830</v>
      </c>
      <c r="F11" s="250" t="s">
        <v>182</v>
      </c>
      <c r="G11" s="250">
        <v>3500</v>
      </c>
      <c r="H11" s="250">
        <v>37104</v>
      </c>
    </row>
    <row r="12" spans="1:8" hidden="1">
      <c r="A12" s="250" t="s">
        <v>850</v>
      </c>
      <c r="B12" s="250" t="s">
        <v>851</v>
      </c>
      <c r="C12" s="250" t="s">
        <v>852</v>
      </c>
      <c r="D12" s="250">
        <v>31</v>
      </c>
      <c r="E12" s="250" t="s">
        <v>830</v>
      </c>
      <c r="F12" s="250" t="s">
        <v>182</v>
      </c>
      <c r="G12" s="250">
        <v>1000</v>
      </c>
      <c r="H12" s="250">
        <v>38176</v>
      </c>
    </row>
    <row r="13" spans="1:8" hidden="1">
      <c r="A13" s="250" t="s">
        <v>853</v>
      </c>
      <c r="B13" s="250" t="s">
        <v>854</v>
      </c>
      <c r="C13" s="250" t="s">
        <v>855</v>
      </c>
      <c r="D13" s="250">
        <v>33</v>
      </c>
      <c r="E13" s="250" t="s">
        <v>856</v>
      </c>
      <c r="F13" s="250" t="s">
        <v>182</v>
      </c>
      <c r="G13" s="250">
        <v>3200</v>
      </c>
      <c r="H13" s="250">
        <v>37989</v>
      </c>
    </row>
    <row r="14" spans="1:8" hidden="1">
      <c r="A14" s="250" t="s">
        <v>857</v>
      </c>
      <c r="B14" s="250" t="s">
        <v>858</v>
      </c>
      <c r="C14" s="250" t="s">
        <v>859</v>
      </c>
      <c r="D14" s="250">
        <v>23</v>
      </c>
      <c r="E14" s="250" t="s">
        <v>833</v>
      </c>
      <c r="F14" s="250" t="s">
        <v>180</v>
      </c>
      <c r="G14" s="250">
        <v>2500</v>
      </c>
      <c r="H14" s="250">
        <v>38873</v>
      </c>
    </row>
    <row r="15" spans="1:8" hidden="1">
      <c r="A15" s="250" t="s">
        <v>860</v>
      </c>
      <c r="B15" s="250" t="s">
        <v>853</v>
      </c>
      <c r="C15" s="250" t="s">
        <v>861</v>
      </c>
      <c r="D15" s="250">
        <v>24</v>
      </c>
      <c r="E15" s="250" t="s">
        <v>830</v>
      </c>
      <c r="F15" s="250" t="s">
        <v>180</v>
      </c>
      <c r="G15" s="250">
        <v>2500</v>
      </c>
      <c r="H15" s="250">
        <v>38598</v>
      </c>
    </row>
    <row r="16" spans="1:8">
      <c r="A16" s="250" t="s">
        <v>862</v>
      </c>
      <c r="B16" s="250" t="s">
        <v>863</v>
      </c>
      <c r="C16" s="250" t="s">
        <v>864</v>
      </c>
      <c r="D16" s="250">
        <v>24</v>
      </c>
      <c r="E16" s="250" t="s">
        <v>856</v>
      </c>
      <c r="F16" s="250" t="s">
        <v>180</v>
      </c>
      <c r="G16" s="250">
        <v>5600</v>
      </c>
      <c r="H16" s="250">
        <v>37412</v>
      </c>
    </row>
    <row r="17" spans="1:8" hidden="1">
      <c r="A17" s="250" t="s">
        <v>865</v>
      </c>
      <c r="B17" s="250" t="s">
        <v>866</v>
      </c>
      <c r="C17" s="250" t="s">
        <v>867</v>
      </c>
      <c r="D17" s="250">
        <v>25</v>
      </c>
      <c r="E17" s="250" t="s">
        <v>833</v>
      </c>
      <c r="F17" s="250" t="s">
        <v>180</v>
      </c>
      <c r="G17" s="250">
        <v>3100</v>
      </c>
      <c r="H17" s="250">
        <v>39401</v>
      </c>
    </row>
    <row r="18" spans="1:8" hidden="1">
      <c r="A18" s="250" t="s">
        <v>838</v>
      </c>
      <c r="B18" s="250" t="s">
        <v>839</v>
      </c>
      <c r="C18" s="250" t="s">
        <v>868</v>
      </c>
      <c r="D18" s="250">
        <v>25</v>
      </c>
      <c r="E18" s="250" t="s">
        <v>837</v>
      </c>
      <c r="F18" s="250" t="s">
        <v>180</v>
      </c>
      <c r="G18" s="250">
        <v>4500</v>
      </c>
      <c r="H18" s="250">
        <v>38934</v>
      </c>
    </row>
    <row r="19" spans="1:8" hidden="1">
      <c r="A19" s="250" t="s">
        <v>869</v>
      </c>
      <c r="B19" s="250" t="s">
        <v>870</v>
      </c>
      <c r="C19" s="250" t="s">
        <v>871</v>
      </c>
      <c r="D19" s="250">
        <v>26</v>
      </c>
      <c r="E19" s="250" t="s">
        <v>833</v>
      </c>
      <c r="F19" s="250" t="s">
        <v>180</v>
      </c>
      <c r="G19" s="250">
        <v>4500</v>
      </c>
      <c r="H19" s="250">
        <v>38939</v>
      </c>
    </row>
    <row r="20" spans="1:8" hidden="1">
      <c r="A20" s="250" t="s">
        <v>872</v>
      </c>
      <c r="B20" s="250" t="s">
        <v>873</v>
      </c>
      <c r="C20" s="250" t="s">
        <v>874</v>
      </c>
      <c r="D20" s="250">
        <v>26</v>
      </c>
      <c r="E20" s="250" t="s">
        <v>830</v>
      </c>
      <c r="F20" s="250" t="s">
        <v>180</v>
      </c>
      <c r="G20" s="250">
        <v>2200</v>
      </c>
      <c r="H20" s="250">
        <v>38780</v>
      </c>
    </row>
    <row r="21" spans="1:8" hidden="1">
      <c r="A21" s="250" t="s">
        <v>853</v>
      </c>
      <c r="B21" s="250" t="s">
        <v>838</v>
      </c>
      <c r="C21" s="250" t="s">
        <v>875</v>
      </c>
      <c r="D21" s="250">
        <v>27</v>
      </c>
      <c r="E21" s="250" t="s">
        <v>837</v>
      </c>
      <c r="F21" s="250" t="s">
        <v>180</v>
      </c>
      <c r="G21" s="250">
        <v>4200</v>
      </c>
      <c r="H21" s="250">
        <v>37687</v>
      </c>
    </row>
    <row r="22" spans="1:8">
      <c r="B22" s="250" t="s">
        <v>877</v>
      </c>
      <c r="C22" s="250" t="s">
        <v>878</v>
      </c>
      <c r="D22" s="250">
        <v>28</v>
      </c>
      <c r="E22" s="250" t="s">
        <v>833</v>
      </c>
      <c r="F22" s="250" t="s">
        <v>180</v>
      </c>
      <c r="G22" s="250">
        <v>8000</v>
      </c>
      <c r="H22" s="250">
        <v>38720</v>
      </c>
    </row>
    <row r="23" spans="1:8" hidden="1">
      <c r="A23" s="250" t="s">
        <v>879</v>
      </c>
      <c r="B23" s="250" t="s">
        <v>880</v>
      </c>
      <c r="C23" s="250" t="s">
        <v>881</v>
      </c>
      <c r="D23" s="250">
        <v>32</v>
      </c>
      <c r="E23" s="250" t="s">
        <v>856</v>
      </c>
      <c r="F23" s="250" t="s">
        <v>180</v>
      </c>
      <c r="G23" s="250">
        <v>2300</v>
      </c>
      <c r="H23" s="250">
        <v>39028</v>
      </c>
    </row>
    <row r="24" spans="1:8" hidden="1">
      <c r="A24" s="250" t="s">
        <v>882</v>
      </c>
      <c r="B24" s="250" t="s">
        <v>883</v>
      </c>
      <c r="C24" s="250" t="s">
        <v>884</v>
      </c>
      <c r="D24" s="250">
        <v>32</v>
      </c>
      <c r="E24" s="250" t="s">
        <v>833</v>
      </c>
      <c r="F24" s="250" t="s">
        <v>180</v>
      </c>
      <c r="G24" s="250">
        <v>3600</v>
      </c>
      <c r="H24" s="250">
        <v>38554</v>
      </c>
    </row>
    <row r="25" spans="1:8" hidden="1">
      <c r="A25" s="250" t="s">
        <v>885</v>
      </c>
      <c r="B25" s="250" t="s">
        <v>886</v>
      </c>
      <c r="C25" s="250" t="s">
        <v>887</v>
      </c>
      <c r="D25" s="250">
        <v>35</v>
      </c>
      <c r="E25" s="250" t="s">
        <v>856</v>
      </c>
      <c r="F25" s="250" t="s">
        <v>180</v>
      </c>
      <c r="G25" s="250">
        <v>2100</v>
      </c>
      <c r="H25" s="250">
        <v>38635</v>
      </c>
    </row>
    <row r="26" spans="1:8">
      <c r="A26" s="226"/>
      <c r="B26" s="226"/>
      <c r="C26" s="226"/>
      <c r="D26" s="226"/>
      <c r="E26" s="226"/>
      <c r="F26" s="226"/>
      <c r="G26" s="226"/>
      <c r="H26" s="226"/>
    </row>
  </sheetData>
  <autoFilter ref="A4:H25">
    <filterColumn colId="6">
      <top10 val="5" filterVal="5200"/>
    </filterColumn>
  </autoFilter>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97"/>
  <sheetViews>
    <sheetView zoomScaleNormal="100" workbookViewId="0">
      <selection activeCell="K98" sqref="K98"/>
    </sheetView>
  </sheetViews>
  <sheetFormatPr baseColWidth="10" defaultRowHeight="12.75"/>
  <cols>
    <col min="1" max="1" width="11.42578125" style="258"/>
    <col min="2" max="4" width="13.140625" style="258" customWidth="1"/>
    <col min="5" max="5" width="18.42578125" style="258" customWidth="1"/>
    <col min="6" max="6" width="7" style="258" customWidth="1"/>
    <col min="7" max="7" width="8.85546875" style="258" customWidth="1"/>
    <col min="8" max="8" width="26.85546875" style="258" customWidth="1"/>
    <col min="9" max="9" width="13.140625" style="258" bestFit="1" customWidth="1"/>
    <col min="10" max="10" width="12.42578125" style="258" customWidth="1"/>
    <col min="11" max="257" width="11.42578125" style="258"/>
    <col min="258" max="260" width="13.140625" style="258" customWidth="1"/>
    <col min="261" max="261" width="18.42578125" style="258" customWidth="1"/>
    <col min="262" max="262" width="7" style="258" customWidth="1"/>
    <col min="263" max="263" width="8.85546875" style="258" customWidth="1"/>
    <col min="264" max="264" width="26.85546875" style="258" customWidth="1"/>
    <col min="265" max="265" width="13.140625" style="258" bestFit="1" customWidth="1"/>
    <col min="266" max="266" width="12.42578125" style="258" customWidth="1"/>
    <col min="267" max="513" width="11.42578125" style="258"/>
    <col min="514" max="516" width="13.140625" style="258" customWidth="1"/>
    <col min="517" max="517" width="18.42578125" style="258" customWidth="1"/>
    <col min="518" max="518" width="7" style="258" customWidth="1"/>
    <col min="519" max="519" width="8.85546875" style="258" customWidth="1"/>
    <col min="520" max="520" width="26.85546875" style="258" customWidth="1"/>
    <col min="521" max="521" width="13.140625" style="258" bestFit="1" customWidth="1"/>
    <col min="522" max="522" width="12.42578125" style="258" customWidth="1"/>
    <col min="523" max="769" width="11.42578125" style="258"/>
    <col min="770" max="772" width="13.140625" style="258" customWidth="1"/>
    <col min="773" max="773" width="18.42578125" style="258" customWidth="1"/>
    <col min="774" max="774" width="7" style="258" customWidth="1"/>
    <col min="775" max="775" width="8.85546875" style="258" customWidth="1"/>
    <col min="776" max="776" width="26.85546875" style="258" customWidth="1"/>
    <col min="777" max="777" width="13.140625" style="258" bestFit="1" customWidth="1"/>
    <col min="778" max="778" width="12.42578125" style="258" customWidth="1"/>
    <col min="779" max="1025" width="11.42578125" style="258"/>
    <col min="1026" max="1028" width="13.140625" style="258" customWidth="1"/>
    <col min="1029" max="1029" width="18.42578125" style="258" customWidth="1"/>
    <col min="1030" max="1030" width="7" style="258" customWidth="1"/>
    <col min="1031" max="1031" width="8.85546875" style="258" customWidth="1"/>
    <col min="1032" max="1032" width="26.85546875" style="258" customWidth="1"/>
    <col min="1033" max="1033" width="13.140625" style="258" bestFit="1" customWidth="1"/>
    <col min="1034" max="1034" width="12.42578125" style="258" customWidth="1"/>
    <col min="1035" max="1281" width="11.42578125" style="258"/>
    <col min="1282" max="1284" width="13.140625" style="258" customWidth="1"/>
    <col min="1285" max="1285" width="18.42578125" style="258" customWidth="1"/>
    <col min="1286" max="1286" width="7" style="258" customWidth="1"/>
    <col min="1287" max="1287" width="8.85546875" style="258" customWidth="1"/>
    <col min="1288" max="1288" width="26.85546875" style="258" customWidth="1"/>
    <col min="1289" max="1289" width="13.140625" style="258" bestFit="1" customWidth="1"/>
    <col min="1290" max="1290" width="12.42578125" style="258" customWidth="1"/>
    <col min="1291" max="1537" width="11.42578125" style="258"/>
    <col min="1538" max="1540" width="13.140625" style="258" customWidth="1"/>
    <col min="1541" max="1541" width="18.42578125" style="258" customWidth="1"/>
    <col min="1542" max="1542" width="7" style="258" customWidth="1"/>
    <col min="1543" max="1543" width="8.85546875" style="258" customWidth="1"/>
    <col min="1544" max="1544" width="26.85546875" style="258" customWidth="1"/>
    <col min="1545" max="1545" width="13.140625" style="258" bestFit="1" customWidth="1"/>
    <col min="1546" max="1546" width="12.42578125" style="258" customWidth="1"/>
    <col min="1547" max="1793" width="11.42578125" style="258"/>
    <col min="1794" max="1796" width="13.140625" style="258" customWidth="1"/>
    <col min="1797" max="1797" width="18.42578125" style="258" customWidth="1"/>
    <col min="1798" max="1798" width="7" style="258" customWidth="1"/>
    <col min="1799" max="1799" width="8.85546875" style="258" customWidth="1"/>
    <col min="1800" max="1800" width="26.85546875" style="258" customWidth="1"/>
    <col min="1801" max="1801" width="13.140625" style="258" bestFit="1" customWidth="1"/>
    <col min="1802" max="1802" width="12.42578125" style="258" customWidth="1"/>
    <col min="1803" max="2049" width="11.42578125" style="258"/>
    <col min="2050" max="2052" width="13.140625" style="258" customWidth="1"/>
    <col min="2053" max="2053" width="18.42578125" style="258" customWidth="1"/>
    <col min="2054" max="2054" width="7" style="258" customWidth="1"/>
    <col min="2055" max="2055" width="8.85546875" style="258" customWidth="1"/>
    <col min="2056" max="2056" width="26.85546875" style="258" customWidth="1"/>
    <col min="2057" max="2057" width="13.140625" style="258" bestFit="1" customWidth="1"/>
    <col min="2058" max="2058" width="12.42578125" style="258" customWidth="1"/>
    <col min="2059" max="2305" width="11.42578125" style="258"/>
    <col min="2306" max="2308" width="13.140625" style="258" customWidth="1"/>
    <col min="2309" max="2309" width="18.42578125" style="258" customWidth="1"/>
    <col min="2310" max="2310" width="7" style="258" customWidth="1"/>
    <col min="2311" max="2311" width="8.85546875" style="258" customWidth="1"/>
    <col min="2312" max="2312" width="26.85546875" style="258" customWidth="1"/>
    <col min="2313" max="2313" width="13.140625" style="258" bestFit="1" customWidth="1"/>
    <col min="2314" max="2314" width="12.42578125" style="258" customWidth="1"/>
    <col min="2315" max="2561" width="11.42578125" style="258"/>
    <col min="2562" max="2564" width="13.140625" style="258" customWidth="1"/>
    <col min="2565" max="2565" width="18.42578125" style="258" customWidth="1"/>
    <col min="2566" max="2566" width="7" style="258" customWidth="1"/>
    <col min="2567" max="2567" width="8.85546875" style="258" customWidth="1"/>
    <col min="2568" max="2568" width="26.85546875" style="258" customWidth="1"/>
    <col min="2569" max="2569" width="13.140625" style="258" bestFit="1" customWidth="1"/>
    <col min="2570" max="2570" width="12.42578125" style="258" customWidth="1"/>
    <col min="2571" max="2817" width="11.42578125" style="258"/>
    <col min="2818" max="2820" width="13.140625" style="258" customWidth="1"/>
    <col min="2821" max="2821" width="18.42578125" style="258" customWidth="1"/>
    <col min="2822" max="2822" width="7" style="258" customWidth="1"/>
    <col min="2823" max="2823" width="8.85546875" style="258" customWidth="1"/>
    <col min="2824" max="2824" width="26.85546875" style="258" customWidth="1"/>
    <col min="2825" max="2825" width="13.140625" style="258" bestFit="1" customWidth="1"/>
    <col min="2826" max="2826" width="12.42578125" style="258" customWidth="1"/>
    <col min="2827" max="3073" width="11.42578125" style="258"/>
    <col min="3074" max="3076" width="13.140625" style="258" customWidth="1"/>
    <col min="3077" max="3077" width="18.42578125" style="258" customWidth="1"/>
    <col min="3078" max="3078" width="7" style="258" customWidth="1"/>
    <col min="3079" max="3079" width="8.85546875" style="258" customWidth="1"/>
    <col min="3080" max="3080" width="26.85546875" style="258" customWidth="1"/>
    <col min="3081" max="3081" width="13.140625" style="258" bestFit="1" customWidth="1"/>
    <col min="3082" max="3082" width="12.42578125" style="258" customWidth="1"/>
    <col min="3083" max="3329" width="11.42578125" style="258"/>
    <col min="3330" max="3332" width="13.140625" style="258" customWidth="1"/>
    <col min="3333" max="3333" width="18.42578125" style="258" customWidth="1"/>
    <col min="3334" max="3334" width="7" style="258" customWidth="1"/>
    <col min="3335" max="3335" width="8.85546875" style="258" customWidth="1"/>
    <col min="3336" max="3336" width="26.85546875" style="258" customWidth="1"/>
    <col min="3337" max="3337" width="13.140625" style="258" bestFit="1" customWidth="1"/>
    <col min="3338" max="3338" width="12.42578125" style="258" customWidth="1"/>
    <col min="3339" max="3585" width="11.42578125" style="258"/>
    <col min="3586" max="3588" width="13.140625" style="258" customWidth="1"/>
    <col min="3589" max="3589" width="18.42578125" style="258" customWidth="1"/>
    <col min="3590" max="3590" width="7" style="258" customWidth="1"/>
    <col min="3591" max="3591" width="8.85546875" style="258" customWidth="1"/>
    <col min="3592" max="3592" width="26.85546875" style="258" customWidth="1"/>
    <col min="3593" max="3593" width="13.140625" style="258" bestFit="1" customWidth="1"/>
    <col min="3594" max="3594" width="12.42578125" style="258" customWidth="1"/>
    <col min="3595" max="3841" width="11.42578125" style="258"/>
    <col min="3842" max="3844" width="13.140625" style="258" customWidth="1"/>
    <col min="3845" max="3845" width="18.42578125" style="258" customWidth="1"/>
    <col min="3846" max="3846" width="7" style="258" customWidth="1"/>
    <col min="3847" max="3847" width="8.85546875" style="258" customWidth="1"/>
    <col min="3848" max="3848" width="26.85546875" style="258" customWidth="1"/>
    <col min="3849" max="3849" width="13.140625" style="258" bestFit="1" customWidth="1"/>
    <col min="3850" max="3850" width="12.42578125" style="258" customWidth="1"/>
    <col min="3851" max="4097" width="11.42578125" style="258"/>
    <col min="4098" max="4100" width="13.140625" style="258" customWidth="1"/>
    <col min="4101" max="4101" width="18.42578125" style="258" customWidth="1"/>
    <col min="4102" max="4102" width="7" style="258" customWidth="1"/>
    <col min="4103" max="4103" width="8.85546875" style="258" customWidth="1"/>
    <col min="4104" max="4104" width="26.85546875" style="258" customWidth="1"/>
    <col min="4105" max="4105" width="13.140625" style="258" bestFit="1" customWidth="1"/>
    <col min="4106" max="4106" width="12.42578125" style="258" customWidth="1"/>
    <col min="4107" max="4353" width="11.42578125" style="258"/>
    <col min="4354" max="4356" width="13.140625" style="258" customWidth="1"/>
    <col min="4357" max="4357" width="18.42578125" style="258" customWidth="1"/>
    <col min="4358" max="4358" width="7" style="258" customWidth="1"/>
    <col min="4359" max="4359" width="8.85546875" style="258" customWidth="1"/>
    <col min="4360" max="4360" width="26.85546875" style="258" customWidth="1"/>
    <col min="4361" max="4361" width="13.140625" style="258" bestFit="1" customWidth="1"/>
    <col min="4362" max="4362" width="12.42578125" style="258" customWidth="1"/>
    <col min="4363" max="4609" width="11.42578125" style="258"/>
    <col min="4610" max="4612" width="13.140625" style="258" customWidth="1"/>
    <col min="4613" max="4613" width="18.42578125" style="258" customWidth="1"/>
    <col min="4614" max="4614" width="7" style="258" customWidth="1"/>
    <col min="4615" max="4615" width="8.85546875" style="258" customWidth="1"/>
    <col min="4616" max="4616" width="26.85546875" style="258" customWidth="1"/>
    <col min="4617" max="4617" width="13.140625" style="258" bestFit="1" customWidth="1"/>
    <col min="4618" max="4618" width="12.42578125" style="258" customWidth="1"/>
    <col min="4619" max="4865" width="11.42578125" style="258"/>
    <col min="4866" max="4868" width="13.140625" style="258" customWidth="1"/>
    <col min="4869" max="4869" width="18.42578125" style="258" customWidth="1"/>
    <col min="4870" max="4870" width="7" style="258" customWidth="1"/>
    <col min="4871" max="4871" width="8.85546875" style="258" customWidth="1"/>
    <col min="4872" max="4872" width="26.85546875" style="258" customWidth="1"/>
    <col min="4873" max="4873" width="13.140625" style="258" bestFit="1" customWidth="1"/>
    <col min="4874" max="4874" width="12.42578125" style="258" customWidth="1"/>
    <col min="4875" max="5121" width="11.42578125" style="258"/>
    <col min="5122" max="5124" width="13.140625" style="258" customWidth="1"/>
    <col min="5125" max="5125" width="18.42578125" style="258" customWidth="1"/>
    <col min="5126" max="5126" width="7" style="258" customWidth="1"/>
    <col min="5127" max="5127" width="8.85546875" style="258" customWidth="1"/>
    <col min="5128" max="5128" width="26.85546875" style="258" customWidth="1"/>
    <col min="5129" max="5129" width="13.140625" style="258" bestFit="1" customWidth="1"/>
    <col min="5130" max="5130" width="12.42578125" style="258" customWidth="1"/>
    <col min="5131" max="5377" width="11.42578125" style="258"/>
    <col min="5378" max="5380" width="13.140625" style="258" customWidth="1"/>
    <col min="5381" max="5381" width="18.42578125" style="258" customWidth="1"/>
    <col min="5382" max="5382" width="7" style="258" customWidth="1"/>
    <col min="5383" max="5383" width="8.85546875" style="258" customWidth="1"/>
    <col min="5384" max="5384" width="26.85546875" style="258" customWidth="1"/>
    <col min="5385" max="5385" width="13.140625" style="258" bestFit="1" customWidth="1"/>
    <col min="5386" max="5386" width="12.42578125" style="258" customWidth="1"/>
    <col min="5387" max="5633" width="11.42578125" style="258"/>
    <col min="5634" max="5636" width="13.140625" style="258" customWidth="1"/>
    <col min="5637" max="5637" width="18.42578125" style="258" customWidth="1"/>
    <col min="5638" max="5638" width="7" style="258" customWidth="1"/>
    <col min="5639" max="5639" width="8.85546875" style="258" customWidth="1"/>
    <col min="5640" max="5640" width="26.85546875" style="258" customWidth="1"/>
    <col min="5641" max="5641" width="13.140625" style="258" bestFit="1" customWidth="1"/>
    <col min="5642" max="5642" width="12.42578125" style="258" customWidth="1"/>
    <col min="5643" max="5889" width="11.42578125" style="258"/>
    <col min="5890" max="5892" width="13.140625" style="258" customWidth="1"/>
    <col min="5893" max="5893" width="18.42578125" style="258" customWidth="1"/>
    <col min="5894" max="5894" width="7" style="258" customWidth="1"/>
    <col min="5895" max="5895" width="8.85546875" style="258" customWidth="1"/>
    <col min="5896" max="5896" width="26.85546875" style="258" customWidth="1"/>
    <col min="5897" max="5897" width="13.140625" style="258" bestFit="1" customWidth="1"/>
    <col min="5898" max="5898" width="12.42578125" style="258" customWidth="1"/>
    <col min="5899" max="6145" width="11.42578125" style="258"/>
    <col min="6146" max="6148" width="13.140625" style="258" customWidth="1"/>
    <col min="6149" max="6149" width="18.42578125" style="258" customWidth="1"/>
    <col min="6150" max="6150" width="7" style="258" customWidth="1"/>
    <col min="6151" max="6151" width="8.85546875" style="258" customWidth="1"/>
    <col min="6152" max="6152" width="26.85546875" style="258" customWidth="1"/>
    <col min="6153" max="6153" width="13.140625" style="258" bestFit="1" customWidth="1"/>
    <col min="6154" max="6154" width="12.42578125" style="258" customWidth="1"/>
    <col min="6155" max="6401" width="11.42578125" style="258"/>
    <col min="6402" max="6404" width="13.140625" style="258" customWidth="1"/>
    <col min="6405" max="6405" width="18.42578125" style="258" customWidth="1"/>
    <col min="6406" max="6406" width="7" style="258" customWidth="1"/>
    <col min="6407" max="6407" width="8.85546875" style="258" customWidth="1"/>
    <col min="6408" max="6408" width="26.85546875" style="258" customWidth="1"/>
    <col min="6409" max="6409" width="13.140625" style="258" bestFit="1" customWidth="1"/>
    <col min="6410" max="6410" width="12.42578125" style="258" customWidth="1"/>
    <col min="6411" max="6657" width="11.42578125" style="258"/>
    <col min="6658" max="6660" width="13.140625" style="258" customWidth="1"/>
    <col min="6661" max="6661" width="18.42578125" style="258" customWidth="1"/>
    <col min="6662" max="6662" width="7" style="258" customWidth="1"/>
    <col min="6663" max="6663" width="8.85546875" style="258" customWidth="1"/>
    <col min="6664" max="6664" width="26.85546875" style="258" customWidth="1"/>
    <col min="6665" max="6665" width="13.140625" style="258" bestFit="1" customWidth="1"/>
    <col min="6666" max="6666" width="12.42578125" style="258" customWidth="1"/>
    <col min="6667" max="6913" width="11.42578125" style="258"/>
    <col min="6914" max="6916" width="13.140625" style="258" customWidth="1"/>
    <col min="6917" max="6917" width="18.42578125" style="258" customWidth="1"/>
    <col min="6918" max="6918" width="7" style="258" customWidth="1"/>
    <col min="6919" max="6919" width="8.85546875" style="258" customWidth="1"/>
    <col min="6920" max="6920" width="26.85546875" style="258" customWidth="1"/>
    <col min="6921" max="6921" width="13.140625" style="258" bestFit="1" customWidth="1"/>
    <col min="6922" max="6922" width="12.42578125" style="258" customWidth="1"/>
    <col min="6923" max="7169" width="11.42578125" style="258"/>
    <col min="7170" max="7172" width="13.140625" style="258" customWidth="1"/>
    <col min="7173" max="7173" width="18.42578125" style="258" customWidth="1"/>
    <col min="7174" max="7174" width="7" style="258" customWidth="1"/>
    <col min="7175" max="7175" width="8.85546875" style="258" customWidth="1"/>
    <col min="7176" max="7176" width="26.85546875" style="258" customWidth="1"/>
    <col min="7177" max="7177" width="13.140625" style="258" bestFit="1" customWidth="1"/>
    <col min="7178" max="7178" width="12.42578125" style="258" customWidth="1"/>
    <col min="7179" max="7425" width="11.42578125" style="258"/>
    <col min="7426" max="7428" width="13.140625" style="258" customWidth="1"/>
    <col min="7429" max="7429" width="18.42578125" style="258" customWidth="1"/>
    <col min="7430" max="7430" width="7" style="258" customWidth="1"/>
    <col min="7431" max="7431" width="8.85546875" style="258" customWidth="1"/>
    <col min="7432" max="7432" width="26.85546875" style="258" customWidth="1"/>
    <col min="7433" max="7433" width="13.140625" style="258" bestFit="1" customWidth="1"/>
    <col min="7434" max="7434" width="12.42578125" style="258" customWidth="1"/>
    <col min="7435" max="7681" width="11.42578125" style="258"/>
    <col min="7682" max="7684" width="13.140625" style="258" customWidth="1"/>
    <col min="7685" max="7685" width="18.42578125" style="258" customWidth="1"/>
    <col min="7686" max="7686" width="7" style="258" customWidth="1"/>
    <col min="7687" max="7687" width="8.85546875" style="258" customWidth="1"/>
    <col min="7688" max="7688" width="26.85546875" style="258" customWidth="1"/>
    <col min="7689" max="7689" width="13.140625" style="258" bestFit="1" customWidth="1"/>
    <col min="7690" max="7690" width="12.42578125" style="258" customWidth="1"/>
    <col min="7691" max="7937" width="11.42578125" style="258"/>
    <col min="7938" max="7940" width="13.140625" style="258" customWidth="1"/>
    <col min="7941" max="7941" width="18.42578125" style="258" customWidth="1"/>
    <col min="7942" max="7942" width="7" style="258" customWidth="1"/>
    <col min="7943" max="7943" width="8.85546875" style="258" customWidth="1"/>
    <col min="7944" max="7944" width="26.85546875" style="258" customWidth="1"/>
    <col min="7945" max="7945" width="13.140625" style="258" bestFit="1" customWidth="1"/>
    <col min="7946" max="7946" width="12.42578125" style="258" customWidth="1"/>
    <col min="7947" max="8193" width="11.42578125" style="258"/>
    <col min="8194" max="8196" width="13.140625" style="258" customWidth="1"/>
    <col min="8197" max="8197" width="18.42578125" style="258" customWidth="1"/>
    <col min="8198" max="8198" width="7" style="258" customWidth="1"/>
    <col min="8199" max="8199" width="8.85546875" style="258" customWidth="1"/>
    <col min="8200" max="8200" width="26.85546875" style="258" customWidth="1"/>
    <col min="8201" max="8201" width="13.140625" style="258" bestFit="1" customWidth="1"/>
    <col min="8202" max="8202" width="12.42578125" style="258" customWidth="1"/>
    <col min="8203" max="8449" width="11.42578125" style="258"/>
    <col min="8450" max="8452" width="13.140625" style="258" customWidth="1"/>
    <col min="8453" max="8453" width="18.42578125" style="258" customWidth="1"/>
    <col min="8454" max="8454" width="7" style="258" customWidth="1"/>
    <col min="8455" max="8455" width="8.85546875" style="258" customWidth="1"/>
    <col min="8456" max="8456" width="26.85546875" style="258" customWidth="1"/>
    <col min="8457" max="8457" width="13.140625" style="258" bestFit="1" customWidth="1"/>
    <col min="8458" max="8458" width="12.42578125" style="258" customWidth="1"/>
    <col min="8459" max="8705" width="11.42578125" style="258"/>
    <col min="8706" max="8708" width="13.140625" style="258" customWidth="1"/>
    <col min="8709" max="8709" width="18.42578125" style="258" customWidth="1"/>
    <col min="8710" max="8710" width="7" style="258" customWidth="1"/>
    <col min="8711" max="8711" width="8.85546875" style="258" customWidth="1"/>
    <col min="8712" max="8712" width="26.85546875" style="258" customWidth="1"/>
    <col min="8713" max="8713" width="13.140625" style="258" bestFit="1" customWidth="1"/>
    <col min="8714" max="8714" width="12.42578125" style="258" customWidth="1"/>
    <col min="8715" max="8961" width="11.42578125" style="258"/>
    <col min="8962" max="8964" width="13.140625" style="258" customWidth="1"/>
    <col min="8965" max="8965" width="18.42578125" style="258" customWidth="1"/>
    <col min="8966" max="8966" width="7" style="258" customWidth="1"/>
    <col min="8967" max="8967" width="8.85546875" style="258" customWidth="1"/>
    <col min="8968" max="8968" width="26.85546875" style="258" customWidth="1"/>
    <col min="8969" max="8969" width="13.140625" style="258" bestFit="1" customWidth="1"/>
    <col min="8970" max="8970" width="12.42578125" style="258" customWidth="1"/>
    <col min="8971" max="9217" width="11.42578125" style="258"/>
    <col min="9218" max="9220" width="13.140625" style="258" customWidth="1"/>
    <col min="9221" max="9221" width="18.42578125" style="258" customWidth="1"/>
    <col min="9222" max="9222" width="7" style="258" customWidth="1"/>
    <col min="9223" max="9223" width="8.85546875" style="258" customWidth="1"/>
    <col min="9224" max="9224" width="26.85546875" style="258" customWidth="1"/>
    <col min="9225" max="9225" width="13.140625" style="258" bestFit="1" customWidth="1"/>
    <col min="9226" max="9226" width="12.42578125" style="258" customWidth="1"/>
    <col min="9227" max="9473" width="11.42578125" style="258"/>
    <col min="9474" max="9476" width="13.140625" style="258" customWidth="1"/>
    <col min="9477" max="9477" width="18.42578125" style="258" customWidth="1"/>
    <col min="9478" max="9478" width="7" style="258" customWidth="1"/>
    <col min="9479" max="9479" width="8.85546875" style="258" customWidth="1"/>
    <col min="9480" max="9480" width="26.85546875" style="258" customWidth="1"/>
    <col min="9481" max="9481" width="13.140625" style="258" bestFit="1" customWidth="1"/>
    <col min="9482" max="9482" width="12.42578125" style="258" customWidth="1"/>
    <col min="9483" max="9729" width="11.42578125" style="258"/>
    <col min="9730" max="9732" width="13.140625" style="258" customWidth="1"/>
    <col min="9733" max="9733" width="18.42578125" style="258" customWidth="1"/>
    <col min="9734" max="9734" width="7" style="258" customWidth="1"/>
    <col min="9735" max="9735" width="8.85546875" style="258" customWidth="1"/>
    <col min="9736" max="9736" width="26.85546875" style="258" customWidth="1"/>
    <col min="9737" max="9737" width="13.140625" style="258" bestFit="1" customWidth="1"/>
    <col min="9738" max="9738" width="12.42578125" style="258" customWidth="1"/>
    <col min="9739" max="9985" width="11.42578125" style="258"/>
    <col min="9986" max="9988" width="13.140625" style="258" customWidth="1"/>
    <col min="9989" max="9989" width="18.42578125" style="258" customWidth="1"/>
    <col min="9990" max="9990" width="7" style="258" customWidth="1"/>
    <col min="9991" max="9991" width="8.85546875" style="258" customWidth="1"/>
    <col min="9992" max="9992" width="26.85546875" style="258" customWidth="1"/>
    <col min="9993" max="9993" width="13.140625" style="258" bestFit="1" customWidth="1"/>
    <col min="9994" max="9994" width="12.42578125" style="258" customWidth="1"/>
    <col min="9995" max="10241" width="11.42578125" style="258"/>
    <col min="10242" max="10244" width="13.140625" style="258" customWidth="1"/>
    <col min="10245" max="10245" width="18.42578125" style="258" customWidth="1"/>
    <col min="10246" max="10246" width="7" style="258" customWidth="1"/>
    <col min="10247" max="10247" width="8.85546875" style="258" customWidth="1"/>
    <col min="10248" max="10248" width="26.85546875" style="258" customWidth="1"/>
    <col min="10249" max="10249" width="13.140625" style="258" bestFit="1" customWidth="1"/>
    <col min="10250" max="10250" width="12.42578125" style="258" customWidth="1"/>
    <col min="10251" max="10497" width="11.42578125" style="258"/>
    <col min="10498" max="10500" width="13.140625" style="258" customWidth="1"/>
    <col min="10501" max="10501" width="18.42578125" style="258" customWidth="1"/>
    <col min="10502" max="10502" width="7" style="258" customWidth="1"/>
    <col min="10503" max="10503" width="8.85546875" style="258" customWidth="1"/>
    <col min="10504" max="10504" width="26.85546875" style="258" customWidth="1"/>
    <col min="10505" max="10505" width="13.140625" style="258" bestFit="1" customWidth="1"/>
    <col min="10506" max="10506" width="12.42578125" style="258" customWidth="1"/>
    <col min="10507" max="10753" width="11.42578125" style="258"/>
    <col min="10754" max="10756" width="13.140625" style="258" customWidth="1"/>
    <col min="10757" max="10757" width="18.42578125" style="258" customWidth="1"/>
    <col min="10758" max="10758" width="7" style="258" customWidth="1"/>
    <col min="10759" max="10759" width="8.85546875" style="258" customWidth="1"/>
    <col min="10760" max="10760" width="26.85546875" style="258" customWidth="1"/>
    <col min="10761" max="10761" width="13.140625" style="258" bestFit="1" customWidth="1"/>
    <col min="10762" max="10762" width="12.42578125" style="258" customWidth="1"/>
    <col min="10763" max="11009" width="11.42578125" style="258"/>
    <col min="11010" max="11012" width="13.140625" style="258" customWidth="1"/>
    <col min="11013" max="11013" width="18.42578125" style="258" customWidth="1"/>
    <col min="11014" max="11014" width="7" style="258" customWidth="1"/>
    <col min="11015" max="11015" width="8.85546875" style="258" customWidth="1"/>
    <col min="11016" max="11016" width="26.85546875" style="258" customWidth="1"/>
    <col min="11017" max="11017" width="13.140625" style="258" bestFit="1" customWidth="1"/>
    <col min="11018" max="11018" width="12.42578125" style="258" customWidth="1"/>
    <col min="11019" max="11265" width="11.42578125" style="258"/>
    <col min="11266" max="11268" width="13.140625" style="258" customWidth="1"/>
    <col min="11269" max="11269" width="18.42578125" style="258" customWidth="1"/>
    <col min="11270" max="11270" width="7" style="258" customWidth="1"/>
    <col min="11271" max="11271" width="8.85546875" style="258" customWidth="1"/>
    <col min="11272" max="11272" width="26.85546875" style="258" customWidth="1"/>
    <col min="11273" max="11273" width="13.140625" style="258" bestFit="1" customWidth="1"/>
    <col min="11274" max="11274" width="12.42578125" style="258" customWidth="1"/>
    <col min="11275" max="11521" width="11.42578125" style="258"/>
    <col min="11522" max="11524" width="13.140625" style="258" customWidth="1"/>
    <col min="11525" max="11525" width="18.42578125" style="258" customWidth="1"/>
    <col min="11526" max="11526" width="7" style="258" customWidth="1"/>
    <col min="11527" max="11527" width="8.85546875" style="258" customWidth="1"/>
    <col min="11528" max="11528" width="26.85546875" style="258" customWidth="1"/>
    <col min="11529" max="11529" width="13.140625" style="258" bestFit="1" customWidth="1"/>
    <col min="11530" max="11530" width="12.42578125" style="258" customWidth="1"/>
    <col min="11531" max="11777" width="11.42578125" style="258"/>
    <col min="11778" max="11780" width="13.140625" style="258" customWidth="1"/>
    <col min="11781" max="11781" width="18.42578125" style="258" customWidth="1"/>
    <col min="11782" max="11782" width="7" style="258" customWidth="1"/>
    <col min="11783" max="11783" width="8.85546875" style="258" customWidth="1"/>
    <col min="11784" max="11784" width="26.85546875" style="258" customWidth="1"/>
    <col min="11785" max="11785" width="13.140625" style="258" bestFit="1" customWidth="1"/>
    <col min="11786" max="11786" width="12.42578125" style="258" customWidth="1"/>
    <col min="11787" max="12033" width="11.42578125" style="258"/>
    <col min="12034" max="12036" width="13.140625" style="258" customWidth="1"/>
    <col min="12037" max="12037" width="18.42578125" style="258" customWidth="1"/>
    <col min="12038" max="12038" width="7" style="258" customWidth="1"/>
    <col min="12039" max="12039" width="8.85546875" style="258" customWidth="1"/>
    <col min="12040" max="12040" width="26.85546875" style="258" customWidth="1"/>
    <col min="12041" max="12041" width="13.140625" style="258" bestFit="1" customWidth="1"/>
    <col min="12042" max="12042" width="12.42578125" style="258" customWidth="1"/>
    <col min="12043" max="12289" width="11.42578125" style="258"/>
    <col min="12290" max="12292" width="13.140625" style="258" customWidth="1"/>
    <col min="12293" max="12293" width="18.42578125" style="258" customWidth="1"/>
    <col min="12294" max="12294" width="7" style="258" customWidth="1"/>
    <col min="12295" max="12295" width="8.85546875" style="258" customWidth="1"/>
    <col min="12296" max="12296" width="26.85546875" style="258" customWidth="1"/>
    <col min="12297" max="12297" width="13.140625" style="258" bestFit="1" customWidth="1"/>
    <col min="12298" max="12298" width="12.42578125" style="258" customWidth="1"/>
    <col min="12299" max="12545" width="11.42578125" style="258"/>
    <col min="12546" max="12548" width="13.140625" style="258" customWidth="1"/>
    <col min="12549" max="12549" width="18.42578125" style="258" customWidth="1"/>
    <col min="12550" max="12550" width="7" style="258" customWidth="1"/>
    <col min="12551" max="12551" width="8.85546875" style="258" customWidth="1"/>
    <col min="12552" max="12552" width="26.85546875" style="258" customWidth="1"/>
    <col min="12553" max="12553" width="13.140625" style="258" bestFit="1" customWidth="1"/>
    <col min="12554" max="12554" width="12.42578125" style="258" customWidth="1"/>
    <col min="12555" max="12801" width="11.42578125" style="258"/>
    <col min="12802" max="12804" width="13.140625" style="258" customWidth="1"/>
    <col min="12805" max="12805" width="18.42578125" style="258" customWidth="1"/>
    <col min="12806" max="12806" width="7" style="258" customWidth="1"/>
    <col min="12807" max="12807" width="8.85546875" style="258" customWidth="1"/>
    <col min="12808" max="12808" width="26.85546875" style="258" customWidth="1"/>
    <col min="12809" max="12809" width="13.140625" style="258" bestFit="1" customWidth="1"/>
    <col min="12810" max="12810" width="12.42578125" style="258" customWidth="1"/>
    <col min="12811" max="13057" width="11.42578125" style="258"/>
    <col min="13058" max="13060" width="13.140625" style="258" customWidth="1"/>
    <col min="13061" max="13061" width="18.42578125" style="258" customWidth="1"/>
    <col min="13062" max="13062" width="7" style="258" customWidth="1"/>
    <col min="13063" max="13063" width="8.85546875" style="258" customWidth="1"/>
    <col min="13064" max="13064" width="26.85546875" style="258" customWidth="1"/>
    <col min="13065" max="13065" width="13.140625" style="258" bestFit="1" customWidth="1"/>
    <col min="13066" max="13066" width="12.42578125" style="258" customWidth="1"/>
    <col min="13067" max="13313" width="11.42578125" style="258"/>
    <col min="13314" max="13316" width="13.140625" style="258" customWidth="1"/>
    <col min="13317" max="13317" width="18.42578125" style="258" customWidth="1"/>
    <col min="13318" max="13318" width="7" style="258" customWidth="1"/>
    <col min="13319" max="13319" width="8.85546875" style="258" customWidth="1"/>
    <col min="13320" max="13320" width="26.85546875" style="258" customWidth="1"/>
    <col min="13321" max="13321" width="13.140625" style="258" bestFit="1" customWidth="1"/>
    <col min="13322" max="13322" width="12.42578125" style="258" customWidth="1"/>
    <col min="13323" max="13569" width="11.42578125" style="258"/>
    <col min="13570" max="13572" width="13.140625" style="258" customWidth="1"/>
    <col min="13573" max="13573" width="18.42578125" style="258" customWidth="1"/>
    <col min="13574" max="13574" width="7" style="258" customWidth="1"/>
    <col min="13575" max="13575" width="8.85546875" style="258" customWidth="1"/>
    <col min="13576" max="13576" width="26.85546875" style="258" customWidth="1"/>
    <col min="13577" max="13577" width="13.140625" style="258" bestFit="1" customWidth="1"/>
    <col min="13578" max="13578" width="12.42578125" style="258" customWidth="1"/>
    <col min="13579" max="13825" width="11.42578125" style="258"/>
    <col min="13826" max="13828" width="13.140625" style="258" customWidth="1"/>
    <col min="13829" max="13829" width="18.42578125" style="258" customWidth="1"/>
    <col min="13830" max="13830" width="7" style="258" customWidth="1"/>
    <col min="13831" max="13831" width="8.85546875" style="258" customWidth="1"/>
    <col min="13832" max="13832" width="26.85546875" style="258" customWidth="1"/>
    <col min="13833" max="13833" width="13.140625" style="258" bestFit="1" customWidth="1"/>
    <col min="13834" max="13834" width="12.42578125" style="258" customWidth="1"/>
    <col min="13835" max="14081" width="11.42578125" style="258"/>
    <col min="14082" max="14084" width="13.140625" style="258" customWidth="1"/>
    <col min="14085" max="14085" width="18.42578125" style="258" customWidth="1"/>
    <col min="14086" max="14086" width="7" style="258" customWidth="1"/>
    <col min="14087" max="14087" width="8.85546875" style="258" customWidth="1"/>
    <col min="14088" max="14088" width="26.85546875" style="258" customWidth="1"/>
    <col min="14089" max="14089" width="13.140625" style="258" bestFit="1" customWidth="1"/>
    <col min="14090" max="14090" width="12.42578125" style="258" customWidth="1"/>
    <col min="14091" max="14337" width="11.42578125" style="258"/>
    <col min="14338" max="14340" width="13.140625" style="258" customWidth="1"/>
    <col min="14341" max="14341" width="18.42578125" style="258" customWidth="1"/>
    <col min="14342" max="14342" width="7" style="258" customWidth="1"/>
    <col min="14343" max="14343" width="8.85546875" style="258" customWidth="1"/>
    <col min="14344" max="14344" width="26.85546875" style="258" customWidth="1"/>
    <col min="14345" max="14345" width="13.140625" style="258" bestFit="1" customWidth="1"/>
    <col min="14346" max="14346" width="12.42578125" style="258" customWidth="1"/>
    <col min="14347" max="14593" width="11.42578125" style="258"/>
    <col min="14594" max="14596" width="13.140625" style="258" customWidth="1"/>
    <col min="14597" max="14597" width="18.42578125" style="258" customWidth="1"/>
    <col min="14598" max="14598" width="7" style="258" customWidth="1"/>
    <col min="14599" max="14599" width="8.85546875" style="258" customWidth="1"/>
    <col min="14600" max="14600" width="26.85546875" style="258" customWidth="1"/>
    <col min="14601" max="14601" width="13.140625" style="258" bestFit="1" customWidth="1"/>
    <col min="14602" max="14602" width="12.42578125" style="258" customWidth="1"/>
    <col min="14603" max="14849" width="11.42578125" style="258"/>
    <col min="14850" max="14852" width="13.140625" style="258" customWidth="1"/>
    <col min="14853" max="14853" width="18.42578125" style="258" customWidth="1"/>
    <col min="14854" max="14854" width="7" style="258" customWidth="1"/>
    <col min="14855" max="14855" width="8.85546875" style="258" customWidth="1"/>
    <col min="14856" max="14856" width="26.85546875" style="258" customWidth="1"/>
    <col min="14857" max="14857" width="13.140625" style="258" bestFit="1" customWidth="1"/>
    <col min="14858" max="14858" width="12.42578125" style="258" customWidth="1"/>
    <col min="14859" max="15105" width="11.42578125" style="258"/>
    <col min="15106" max="15108" width="13.140625" style="258" customWidth="1"/>
    <col min="15109" max="15109" width="18.42578125" style="258" customWidth="1"/>
    <col min="15110" max="15110" width="7" style="258" customWidth="1"/>
    <col min="15111" max="15111" width="8.85546875" style="258" customWidth="1"/>
    <col min="15112" max="15112" width="26.85546875" style="258" customWidth="1"/>
    <col min="15113" max="15113" width="13.140625" style="258" bestFit="1" customWidth="1"/>
    <col min="15114" max="15114" width="12.42578125" style="258" customWidth="1"/>
    <col min="15115" max="15361" width="11.42578125" style="258"/>
    <col min="15362" max="15364" width="13.140625" style="258" customWidth="1"/>
    <col min="15365" max="15365" width="18.42578125" style="258" customWidth="1"/>
    <col min="15366" max="15366" width="7" style="258" customWidth="1"/>
    <col min="15367" max="15367" width="8.85546875" style="258" customWidth="1"/>
    <col min="15368" max="15368" width="26.85546875" style="258" customWidth="1"/>
    <col min="15369" max="15369" width="13.140625" style="258" bestFit="1" customWidth="1"/>
    <col min="15370" max="15370" width="12.42578125" style="258" customWidth="1"/>
    <col min="15371" max="15617" width="11.42578125" style="258"/>
    <col min="15618" max="15620" width="13.140625" style="258" customWidth="1"/>
    <col min="15621" max="15621" width="18.42578125" style="258" customWidth="1"/>
    <col min="15622" max="15622" width="7" style="258" customWidth="1"/>
    <col min="15623" max="15623" width="8.85546875" style="258" customWidth="1"/>
    <col min="15624" max="15624" width="26.85546875" style="258" customWidth="1"/>
    <col min="15625" max="15625" width="13.140625" style="258" bestFit="1" customWidth="1"/>
    <col min="15626" max="15626" width="12.42578125" style="258" customWidth="1"/>
    <col min="15627" max="15873" width="11.42578125" style="258"/>
    <col min="15874" max="15876" width="13.140625" style="258" customWidth="1"/>
    <col min="15877" max="15877" width="18.42578125" style="258" customWidth="1"/>
    <col min="15878" max="15878" width="7" style="258" customWidth="1"/>
    <col min="15879" max="15879" width="8.85546875" style="258" customWidth="1"/>
    <col min="15880" max="15880" width="26.85546875" style="258" customWidth="1"/>
    <col min="15881" max="15881" width="13.140625" style="258" bestFit="1" customWidth="1"/>
    <col min="15882" max="15882" width="12.42578125" style="258" customWidth="1"/>
    <col min="15883" max="16129" width="11.42578125" style="258"/>
    <col min="16130" max="16132" width="13.140625" style="258" customWidth="1"/>
    <col min="16133" max="16133" width="18.42578125" style="258" customWidth="1"/>
    <col min="16134" max="16134" width="7" style="258" customWidth="1"/>
    <col min="16135" max="16135" width="8.85546875" style="258" customWidth="1"/>
    <col min="16136" max="16136" width="26.85546875" style="258" customWidth="1"/>
    <col min="16137" max="16137" width="13.140625" style="258" bestFit="1" customWidth="1"/>
    <col min="16138" max="16138" width="12.42578125" style="258" customWidth="1"/>
    <col min="16139" max="16384" width="11.42578125" style="258"/>
  </cols>
  <sheetData>
    <row r="2" spans="2:11" ht="33" customHeight="1">
      <c r="B2" s="257" t="s">
        <v>890</v>
      </c>
    </row>
    <row r="3" spans="2:11" ht="33" customHeight="1">
      <c r="B3" s="259" t="s">
        <v>891</v>
      </c>
    </row>
    <row r="5" spans="2:11" ht="25.5">
      <c r="B5" s="260" t="s">
        <v>159</v>
      </c>
      <c r="C5" s="260" t="s">
        <v>405</v>
      </c>
      <c r="D5" s="260" t="s">
        <v>406</v>
      </c>
      <c r="E5" s="260" t="s">
        <v>407</v>
      </c>
      <c r="F5" s="260" t="s">
        <v>176</v>
      </c>
      <c r="G5" s="260" t="s">
        <v>408</v>
      </c>
      <c r="H5" s="260" t="s">
        <v>409</v>
      </c>
      <c r="I5" s="260" t="s">
        <v>410</v>
      </c>
      <c r="J5" s="260" t="s">
        <v>411</v>
      </c>
    </row>
    <row r="6" spans="2:11" ht="13.5" customHeight="1">
      <c r="B6" s="261" t="s">
        <v>437</v>
      </c>
      <c r="C6" s="261" t="s">
        <v>507</v>
      </c>
      <c r="D6" s="261" t="s">
        <v>444</v>
      </c>
      <c r="E6" s="261" t="s">
        <v>508</v>
      </c>
      <c r="F6" s="262" t="s">
        <v>182</v>
      </c>
      <c r="G6" s="262">
        <v>19</v>
      </c>
      <c r="H6" s="261" t="s">
        <v>509</v>
      </c>
      <c r="I6" s="261" t="s">
        <v>510</v>
      </c>
      <c r="J6" s="261" t="s">
        <v>491</v>
      </c>
    </row>
    <row r="7" spans="2:11" ht="13.5" customHeight="1">
      <c r="B7" s="261" t="s">
        <v>492</v>
      </c>
      <c r="C7" s="261" t="s">
        <v>679</v>
      </c>
      <c r="D7" s="261" t="s">
        <v>454</v>
      </c>
      <c r="E7" s="261" t="s">
        <v>680</v>
      </c>
      <c r="F7" s="262" t="s">
        <v>180</v>
      </c>
      <c r="G7" s="262">
        <v>18</v>
      </c>
      <c r="H7" s="261" t="s">
        <v>509</v>
      </c>
      <c r="I7" s="261" t="s">
        <v>681</v>
      </c>
      <c r="J7" s="261" t="s">
        <v>485</v>
      </c>
      <c r="K7" s="258">
        <f>SUBTOTAL(1,G6:G7)</f>
        <v>18.5</v>
      </c>
    </row>
    <row r="8" spans="2:11" ht="13.5" customHeight="1">
      <c r="B8" s="261" t="s">
        <v>469</v>
      </c>
      <c r="C8" s="261" t="s">
        <v>540</v>
      </c>
      <c r="D8" s="261" t="s">
        <v>454</v>
      </c>
      <c r="E8" s="261" t="s">
        <v>541</v>
      </c>
      <c r="F8" s="262" t="s">
        <v>180</v>
      </c>
      <c r="G8" s="262">
        <v>30</v>
      </c>
      <c r="H8" s="261" t="s">
        <v>440</v>
      </c>
      <c r="I8" s="261" t="s">
        <v>495</v>
      </c>
      <c r="J8" s="261" t="s">
        <v>496</v>
      </c>
    </row>
    <row r="9" spans="2:11" ht="13.5" customHeight="1">
      <c r="B9" s="261" t="s">
        <v>503</v>
      </c>
      <c r="C9" s="261" t="s">
        <v>457</v>
      </c>
      <c r="D9" s="261" t="s">
        <v>444</v>
      </c>
      <c r="E9" s="261" t="s">
        <v>458</v>
      </c>
      <c r="F9" s="262" t="s">
        <v>182</v>
      </c>
      <c r="G9" s="262">
        <v>19</v>
      </c>
      <c r="H9" s="261" t="s">
        <v>440</v>
      </c>
      <c r="I9" s="261" t="s">
        <v>430</v>
      </c>
      <c r="J9" s="261" t="s">
        <v>431</v>
      </c>
    </row>
    <row r="10" spans="2:11" ht="13.5" customHeight="1">
      <c r="B10" s="261" t="s">
        <v>631</v>
      </c>
      <c r="C10" s="261" t="s">
        <v>632</v>
      </c>
      <c r="D10" s="261" t="s">
        <v>454</v>
      </c>
      <c r="E10" s="261" t="s">
        <v>633</v>
      </c>
      <c r="F10" s="262" t="s">
        <v>182</v>
      </c>
      <c r="G10" s="262">
        <v>20</v>
      </c>
      <c r="H10" s="261" t="s">
        <v>440</v>
      </c>
      <c r="I10" s="261" t="s">
        <v>634</v>
      </c>
      <c r="J10" s="261" t="s">
        <v>522</v>
      </c>
    </row>
    <row r="11" spans="2:11" ht="13.5" customHeight="1">
      <c r="B11" s="261" t="s">
        <v>647</v>
      </c>
      <c r="C11" s="261" t="s">
        <v>581</v>
      </c>
      <c r="D11" s="261" t="s">
        <v>482</v>
      </c>
      <c r="E11" s="261" t="s">
        <v>582</v>
      </c>
      <c r="F11" s="262" t="s">
        <v>182</v>
      </c>
      <c r="G11" s="262">
        <v>27</v>
      </c>
      <c r="H11" s="261" t="s">
        <v>440</v>
      </c>
      <c r="I11" s="261" t="s">
        <v>495</v>
      </c>
      <c r="J11" s="261" t="s">
        <v>496</v>
      </c>
    </row>
    <row r="12" spans="2:11" ht="13.5" customHeight="1">
      <c r="B12" s="261" t="s">
        <v>773</v>
      </c>
      <c r="C12" s="261" t="s">
        <v>438</v>
      </c>
      <c r="D12" s="261" t="s">
        <v>427</v>
      </c>
      <c r="E12" s="261" t="s">
        <v>439</v>
      </c>
      <c r="F12" s="262" t="s">
        <v>182</v>
      </c>
      <c r="G12" s="262">
        <v>22</v>
      </c>
      <c r="H12" s="261" t="s">
        <v>440</v>
      </c>
      <c r="I12" s="261" t="s">
        <v>441</v>
      </c>
      <c r="J12" s="261" t="s">
        <v>418</v>
      </c>
      <c r="K12" s="258">
        <f>SUBTOTAL(1,G8:G12)</f>
        <v>23.6</v>
      </c>
    </row>
    <row r="13" spans="2:11" ht="13.5" customHeight="1">
      <c r="B13" s="261" t="s">
        <v>518</v>
      </c>
      <c r="C13" s="261" t="s">
        <v>433</v>
      </c>
      <c r="D13" s="261" t="s">
        <v>414</v>
      </c>
      <c r="E13" s="261" t="s">
        <v>434</v>
      </c>
      <c r="F13" s="262" t="s">
        <v>182</v>
      </c>
      <c r="G13" s="262">
        <v>22</v>
      </c>
      <c r="H13" s="261" t="s">
        <v>435</v>
      </c>
      <c r="I13" s="261" t="s">
        <v>436</v>
      </c>
      <c r="J13" s="261" t="s">
        <v>418</v>
      </c>
    </row>
    <row r="14" spans="2:11" ht="13.5" customHeight="1">
      <c r="B14" s="261" t="s">
        <v>705</v>
      </c>
      <c r="C14" s="261" t="s">
        <v>755</v>
      </c>
      <c r="D14" s="261" t="s">
        <v>482</v>
      </c>
      <c r="E14" s="261" t="s">
        <v>756</v>
      </c>
      <c r="F14" s="262" t="s">
        <v>182</v>
      </c>
      <c r="G14" s="262">
        <v>38</v>
      </c>
      <c r="H14" s="261" t="s">
        <v>435</v>
      </c>
      <c r="I14" s="261" t="s">
        <v>757</v>
      </c>
      <c r="J14" s="261" t="s">
        <v>758</v>
      </c>
      <c r="K14" s="258">
        <f>SUBTOTAL(1,G13:G14)</f>
        <v>30</v>
      </c>
    </row>
    <row r="15" spans="2:11" ht="13.5" customHeight="1">
      <c r="B15" s="261" t="s">
        <v>511</v>
      </c>
      <c r="C15" s="261" t="s">
        <v>785</v>
      </c>
      <c r="D15" s="261" t="s">
        <v>421</v>
      </c>
      <c r="E15" s="261" t="s">
        <v>786</v>
      </c>
      <c r="F15" s="262" t="s">
        <v>182</v>
      </c>
      <c r="G15" s="262">
        <v>24</v>
      </c>
      <c r="H15" s="261" t="s">
        <v>578</v>
      </c>
      <c r="I15" s="261" t="s">
        <v>768</v>
      </c>
      <c r="J15" s="261" t="s">
        <v>758</v>
      </c>
    </row>
    <row r="16" spans="2:11" ht="13.5" customHeight="1">
      <c r="B16" s="261" t="s">
        <v>596</v>
      </c>
      <c r="C16" s="261" t="s">
        <v>688</v>
      </c>
      <c r="D16" s="261" t="s">
        <v>461</v>
      </c>
      <c r="E16" s="261" t="s">
        <v>689</v>
      </c>
      <c r="F16" s="262" t="s">
        <v>182</v>
      </c>
      <c r="G16" s="262">
        <v>26</v>
      </c>
      <c r="H16" s="261" t="s">
        <v>578</v>
      </c>
      <c r="I16" s="261" t="s">
        <v>690</v>
      </c>
      <c r="J16" s="261" t="s">
        <v>691</v>
      </c>
    </row>
    <row r="17" spans="2:11" ht="13.5" customHeight="1">
      <c r="B17" s="261" t="s">
        <v>635</v>
      </c>
      <c r="C17" s="261" t="s">
        <v>751</v>
      </c>
      <c r="D17" s="261" t="s">
        <v>461</v>
      </c>
      <c r="E17" s="261" t="s">
        <v>752</v>
      </c>
      <c r="F17" s="262" t="s">
        <v>180</v>
      </c>
      <c r="G17" s="262">
        <v>25</v>
      </c>
      <c r="H17" s="261" t="s">
        <v>578</v>
      </c>
      <c r="I17" s="261" t="s">
        <v>753</v>
      </c>
      <c r="J17" s="261" t="s">
        <v>691</v>
      </c>
    </row>
    <row r="18" spans="2:11" ht="13.5" customHeight="1">
      <c r="B18" s="261" t="s">
        <v>638</v>
      </c>
      <c r="C18" s="261" t="s">
        <v>576</v>
      </c>
      <c r="D18" s="261" t="s">
        <v>421</v>
      </c>
      <c r="E18" s="261" t="s">
        <v>577</v>
      </c>
      <c r="F18" s="262" t="s">
        <v>180</v>
      </c>
      <c r="G18" s="262">
        <v>25</v>
      </c>
      <c r="H18" s="261" t="s">
        <v>578</v>
      </c>
      <c r="I18" s="261" t="s">
        <v>579</v>
      </c>
      <c r="J18" s="261" t="s">
        <v>485</v>
      </c>
    </row>
    <row r="19" spans="2:11" ht="13.5" customHeight="1">
      <c r="B19" s="261" t="s">
        <v>682</v>
      </c>
      <c r="C19" s="261" t="s">
        <v>766</v>
      </c>
      <c r="D19" s="261" t="s">
        <v>525</v>
      </c>
      <c r="E19" s="261" t="s">
        <v>767</v>
      </c>
      <c r="F19" s="262" t="s">
        <v>182</v>
      </c>
      <c r="G19" s="262">
        <v>33</v>
      </c>
      <c r="H19" s="261" t="s">
        <v>578</v>
      </c>
      <c r="I19" s="261" t="s">
        <v>768</v>
      </c>
      <c r="J19" s="261" t="s">
        <v>758</v>
      </c>
    </row>
    <row r="20" spans="2:11" ht="13.5" customHeight="1">
      <c r="B20" s="261" t="s">
        <v>750</v>
      </c>
      <c r="C20" s="261" t="s">
        <v>723</v>
      </c>
      <c r="D20" s="261" t="s">
        <v>675</v>
      </c>
      <c r="E20" s="261" t="s">
        <v>724</v>
      </c>
      <c r="F20" s="262" t="s">
        <v>180</v>
      </c>
      <c r="G20" s="262">
        <v>19</v>
      </c>
      <c r="H20" s="261" t="s">
        <v>578</v>
      </c>
      <c r="I20" s="261" t="s">
        <v>725</v>
      </c>
      <c r="J20" s="261" t="s">
        <v>686</v>
      </c>
      <c r="K20" s="258">
        <f>SUBTOTAL(1,G15:G20)</f>
        <v>25.333333333333332</v>
      </c>
    </row>
    <row r="21" spans="2:11" ht="13.5" customHeight="1">
      <c r="B21" s="261" t="s">
        <v>480</v>
      </c>
      <c r="C21" s="261" t="s">
        <v>774</v>
      </c>
      <c r="D21" s="261" t="s">
        <v>454</v>
      </c>
      <c r="E21" s="261" t="s">
        <v>775</v>
      </c>
      <c r="F21" s="262" t="s">
        <v>180</v>
      </c>
      <c r="G21" s="262">
        <v>38</v>
      </c>
      <c r="H21" s="261" t="s">
        <v>616</v>
      </c>
      <c r="I21" s="261" t="s">
        <v>776</v>
      </c>
      <c r="J21" s="261" t="s">
        <v>758</v>
      </c>
    </row>
    <row r="22" spans="2:11" ht="13.5" customHeight="1">
      <c r="B22" s="261" t="s">
        <v>552</v>
      </c>
      <c r="C22" s="261" t="s">
        <v>770</v>
      </c>
      <c r="D22" s="261" t="s">
        <v>471</v>
      </c>
      <c r="E22" s="261" t="s">
        <v>771</v>
      </c>
      <c r="F22" s="262" t="s">
        <v>180</v>
      </c>
      <c r="G22" s="262">
        <v>25</v>
      </c>
      <c r="H22" s="261" t="s">
        <v>616</v>
      </c>
      <c r="I22" s="261" t="s">
        <v>772</v>
      </c>
      <c r="J22" s="261" t="s">
        <v>758</v>
      </c>
    </row>
    <row r="23" spans="2:11" ht="13.5" customHeight="1">
      <c r="B23" s="261" t="s">
        <v>575</v>
      </c>
      <c r="C23" s="261" t="s">
        <v>701</v>
      </c>
      <c r="D23" s="261" t="s">
        <v>427</v>
      </c>
      <c r="E23" s="261" t="s">
        <v>702</v>
      </c>
      <c r="F23" s="262" t="s">
        <v>182</v>
      </c>
      <c r="G23" s="262">
        <v>19</v>
      </c>
      <c r="H23" s="261" t="s">
        <v>616</v>
      </c>
      <c r="I23" s="261" t="s">
        <v>703</v>
      </c>
      <c r="J23" s="261" t="s">
        <v>704</v>
      </c>
    </row>
    <row r="24" spans="2:11" ht="13.5" customHeight="1">
      <c r="B24" s="261" t="s">
        <v>583</v>
      </c>
      <c r="C24" s="261" t="s">
        <v>614</v>
      </c>
      <c r="D24" s="261" t="s">
        <v>454</v>
      </c>
      <c r="E24" s="261" t="s">
        <v>615</v>
      </c>
      <c r="F24" s="262" t="s">
        <v>180</v>
      </c>
      <c r="G24" s="262">
        <v>19</v>
      </c>
      <c r="H24" s="261" t="s">
        <v>616</v>
      </c>
      <c r="I24" s="261" t="s">
        <v>617</v>
      </c>
      <c r="J24" s="261" t="s">
        <v>485</v>
      </c>
    </row>
    <row r="25" spans="2:11" ht="13.5" customHeight="1">
      <c r="B25" s="261" t="s">
        <v>644</v>
      </c>
      <c r="C25" s="261" t="s">
        <v>645</v>
      </c>
      <c r="D25" s="261" t="s">
        <v>444</v>
      </c>
      <c r="E25" s="261" t="s">
        <v>646</v>
      </c>
      <c r="F25" s="262" t="s">
        <v>180</v>
      </c>
      <c r="G25" s="262">
        <v>20</v>
      </c>
      <c r="H25" s="261" t="s">
        <v>616</v>
      </c>
      <c r="I25" s="261" t="s">
        <v>430</v>
      </c>
      <c r="J25" s="261" t="s">
        <v>431</v>
      </c>
    </row>
    <row r="26" spans="2:11" ht="13.5" customHeight="1">
      <c r="B26" s="261" t="s">
        <v>700</v>
      </c>
      <c r="C26" s="261" t="s">
        <v>648</v>
      </c>
      <c r="D26" s="261" t="s">
        <v>444</v>
      </c>
      <c r="E26" s="261" t="s">
        <v>649</v>
      </c>
      <c r="F26" s="262" t="s">
        <v>180</v>
      </c>
      <c r="G26" s="262">
        <v>19</v>
      </c>
      <c r="H26" s="261" t="s">
        <v>616</v>
      </c>
      <c r="I26" s="261" t="s">
        <v>650</v>
      </c>
      <c r="J26" s="261" t="s">
        <v>651</v>
      </c>
    </row>
    <row r="27" spans="2:11" ht="13.5" customHeight="1">
      <c r="B27" s="261" t="s">
        <v>765</v>
      </c>
      <c r="C27" s="261" t="s">
        <v>800</v>
      </c>
      <c r="D27" s="261" t="s">
        <v>640</v>
      </c>
      <c r="E27" s="261" t="s">
        <v>801</v>
      </c>
      <c r="F27" s="262" t="s">
        <v>180</v>
      </c>
      <c r="G27" s="262">
        <v>24</v>
      </c>
      <c r="H27" s="261" t="s">
        <v>616</v>
      </c>
      <c r="I27" s="261" t="s">
        <v>802</v>
      </c>
      <c r="J27" s="261" t="s">
        <v>686</v>
      </c>
      <c r="K27" s="258">
        <f>SUBTOTAL(1,G21:G27)</f>
        <v>23.428571428571427</v>
      </c>
    </row>
    <row r="28" spans="2:11" ht="13.5" customHeight="1">
      <c r="B28" s="261" t="s">
        <v>459</v>
      </c>
      <c r="C28" s="261" t="s">
        <v>693</v>
      </c>
      <c r="D28" s="261" t="s">
        <v>454</v>
      </c>
      <c r="E28" s="261" t="s">
        <v>694</v>
      </c>
      <c r="F28" s="262" t="s">
        <v>182</v>
      </c>
      <c r="G28" s="262">
        <v>49</v>
      </c>
      <c r="H28" s="261" t="s">
        <v>467</v>
      </c>
      <c r="I28" s="261" t="s">
        <v>695</v>
      </c>
      <c r="J28" s="261" t="s">
        <v>691</v>
      </c>
    </row>
    <row r="29" spans="2:11" ht="13.5" customHeight="1">
      <c r="B29" s="261" t="s">
        <v>514</v>
      </c>
      <c r="C29" s="261" t="s">
        <v>530</v>
      </c>
      <c r="D29" s="261" t="s">
        <v>499</v>
      </c>
      <c r="E29" s="261" t="s">
        <v>531</v>
      </c>
      <c r="F29" s="262" t="s">
        <v>180</v>
      </c>
      <c r="G29" s="262">
        <v>37</v>
      </c>
      <c r="H29" s="261" t="s">
        <v>467</v>
      </c>
      <c r="I29" s="261" t="s">
        <v>527</v>
      </c>
      <c r="J29" s="261" t="s">
        <v>528</v>
      </c>
    </row>
    <row r="30" spans="2:11" ht="13.5" customHeight="1">
      <c r="B30" s="261" t="s">
        <v>564</v>
      </c>
      <c r="C30" s="261" t="s">
        <v>763</v>
      </c>
      <c r="D30" s="261" t="s">
        <v>471</v>
      </c>
      <c r="E30" s="261" t="s">
        <v>764</v>
      </c>
      <c r="F30" s="262" t="s">
        <v>180</v>
      </c>
      <c r="G30" s="262">
        <v>27</v>
      </c>
      <c r="H30" s="261" t="s">
        <v>467</v>
      </c>
      <c r="I30" s="261" t="s">
        <v>757</v>
      </c>
      <c r="J30" s="261" t="s">
        <v>758</v>
      </c>
    </row>
    <row r="31" spans="2:11" ht="13.5" customHeight="1">
      <c r="B31" s="261" t="s">
        <v>613</v>
      </c>
      <c r="C31" s="261" t="s">
        <v>719</v>
      </c>
      <c r="D31" s="261" t="s">
        <v>675</v>
      </c>
      <c r="E31" s="261" t="s">
        <v>720</v>
      </c>
      <c r="F31" s="262" t="s">
        <v>180</v>
      </c>
      <c r="G31" s="262">
        <v>33</v>
      </c>
      <c r="H31" s="261" t="s">
        <v>467</v>
      </c>
      <c r="I31" s="261" t="s">
        <v>721</v>
      </c>
      <c r="J31" s="261" t="s">
        <v>709</v>
      </c>
    </row>
    <row r="32" spans="2:11" ht="13.5" customHeight="1">
      <c r="B32" s="261" t="s">
        <v>678</v>
      </c>
      <c r="C32" s="261" t="s">
        <v>760</v>
      </c>
      <c r="D32" s="261" t="s">
        <v>482</v>
      </c>
      <c r="E32" s="261" t="s">
        <v>761</v>
      </c>
      <c r="F32" s="262" t="s">
        <v>180</v>
      </c>
      <c r="G32" s="262">
        <v>36</v>
      </c>
      <c r="H32" s="261" t="s">
        <v>467</v>
      </c>
      <c r="I32" s="261" t="s">
        <v>757</v>
      </c>
      <c r="J32" s="261" t="s">
        <v>758</v>
      </c>
    </row>
    <row r="33" spans="2:11" ht="13.5" customHeight="1">
      <c r="B33" s="261" t="s">
        <v>687</v>
      </c>
      <c r="C33" s="261" t="s">
        <v>653</v>
      </c>
      <c r="D33" s="261" t="s">
        <v>444</v>
      </c>
      <c r="E33" s="261" t="s">
        <v>654</v>
      </c>
      <c r="F33" s="262" t="s">
        <v>180</v>
      </c>
      <c r="G33" s="262">
        <v>35</v>
      </c>
      <c r="H33" s="261" t="s">
        <v>467</v>
      </c>
      <c r="I33" s="261" t="s">
        <v>655</v>
      </c>
      <c r="J33" s="261" t="s">
        <v>485</v>
      </c>
    </row>
    <row r="34" spans="2:11" ht="13.5" customHeight="1">
      <c r="B34" s="261" t="s">
        <v>714</v>
      </c>
      <c r="C34" s="261" t="s">
        <v>565</v>
      </c>
      <c r="D34" s="261" t="s">
        <v>499</v>
      </c>
      <c r="E34" s="261" t="s">
        <v>566</v>
      </c>
      <c r="F34" s="262" t="s">
        <v>182</v>
      </c>
      <c r="G34" s="262">
        <v>48</v>
      </c>
      <c r="H34" s="261" t="s">
        <v>467</v>
      </c>
      <c r="I34" s="261" t="s">
        <v>527</v>
      </c>
      <c r="J34" s="261" t="s">
        <v>528</v>
      </c>
    </row>
    <row r="35" spans="2:11" ht="13.5" customHeight="1">
      <c r="B35" s="261" t="s">
        <v>743</v>
      </c>
      <c r="C35" s="261" t="s">
        <v>519</v>
      </c>
      <c r="D35" s="261" t="s">
        <v>454</v>
      </c>
      <c r="E35" s="261" t="s">
        <v>520</v>
      </c>
      <c r="F35" s="262" t="s">
        <v>180</v>
      </c>
      <c r="G35" s="262">
        <v>21</v>
      </c>
      <c r="H35" s="261" t="s">
        <v>467</v>
      </c>
      <c r="I35" s="261" t="s">
        <v>521</v>
      </c>
      <c r="J35" s="261" t="s">
        <v>522</v>
      </c>
    </row>
    <row r="36" spans="2:11" ht="13.5" customHeight="1">
      <c r="B36" s="261" t="s">
        <v>777</v>
      </c>
      <c r="C36" s="261" t="s">
        <v>465</v>
      </c>
      <c r="D36" s="261" t="s">
        <v>444</v>
      </c>
      <c r="E36" s="261" t="s">
        <v>466</v>
      </c>
      <c r="F36" s="262" t="s">
        <v>180</v>
      </c>
      <c r="G36" s="262">
        <v>26</v>
      </c>
      <c r="H36" s="261" t="s">
        <v>467</v>
      </c>
      <c r="I36" s="261" t="s">
        <v>468</v>
      </c>
      <c r="J36" s="261" t="s">
        <v>418</v>
      </c>
    </row>
    <row r="37" spans="2:11" ht="13.5" customHeight="1">
      <c r="B37" s="261" t="s">
        <v>784</v>
      </c>
      <c r="C37" s="261" t="s">
        <v>657</v>
      </c>
      <c r="D37" s="261" t="s">
        <v>628</v>
      </c>
      <c r="E37" s="261" t="s">
        <v>658</v>
      </c>
      <c r="F37" s="262" t="s">
        <v>180</v>
      </c>
      <c r="G37" s="262">
        <v>26</v>
      </c>
      <c r="H37" s="261" t="s">
        <v>467</v>
      </c>
      <c r="I37" s="261" t="s">
        <v>659</v>
      </c>
      <c r="J37" s="261" t="s">
        <v>591</v>
      </c>
      <c r="K37" s="258">
        <f>SUBTOTAL(1,G28:G37)</f>
        <v>33.799999999999997</v>
      </c>
    </row>
    <row r="38" spans="2:11" ht="13.5" customHeight="1">
      <c r="B38" s="261" t="s">
        <v>448</v>
      </c>
      <c r="C38" s="261" t="s">
        <v>443</v>
      </c>
      <c r="D38" s="261" t="s">
        <v>444</v>
      </c>
      <c r="E38" s="261" t="s">
        <v>445</v>
      </c>
      <c r="F38" s="262" t="s">
        <v>180</v>
      </c>
      <c r="G38" s="262">
        <v>34</v>
      </c>
      <c r="H38" s="261" t="s">
        <v>446</v>
      </c>
      <c r="I38" s="261" t="s">
        <v>447</v>
      </c>
      <c r="J38" s="261" t="s">
        <v>418</v>
      </c>
    </row>
    <row r="39" spans="2:11" ht="13.5" customHeight="1">
      <c r="B39" s="261" t="s">
        <v>474</v>
      </c>
      <c r="C39" s="261" t="s">
        <v>636</v>
      </c>
      <c r="D39" s="261" t="s">
        <v>444</v>
      </c>
      <c r="E39" s="261" t="s">
        <v>637</v>
      </c>
      <c r="F39" s="262" t="s">
        <v>180</v>
      </c>
      <c r="G39" s="262">
        <v>19</v>
      </c>
      <c r="H39" s="261" t="s">
        <v>446</v>
      </c>
      <c r="I39" s="261" t="s">
        <v>501</v>
      </c>
      <c r="J39" s="261" t="s">
        <v>502</v>
      </c>
    </row>
    <row r="40" spans="2:11" ht="13.5" customHeight="1">
      <c r="B40" s="261" t="s">
        <v>529</v>
      </c>
      <c r="C40" s="261" t="s">
        <v>515</v>
      </c>
      <c r="D40" s="261" t="s">
        <v>471</v>
      </c>
      <c r="E40" s="261" t="s">
        <v>516</v>
      </c>
      <c r="F40" s="262" t="s">
        <v>180</v>
      </c>
      <c r="G40" s="262">
        <v>33</v>
      </c>
      <c r="H40" s="261" t="s">
        <v>446</v>
      </c>
      <c r="I40" s="261" t="s">
        <v>517</v>
      </c>
      <c r="J40" s="261" t="s">
        <v>485</v>
      </c>
    </row>
    <row r="41" spans="2:11" ht="13.5" customHeight="1">
      <c r="B41" s="261" t="s">
        <v>532</v>
      </c>
      <c r="C41" s="261" t="s">
        <v>460</v>
      </c>
      <c r="D41" s="261" t="s">
        <v>461</v>
      </c>
      <c r="E41" s="261" t="s">
        <v>462</v>
      </c>
      <c r="F41" s="262" t="s">
        <v>182</v>
      </c>
      <c r="G41" s="262">
        <v>28</v>
      </c>
      <c r="H41" s="261" t="s">
        <v>446</v>
      </c>
      <c r="I41" s="261" t="s">
        <v>463</v>
      </c>
      <c r="J41" s="261" t="s">
        <v>418</v>
      </c>
    </row>
    <row r="42" spans="2:11" ht="13.5" customHeight="1">
      <c r="B42" s="261" t="s">
        <v>542</v>
      </c>
      <c r="C42" s="261" t="s">
        <v>627</v>
      </c>
      <c r="D42" s="261" t="s">
        <v>628</v>
      </c>
      <c r="E42" s="261" t="s">
        <v>629</v>
      </c>
      <c r="F42" s="262" t="s">
        <v>180</v>
      </c>
      <c r="G42" s="262">
        <v>42</v>
      </c>
      <c r="H42" s="261" t="s">
        <v>446</v>
      </c>
      <c r="I42" s="261" t="s">
        <v>630</v>
      </c>
      <c r="J42" s="261" t="s">
        <v>528</v>
      </c>
    </row>
    <row r="43" spans="2:11" ht="13.5" customHeight="1">
      <c r="B43" s="261" t="s">
        <v>555</v>
      </c>
      <c r="C43" s="261" t="s">
        <v>736</v>
      </c>
      <c r="D43" s="261" t="s">
        <v>628</v>
      </c>
      <c r="E43" s="261" t="s">
        <v>737</v>
      </c>
      <c r="F43" s="262" t="s">
        <v>180</v>
      </c>
      <c r="G43" s="262">
        <v>49</v>
      </c>
      <c r="H43" s="261" t="s">
        <v>446</v>
      </c>
      <c r="I43" s="261" t="s">
        <v>738</v>
      </c>
      <c r="J43" s="261" t="s">
        <v>686</v>
      </c>
    </row>
    <row r="44" spans="2:11" ht="13.5" customHeight="1">
      <c r="B44" s="261" t="s">
        <v>580</v>
      </c>
      <c r="C44" s="261" t="s">
        <v>715</v>
      </c>
      <c r="D44" s="261" t="s">
        <v>499</v>
      </c>
      <c r="E44" s="261" t="s">
        <v>716</v>
      </c>
      <c r="F44" s="262" t="s">
        <v>182</v>
      </c>
      <c r="G44" s="262">
        <v>18</v>
      </c>
      <c r="H44" s="261" t="s">
        <v>446</v>
      </c>
      <c r="I44" s="261" t="s">
        <v>717</v>
      </c>
      <c r="J44" s="261" t="s">
        <v>431</v>
      </c>
    </row>
    <row r="45" spans="2:11" ht="13.5" customHeight="1">
      <c r="B45" s="261" t="s">
        <v>602</v>
      </c>
      <c r="C45" s="261" t="s">
        <v>792</v>
      </c>
      <c r="D45" s="261" t="s">
        <v>488</v>
      </c>
      <c r="E45" s="261" t="s">
        <v>793</v>
      </c>
      <c r="F45" s="262" t="s">
        <v>180</v>
      </c>
      <c r="G45" s="262">
        <v>37</v>
      </c>
      <c r="H45" s="261" t="s">
        <v>446</v>
      </c>
      <c r="I45" s="261" t="s">
        <v>794</v>
      </c>
      <c r="J45" s="261" t="s">
        <v>686</v>
      </c>
    </row>
    <row r="46" spans="2:11" ht="13.5" customHeight="1">
      <c r="B46" s="261" t="s">
        <v>626</v>
      </c>
      <c r="C46" s="261" t="s">
        <v>666</v>
      </c>
      <c r="D46" s="261" t="s">
        <v>421</v>
      </c>
      <c r="E46" s="261" t="s">
        <v>667</v>
      </c>
      <c r="F46" s="262" t="s">
        <v>180</v>
      </c>
      <c r="G46" s="262">
        <v>25</v>
      </c>
      <c r="H46" s="261" t="s">
        <v>446</v>
      </c>
      <c r="I46" s="261" t="s">
        <v>668</v>
      </c>
      <c r="J46" s="261" t="s">
        <v>651</v>
      </c>
    </row>
    <row r="47" spans="2:11" ht="13.5" customHeight="1">
      <c r="B47" s="261" t="s">
        <v>735</v>
      </c>
      <c r="C47" s="261" t="s">
        <v>449</v>
      </c>
      <c r="D47" s="261" t="s">
        <v>421</v>
      </c>
      <c r="E47" s="261" t="s">
        <v>450</v>
      </c>
      <c r="F47" s="262" t="s">
        <v>182</v>
      </c>
      <c r="G47" s="262">
        <v>29</v>
      </c>
      <c r="H47" s="261" t="s">
        <v>446</v>
      </c>
      <c r="I47" s="261" t="s">
        <v>451</v>
      </c>
      <c r="J47" s="261" t="s">
        <v>418</v>
      </c>
    </row>
    <row r="48" spans="2:11" ht="13.5" customHeight="1">
      <c r="B48" s="261" t="s">
        <v>746</v>
      </c>
      <c r="C48" s="261" t="s">
        <v>744</v>
      </c>
      <c r="D48" s="261" t="s">
        <v>675</v>
      </c>
      <c r="E48" s="261" t="s">
        <v>745</v>
      </c>
      <c r="F48" s="262" t="s">
        <v>182</v>
      </c>
      <c r="G48" s="262">
        <v>16</v>
      </c>
      <c r="H48" s="261" t="s">
        <v>446</v>
      </c>
      <c r="I48" s="261" t="s">
        <v>742</v>
      </c>
      <c r="J48" s="261" t="s">
        <v>686</v>
      </c>
    </row>
    <row r="49" spans="2:11" ht="13.5" customHeight="1">
      <c r="B49" s="261" t="s">
        <v>754</v>
      </c>
      <c r="C49" s="261" t="s">
        <v>603</v>
      </c>
      <c r="D49" s="261" t="s">
        <v>421</v>
      </c>
      <c r="E49" s="261" t="s">
        <v>604</v>
      </c>
      <c r="F49" s="262" t="s">
        <v>182</v>
      </c>
      <c r="G49" s="262">
        <v>65</v>
      </c>
      <c r="H49" s="261" t="s">
        <v>446</v>
      </c>
      <c r="I49" s="261" t="s">
        <v>605</v>
      </c>
      <c r="J49" s="261" t="s">
        <v>485</v>
      </c>
      <c r="K49" s="258">
        <f>SUBTOTAL(1,G38:G49)</f>
        <v>32.916666666666664</v>
      </c>
    </row>
    <row r="50" spans="2:11" ht="13.5" customHeight="1">
      <c r="B50" s="261" t="s">
        <v>506</v>
      </c>
      <c r="C50" s="261" t="s">
        <v>593</v>
      </c>
      <c r="D50" s="261" t="s">
        <v>421</v>
      </c>
      <c r="E50" s="261" t="s">
        <v>594</v>
      </c>
      <c r="F50" s="262" t="s">
        <v>180</v>
      </c>
      <c r="G50" s="262">
        <v>40</v>
      </c>
      <c r="H50" s="261" t="s">
        <v>416</v>
      </c>
      <c r="I50" s="261" t="s">
        <v>595</v>
      </c>
      <c r="J50" s="261" t="s">
        <v>563</v>
      </c>
    </row>
    <row r="51" spans="2:11" ht="13.5" customHeight="1">
      <c r="B51" s="261" t="s">
        <v>539</v>
      </c>
      <c r="C51" s="261" t="s">
        <v>584</v>
      </c>
      <c r="D51" s="261" t="s">
        <v>414</v>
      </c>
      <c r="E51" s="261" t="s">
        <v>585</v>
      </c>
      <c r="F51" s="262" t="s">
        <v>180</v>
      </c>
      <c r="G51" s="262">
        <v>27</v>
      </c>
      <c r="H51" s="261" t="s">
        <v>416</v>
      </c>
      <c r="I51" s="261" t="s">
        <v>550</v>
      </c>
      <c r="J51" s="261" t="s">
        <v>551</v>
      </c>
    </row>
    <row r="52" spans="2:11" ht="13.5" customHeight="1">
      <c r="B52" s="261" t="s">
        <v>547</v>
      </c>
      <c r="C52" s="261" t="s">
        <v>533</v>
      </c>
      <c r="D52" s="261" t="s">
        <v>488</v>
      </c>
      <c r="E52" s="261" t="s">
        <v>534</v>
      </c>
      <c r="F52" s="262" t="s">
        <v>180</v>
      </c>
      <c r="G52" s="262">
        <v>40</v>
      </c>
      <c r="H52" s="261" t="s">
        <v>416</v>
      </c>
      <c r="I52" s="261" t="s">
        <v>535</v>
      </c>
      <c r="J52" s="261" t="s">
        <v>528</v>
      </c>
    </row>
    <row r="53" spans="2:11" ht="13.5" customHeight="1">
      <c r="B53" s="261" t="s">
        <v>592</v>
      </c>
      <c r="C53" s="261" t="s">
        <v>413</v>
      </c>
      <c r="D53" s="261" t="s">
        <v>414</v>
      </c>
      <c r="E53" s="261" t="s">
        <v>415</v>
      </c>
      <c r="F53" s="262" t="s">
        <v>182</v>
      </c>
      <c r="G53" s="262">
        <v>31</v>
      </c>
      <c r="H53" s="261" t="s">
        <v>416</v>
      </c>
      <c r="I53" s="261" t="s">
        <v>417</v>
      </c>
      <c r="J53" s="261" t="s">
        <v>418</v>
      </c>
    </row>
    <row r="54" spans="2:11" ht="13.5" customHeight="1">
      <c r="B54" s="261" t="s">
        <v>622</v>
      </c>
      <c r="C54" s="261" t="s">
        <v>740</v>
      </c>
      <c r="D54" s="261" t="s">
        <v>499</v>
      </c>
      <c r="E54" s="261" t="s">
        <v>741</v>
      </c>
      <c r="F54" s="262" t="s">
        <v>180</v>
      </c>
      <c r="G54" s="262">
        <v>34</v>
      </c>
      <c r="H54" s="261" t="s">
        <v>416</v>
      </c>
      <c r="I54" s="261" t="s">
        <v>742</v>
      </c>
      <c r="J54" s="261" t="s">
        <v>686</v>
      </c>
    </row>
    <row r="55" spans="2:11" ht="13.5" customHeight="1">
      <c r="B55" s="261" t="s">
        <v>669</v>
      </c>
      <c r="C55" s="261" t="s">
        <v>560</v>
      </c>
      <c r="D55" s="261" t="s">
        <v>444</v>
      </c>
      <c r="E55" s="261" t="s">
        <v>561</v>
      </c>
      <c r="F55" s="262" t="s">
        <v>180</v>
      </c>
      <c r="G55" s="262">
        <v>18</v>
      </c>
      <c r="H55" s="261" t="s">
        <v>416</v>
      </c>
      <c r="I55" s="261" t="s">
        <v>562</v>
      </c>
      <c r="J55" s="261" t="s">
        <v>563</v>
      </c>
    </row>
    <row r="56" spans="2:11" ht="13.5" customHeight="1">
      <c r="B56" s="261" t="s">
        <v>710</v>
      </c>
      <c r="C56" s="261" t="s">
        <v>568</v>
      </c>
      <c r="D56" s="261" t="s">
        <v>444</v>
      </c>
      <c r="E56" s="261" t="s">
        <v>569</v>
      </c>
      <c r="F56" s="262" t="s">
        <v>180</v>
      </c>
      <c r="G56" s="262">
        <v>25</v>
      </c>
      <c r="H56" s="261" t="s">
        <v>416</v>
      </c>
      <c r="I56" s="261" t="s">
        <v>570</v>
      </c>
      <c r="J56" s="261" t="s">
        <v>208</v>
      </c>
    </row>
    <row r="57" spans="2:11" ht="13.5" customHeight="1">
      <c r="B57" s="261" t="s">
        <v>726</v>
      </c>
      <c r="C57" s="261" t="s">
        <v>478</v>
      </c>
      <c r="D57" s="261" t="s">
        <v>427</v>
      </c>
      <c r="E57" s="261" t="s">
        <v>479</v>
      </c>
      <c r="F57" s="262" t="s">
        <v>182</v>
      </c>
      <c r="G57" s="262">
        <v>16</v>
      </c>
      <c r="H57" s="261" t="s">
        <v>416</v>
      </c>
      <c r="I57" s="261" t="s">
        <v>430</v>
      </c>
      <c r="J57" s="261" t="s">
        <v>431</v>
      </c>
    </row>
    <row r="58" spans="2:11" ht="13.5" customHeight="1">
      <c r="B58" s="261" t="s">
        <v>739</v>
      </c>
      <c r="C58" s="261" t="s">
        <v>804</v>
      </c>
      <c r="D58" s="261" t="s">
        <v>525</v>
      </c>
      <c r="E58" s="261" t="s">
        <v>805</v>
      </c>
      <c r="F58" s="262" t="s">
        <v>180</v>
      </c>
      <c r="G58" s="262">
        <v>28</v>
      </c>
      <c r="H58" s="261" t="s">
        <v>416</v>
      </c>
      <c r="I58" s="261" t="s">
        <v>806</v>
      </c>
      <c r="J58" s="261" t="s">
        <v>686</v>
      </c>
    </row>
    <row r="59" spans="2:11" ht="13.5" customHeight="1">
      <c r="B59" s="261" t="s">
        <v>769</v>
      </c>
      <c r="C59" s="261" t="s">
        <v>639</v>
      </c>
      <c r="D59" s="261" t="s">
        <v>640</v>
      </c>
      <c r="E59" s="261" t="s">
        <v>641</v>
      </c>
      <c r="F59" s="262" t="s">
        <v>180</v>
      </c>
      <c r="G59" s="262">
        <v>20</v>
      </c>
      <c r="H59" s="261" t="s">
        <v>416</v>
      </c>
      <c r="I59" s="261" t="s">
        <v>642</v>
      </c>
      <c r="J59" s="261" t="s">
        <v>643</v>
      </c>
    </row>
    <row r="60" spans="2:11" ht="13.5" customHeight="1">
      <c r="B60" s="261" t="s">
        <v>787</v>
      </c>
      <c r="C60" s="261" t="s">
        <v>781</v>
      </c>
      <c r="D60" s="261" t="s">
        <v>471</v>
      </c>
      <c r="E60" s="261" t="s">
        <v>782</v>
      </c>
      <c r="F60" s="262" t="s">
        <v>182</v>
      </c>
      <c r="G60" s="262">
        <v>28</v>
      </c>
      <c r="H60" s="261" t="s">
        <v>416</v>
      </c>
      <c r="I60" s="261" t="s">
        <v>783</v>
      </c>
      <c r="J60" s="261" t="s">
        <v>758</v>
      </c>
      <c r="K60" s="258">
        <f>SUBTOTAL(1,G50:G60)</f>
        <v>27.90909090909091</v>
      </c>
    </row>
    <row r="61" spans="2:11" ht="13.5" customHeight="1">
      <c r="B61" s="261" t="s">
        <v>803</v>
      </c>
      <c r="C61" s="261" t="s">
        <v>597</v>
      </c>
      <c r="D61" s="261" t="s">
        <v>461</v>
      </c>
      <c r="E61" s="261" t="s">
        <v>598</v>
      </c>
      <c r="F61" s="262" t="s">
        <v>180</v>
      </c>
      <c r="G61" s="262">
        <v>24</v>
      </c>
      <c r="H61" s="261" t="s">
        <v>599</v>
      </c>
      <c r="I61" s="261" t="s">
        <v>600</v>
      </c>
      <c r="J61" s="261" t="s">
        <v>601</v>
      </c>
      <c r="K61" s="258">
        <f>SUBTOTAL(1,G61)</f>
        <v>24</v>
      </c>
    </row>
    <row r="62" spans="2:11" ht="13.5" customHeight="1">
      <c r="B62" s="261" t="s">
        <v>795</v>
      </c>
      <c r="C62" s="261" t="s">
        <v>587</v>
      </c>
      <c r="D62" s="261" t="s">
        <v>488</v>
      </c>
      <c r="E62" s="261" t="s">
        <v>588</v>
      </c>
      <c r="F62" s="262" t="s">
        <v>182</v>
      </c>
      <c r="G62" s="262">
        <v>22</v>
      </c>
      <c r="H62" s="261" t="s">
        <v>589</v>
      </c>
      <c r="I62" s="261" t="s">
        <v>590</v>
      </c>
      <c r="J62" s="261" t="s">
        <v>591</v>
      </c>
      <c r="K62" s="258">
        <f>SUBTOTAL(1,G62)</f>
        <v>22</v>
      </c>
    </row>
    <row r="63" spans="2:11" ht="13.5" customHeight="1">
      <c r="B63" s="261" t="s">
        <v>419</v>
      </c>
      <c r="C63" s="261" t="s">
        <v>504</v>
      </c>
      <c r="D63" s="261" t="s">
        <v>454</v>
      </c>
      <c r="E63" s="261" t="s">
        <v>505</v>
      </c>
      <c r="F63" s="262" t="s">
        <v>182</v>
      </c>
      <c r="G63" s="262">
        <v>20</v>
      </c>
      <c r="H63" s="261" t="s">
        <v>423</v>
      </c>
      <c r="I63" s="261" t="s">
        <v>501</v>
      </c>
      <c r="J63" s="261" t="s">
        <v>502</v>
      </c>
    </row>
    <row r="64" spans="2:11" ht="13.5" customHeight="1">
      <c r="B64" s="261" t="s">
        <v>425</v>
      </c>
      <c r="C64" s="261" t="s">
        <v>611</v>
      </c>
      <c r="D64" s="261" t="s">
        <v>414</v>
      </c>
      <c r="E64" s="261" t="s">
        <v>612</v>
      </c>
      <c r="F64" s="262" t="s">
        <v>180</v>
      </c>
      <c r="G64" s="262">
        <v>28</v>
      </c>
      <c r="H64" s="261" t="s">
        <v>423</v>
      </c>
      <c r="I64" s="261" t="s">
        <v>501</v>
      </c>
      <c r="J64" s="261" t="s">
        <v>502</v>
      </c>
    </row>
    <row r="65" spans="2:11" ht="13.5" customHeight="1">
      <c r="B65" s="261" t="s">
        <v>452</v>
      </c>
      <c r="C65" s="261" t="s">
        <v>524</v>
      </c>
      <c r="D65" s="261" t="s">
        <v>525</v>
      </c>
      <c r="E65" s="261" t="s">
        <v>526</v>
      </c>
      <c r="F65" s="262" t="s">
        <v>180</v>
      </c>
      <c r="G65" s="262">
        <v>38</v>
      </c>
      <c r="H65" s="261" t="s">
        <v>423</v>
      </c>
      <c r="I65" s="261" t="s">
        <v>527</v>
      </c>
      <c r="J65" s="261" t="s">
        <v>528</v>
      </c>
    </row>
    <row r="66" spans="2:11" ht="13.5" customHeight="1">
      <c r="B66" s="261" t="s">
        <v>456</v>
      </c>
      <c r="C66" s="261" t="s">
        <v>420</v>
      </c>
      <c r="D66" s="261" t="s">
        <v>421</v>
      </c>
      <c r="E66" s="261" t="s">
        <v>422</v>
      </c>
      <c r="F66" s="262" t="s">
        <v>180</v>
      </c>
      <c r="G66" s="262">
        <v>21</v>
      </c>
      <c r="H66" s="261" t="s">
        <v>423</v>
      </c>
      <c r="I66" s="261" t="s">
        <v>424</v>
      </c>
      <c r="J66" s="261" t="s">
        <v>418</v>
      </c>
    </row>
    <row r="67" spans="2:11" ht="13.5" customHeight="1">
      <c r="B67" s="261" t="s">
        <v>477</v>
      </c>
      <c r="C67" s="261" t="s">
        <v>572</v>
      </c>
      <c r="D67" s="261" t="s">
        <v>454</v>
      </c>
      <c r="E67" s="261" t="s">
        <v>573</v>
      </c>
      <c r="F67" s="262" t="s">
        <v>180</v>
      </c>
      <c r="G67" s="262">
        <v>21</v>
      </c>
      <c r="H67" s="261" t="s">
        <v>423</v>
      </c>
      <c r="I67" s="261" t="s">
        <v>574</v>
      </c>
      <c r="J67" s="261" t="s">
        <v>208</v>
      </c>
    </row>
    <row r="68" spans="2:11" ht="13.5" customHeight="1">
      <c r="B68" s="261" t="s">
        <v>497</v>
      </c>
      <c r="C68" s="261" t="s">
        <v>475</v>
      </c>
      <c r="D68" s="261" t="s">
        <v>454</v>
      </c>
      <c r="E68" s="261" t="s">
        <v>476</v>
      </c>
      <c r="F68" s="262" t="s">
        <v>182</v>
      </c>
      <c r="G68" s="262">
        <v>23</v>
      </c>
      <c r="H68" s="261" t="s">
        <v>423</v>
      </c>
      <c r="I68" s="261" t="s">
        <v>463</v>
      </c>
      <c r="J68" s="261" t="s">
        <v>418</v>
      </c>
    </row>
    <row r="69" spans="2:11" ht="13.5" customHeight="1">
      <c r="B69" s="261" t="s">
        <v>523</v>
      </c>
      <c r="C69" s="261" t="s">
        <v>487</v>
      </c>
      <c r="D69" s="261" t="s">
        <v>488</v>
      </c>
      <c r="E69" s="261" t="s">
        <v>489</v>
      </c>
      <c r="F69" s="262" t="s">
        <v>182</v>
      </c>
      <c r="G69" s="262">
        <v>22</v>
      </c>
      <c r="H69" s="261" t="s">
        <v>423</v>
      </c>
      <c r="I69" s="261" t="s">
        <v>490</v>
      </c>
      <c r="J69" s="261" t="s">
        <v>491</v>
      </c>
    </row>
    <row r="70" spans="2:11" ht="13.5" customHeight="1">
      <c r="B70" s="261" t="s">
        <v>559</v>
      </c>
      <c r="C70" s="261" t="s">
        <v>706</v>
      </c>
      <c r="D70" s="261" t="s">
        <v>421</v>
      </c>
      <c r="E70" s="261" t="s">
        <v>707</v>
      </c>
      <c r="F70" s="262" t="s">
        <v>180</v>
      </c>
      <c r="G70" s="262">
        <v>40</v>
      </c>
      <c r="H70" s="261" t="s">
        <v>423</v>
      </c>
      <c r="I70" s="261" t="s">
        <v>708</v>
      </c>
      <c r="J70" s="261" t="s">
        <v>709</v>
      </c>
    </row>
    <row r="71" spans="2:11" ht="13.5" customHeight="1">
      <c r="B71" s="261" t="s">
        <v>610</v>
      </c>
      <c r="C71" s="261" t="s">
        <v>697</v>
      </c>
      <c r="D71" s="261" t="s">
        <v>499</v>
      </c>
      <c r="E71" s="261" t="s">
        <v>698</v>
      </c>
      <c r="F71" s="262" t="s">
        <v>180</v>
      </c>
      <c r="G71" s="262">
        <v>39</v>
      </c>
      <c r="H71" s="261" t="s">
        <v>423</v>
      </c>
      <c r="I71" s="261" t="s">
        <v>699</v>
      </c>
      <c r="J71" s="261" t="s">
        <v>686</v>
      </c>
    </row>
    <row r="72" spans="2:11" ht="13.5" customHeight="1">
      <c r="B72" s="261" t="s">
        <v>618</v>
      </c>
      <c r="C72" s="261" t="s">
        <v>732</v>
      </c>
      <c r="D72" s="261" t="s">
        <v>499</v>
      </c>
      <c r="E72" s="261" t="s">
        <v>733</v>
      </c>
      <c r="F72" s="262" t="s">
        <v>180</v>
      </c>
      <c r="G72" s="262">
        <v>35</v>
      </c>
      <c r="H72" s="261" t="s">
        <v>423</v>
      </c>
      <c r="I72" s="261" t="s">
        <v>734</v>
      </c>
      <c r="J72" s="261" t="s">
        <v>709</v>
      </c>
    </row>
    <row r="73" spans="2:11" ht="13.5" customHeight="1">
      <c r="B73" s="261" t="s">
        <v>656</v>
      </c>
      <c r="C73" s="261" t="s">
        <v>619</v>
      </c>
      <c r="D73" s="261" t="s">
        <v>414</v>
      </c>
      <c r="E73" s="261" t="s">
        <v>620</v>
      </c>
      <c r="F73" s="262" t="s">
        <v>180</v>
      </c>
      <c r="G73" s="262">
        <v>45</v>
      </c>
      <c r="H73" s="261" t="s">
        <v>423</v>
      </c>
      <c r="I73" s="261" t="s">
        <v>621</v>
      </c>
      <c r="J73" s="261" t="s">
        <v>485</v>
      </c>
    </row>
    <row r="74" spans="2:11" ht="13.5" customHeight="1">
      <c r="B74" s="261" t="s">
        <v>660</v>
      </c>
      <c r="C74" s="261" t="s">
        <v>453</v>
      </c>
      <c r="D74" s="261" t="s">
        <v>454</v>
      </c>
      <c r="E74" s="261" t="s">
        <v>455</v>
      </c>
      <c r="F74" s="262" t="s">
        <v>182</v>
      </c>
      <c r="G74" s="262">
        <v>28</v>
      </c>
      <c r="H74" s="261" t="s">
        <v>423</v>
      </c>
      <c r="I74" s="261" t="s">
        <v>451</v>
      </c>
      <c r="J74" s="261" t="s">
        <v>418</v>
      </c>
    </row>
    <row r="75" spans="2:11" ht="13.5" customHeight="1">
      <c r="B75" s="261" t="s">
        <v>718</v>
      </c>
      <c r="C75" s="261" t="s">
        <v>543</v>
      </c>
      <c r="D75" s="261" t="s">
        <v>525</v>
      </c>
      <c r="E75" s="261" t="s">
        <v>544</v>
      </c>
      <c r="F75" s="262" t="s">
        <v>180</v>
      </c>
      <c r="G75" s="262">
        <v>55</v>
      </c>
      <c r="H75" s="261" t="s">
        <v>423</v>
      </c>
      <c r="I75" s="261" t="s">
        <v>545</v>
      </c>
      <c r="J75" s="261" t="s">
        <v>546</v>
      </c>
    </row>
    <row r="76" spans="2:11" ht="13.5" customHeight="1">
      <c r="B76" s="261" t="s">
        <v>731</v>
      </c>
      <c r="C76" s="261" t="s">
        <v>674</v>
      </c>
      <c r="D76" s="261" t="s">
        <v>675</v>
      </c>
      <c r="E76" s="261" t="s">
        <v>676</v>
      </c>
      <c r="F76" s="262" t="s">
        <v>180</v>
      </c>
      <c r="G76" s="262">
        <v>19</v>
      </c>
      <c r="H76" s="261" t="s">
        <v>423</v>
      </c>
      <c r="I76" s="261" t="s">
        <v>677</v>
      </c>
      <c r="J76" s="261" t="s">
        <v>643</v>
      </c>
    </row>
    <row r="77" spans="2:11" ht="13.5" customHeight="1">
      <c r="B77" s="261" t="s">
        <v>759</v>
      </c>
      <c r="C77" s="261" t="s">
        <v>498</v>
      </c>
      <c r="D77" s="261" t="s">
        <v>499</v>
      </c>
      <c r="E77" s="261" t="s">
        <v>500</v>
      </c>
      <c r="F77" s="262" t="s">
        <v>180</v>
      </c>
      <c r="G77" s="262">
        <v>22</v>
      </c>
      <c r="H77" s="261" t="s">
        <v>423</v>
      </c>
      <c r="I77" s="261" t="s">
        <v>501</v>
      </c>
      <c r="J77" s="261" t="s">
        <v>502</v>
      </c>
    </row>
    <row r="78" spans="2:11" ht="13.5" customHeight="1">
      <c r="B78" s="261" t="s">
        <v>791</v>
      </c>
      <c r="C78" s="261" t="s">
        <v>796</v>
      </c>
      <c r="D78" s="261" t="s">
        <v>525</v>
      </c>
      <c r="E78" s="261" t="s">
        <v>797</v>
      </c>
      <c r="F78" s="262" t="s">
        <v>180</v>
      </c>
      <c r="G78" s="262">
        <v>50</v>
      </c>
      <c r="H78" s="261" t="s">
        <v>423</v>
      </c>
      <c r="I78" s="261" t="s">
        <v>798</v>
      </c>
      <c r="J78" s="261" t="s">
        <v>686</v>
      </c>
    </row>
    <row r="79" spans="2:11" ht="13.5" customHeight="1">
      <c r="B79" s="261" t="s">
        <v>799</v>
      </c>
      <c r="C79" s="261" t="s">
        <v>661</v>
      </c>
      <c r="D79" s="261" t="s">
        <v>482</v>
      </c>
      <c r="E79" s="261" t="s">
        <v>662</v>
      </c>
      <c r="F79" s="262" t="s">
        <v>180</v>
      </c>
      <c r="G79" s="262">
        <v>45</v>
      </c>
      <c r="H79" s="261" t="s">
        <v>423</v>
      </c>
      <c r="I79" s="261" t="s">
        <v>663</v>
      </c>
      <c r="J79" s="261" t="s">
        <v>664</v>
      </c>
      <c r="K79" s="258">
        <f>SUBTOTAL(1,G63:G79)</f>
        <v>32.411764705882355</v>
      </c>
    </row>
    <row r="80" spans="2:11" ht="13.5" customHeight="1">
      <c r="B80" s="261" t="s">
        <v>696</v>
      </c>
      <c r="C80" s="261" t="s">
        <v>727</v>
      </c>
      <c r="D80" s="261" t="s">
        <v>640</v>
      </c>
      <c r="E80" s="261" t="s">
        <v>728</v>
      </c>
      <c r="F80" s="262" t="s">
        <v>182</v>
      </c>
      <c r="G80" s="262">
        <v>35</v>
      </c>
      <c r="H80" s="261" t="s">
        <v>729</v>
      </c>
      <c r="I80" s="261" t="s">
        <v>730</v>
      </c>
      <c r="J80" s="261" t="s">
        <v>686</v>
      </c>
      <c r="K80" s="258">
        <f>SUBTOTAL(1,G80)</f>
        <v>35</v>
      </c>
    </row>
    <row r="81" spans="2:10" ht="13.5" customHeight="1">
      <c r="B81" s="261" t="s">
        <v>412</v>
      </c>
      <c r="C81" s="261" t="s">
        <v>623</v>
      </c>
      <c r="D81" s="261" t="s">
        <v>444</v>
      </c>
      <c r="E81" s="261" t="s">
        <v>624</v>
      </c>
      <c r="F81" s="262" t="s">
        <v>182</v>
      </c>
      <c r="G81" s="262">
        <v>23</v>
      </c>
      <c r="H81" s="261" t="s">
        <v>429</v>
      </c>
      <c r="I81" s="261" t="s">
        <v>625</v>
      </c>
      <c r="J81" s="261" t="s">
        <v>485</v>
      </c>
    </row>
    <row r="82" spans="2:10" ht="13.5" customHeight="1">
      <c r="B82" s="261" t="s">
        <v>432</v>
      </c>
      <c r="C82" s="261" t="s">
        <v>426</v>
      </c>
      <c r="D82" s="261" t="s">
        <v>427</v>
      </c>
      <c r="E82" s="261" t="s">
        <v>428</v>
      </c>
      <c r="F82" s="262" t="s">
        <v>180</v>
      </c>
      <c r="G82" s="262">
        <v>18</v>
      </c>
      <c r="H82" s="261" t="s">
        <v>429</v>
      </c>
      <c r="I82" s="261" t="s">
        <v>430</v>
      </c>
      <c r="J82" s="261" t="s">
        <v>431</v>
      </c>
    </row>
    <row r="83" spans="2:10" ht="13.5" customHeight="1">
      <c r="B83" s="261" t="s">
        <v>442</v>
      </c>
      <c r="C83" s="261" t="s">
        <v>556</v>
      </c>
      <c r="D83" s="261" t="s">
        <v>525</v>
      </c>
      <c r="E83" s="261" t="s">
        <v>557</v>
      </c>
      <c r="F83" s="262" t="s">
        <v>182</v>
      </c>
      <c r="G83" s="262">
        <v>26</v>
      </c>
      <c r="H83" s="261" t="s">
        <v>429</v>
      </c>
      <c r="I83" s="261" t="s">
        <v>558</v>
      </c>
      <c r="J83" s="261" t="s">
        <v>485</v>
      </c>
    </row>
    <row r="84" spans="2:10" ht="13.5" customHeight="1">
      <c r="B84" s="261" t="s">
        <v>464</v>
      </c>
      <c r="C84" s="261" t="s">
        <v>553</v>
      </c>
      <c r="D84" s="261" t="s">
        <v>414</v>
      </c>
      <c r="E84" s="261" t="s">
        <v>554</v>
      </c>
      <c r="F84" s="262" t="s">
        <v>182</v>
      </c>
      <c r="G84" s="262">
        <v>19</v>
      </c>
      <c r="H84" s="261" t="s">
        <v>429</v>
      </c>
      <c r="I84" s="261" t="s">
        <v>430</v>
      </c>
      <c r="J84" s="261" t="s">
        <v>431</v>
      </c>
    </row>
    <row r="85" spans="2:10" ht="13.5" customHeight="1">
      <c r="B85" s="261" t="s">
        <v>486</v>
      </c>
      <c r="C85" s="261" t="s">
        <v>512</v>
      </c>
      <c r="D85" s="261" t="s">
        <v>414</v>
      </c>
      <c r="E85" s="261" t="s">
        <v>513</v>
      </c>
      <c r="F85" s="262" t="s">
        <v>182</v>
      </c>
      <c r="G85" s="262">
        <v>20</v>
      </c>
      <c r="H85" s="261" t="s">
        <v>429</v>
      </c>
      <c r="I85" s="261" t="s">
        <v>430</v>
      </c>
      <c r="J85" s="261" t="s">
        <v>431</v>
      </c>
    </row>
    <row r="86" spans="2:10" ht="13.5" customHeight="1">
      <c r="B86" s="261" t="s">
        <v>536</v>
      </c>
      <c r="C86" s="261" t="s">
        <v>670</v>
      </c>
      <c r="D86" s="261" t="s">
        <v>482</v>
      </c>
      <c r="E86" s="261" t="s">
        <v>671</v>
      </c>
      <c r="F86" s="262" t="s">
        <v>180</v>
      </c>
      <c r="G86" s="262">
        <v>20</v>
      </c>
      <c r="H86" s="261" t="s">
        <v>429</v>
      </c>
      <c r="I86" s="261" t="s">
        <v>672</v>
      </c>
      <c r="J86" s="261" t="s">
        <v>651</v>
      </c>
    </row>
    <row r="87" spans="2:10" ht="13.5" customHeight="1">
      <c r="B87" s="261" t="s">
        <v>567</v>
      </c>
      <c r="C87" s="261" t="s">
        <v>788</v>
      </c>
      <c r="D87" s="261" t="s">
        <v>675</v>
      </c>
      <c r="E87" s="261" t="s">
        <v>789</v>
      </c>
      <c r="F87" s="262" t="s">
        <v>180</v>
      </c>
      <c r="G87" s="262">
        <v>48</v>
      </c>
      <c r="H87" s="261" t="s">
        <v>429</v>
      </c>
      <c r="I87" s="261" t="s">
        <v>790</v>
      </c>
      <c r="J87" s="261" t="s">
        <v>709</v>
      </c>
    </row>
    <row r="88" spans="2:10" ht="13.5" customHeight="1">
      <c r="B88" s="261" t="s">
        <v>571</v>
      </c>
      <c r="C88" s="261" t="s">
        <v>747</v>
      </c>
      <c r="D88" s="261" t="s">
        <v>471</v>
      </c>
      <c r="E88" s="261" t="s">
        <v>748</v>
      </c>
      <c r="F88" s="262" t="s">
        <v>182</v>
      </c>
      <c r="G88" s="262">
        <v>40</v>
      </c>
      <c r="H88" s="261" t="s">
        <v>429</v>
      </c>
      <c r="I88" s="261" t="s">
        <v>749</v>
      </c>
      <c r="J88" s="261" t="s">
        <v>686</v>
      </c>
    </row>
    <row r="89" spans="2:10" ht="13.5" customHeight="1">
      <c r="B89" s="261" t="s">
        <v>586</v>
      </c>
      <c r="C89" s="261" t="s">
        <v>470</v>
      </c>
      <c r="D89" s="261" t="s">
        <v>471</v>
      </c>
      <c r="E89" s="261" t="s">
        <v>472</v>
      </c>
      <c r="F89" s="262" t="s">
        <v>180</v>
      </c>
      <c r="G89" s="262">
        <v>30</v>
      </c>
      <c r="H89" s="261" t="s">
        <v>429</v>
      </c>
      <c r="I89" s="261" t="s">
        <v>473</v>
      </c>
      <c r="J89" s="261" t="s">
        <v>418</v>
      </c>
    </row>
    <row r="90" spans="2:10" ht="13.5" customHeight="1">
      <c r="B90" s="261" t="s">
        <v>606</v>
      </c>
      <c r="C90" s="261" t="s">
        <v>607</v>
      </c>
      <c r="D90" s="261" t="s">
        <v>454</v>
      </c>
      <c r="E90" s="261" t="s">
        <v>608</v>
      </c>
      <c r="F90" s="262" t="s">
        <v>180</v>
      </c>
      <c r="G90" s="262">
        <v>18</v>
      </c>
      <c r="H90" s="261" t="s">
        <v>429</v>
      </c>
      <c r="I90" s="261" t="s">
        <v>609</v>
      </c>
      <c r="J90" s="261" t="s">
        <v>485</v>
      </c>
    </row>
    <row r="91" spans="2:10" ht="13.5" customHeight="1">
      <c r="B91" s="261" t="s">
        <v>652</v>
      </c>
      <c r="C91" s="261" t="s">
        <v>683</v>
      </c>
      <c r="D91" s="261" t="s">
        <v>525</v>
      </c>
      <c r="E91" s="261" t="s">
        <v>684</v>
      </c>
      <c r="F91" s="262" t="s">
        <v>180</v>
      </c>
      <c r="G91" s="262">
        <v>17</v>
      </c>
      <c r="H91" s="261" t="s">
        <v>429</v>
      </c>
      <c r="I91" s="261" t="s">
        <v>685</v>
      </c>
      <c r="J91" s="261" t="s">
        <v>686</v>
      </c>
    </row>
    <row r="92" spans="2:10" ht="13.5" customHeight="1">
      <c r="B92" s="261" t="s">
        <v>665</v>
      </c>
      <c r="C92" s="261" t="s">
        <v>537</v>
      </c>
      <c r="D92" s="261" t="s">
        <v>454</v>
      </c>
      <c r="E92" s="261" t="s">
        <v>538</v>
      </c>
      <c r="F92" s="262" t="s">
        <v>180</v>
      </c>
      <c r="G92" s="262">
        <v>23</v>
      </c>
      <c r="H92" s="261" t="s">
        <v>429</v>
      </c>
      <c r="I92" s="261" t="s">
        <v>501</v>
      </c>
      <c r="J92" s="261" t="s">
        <v>502</v>
      </c>
    </row>
    <row r="93" spans="2:10" ht="13.5" customHeight="1">
      <c r="B93" s="261" t="s">
        <v>673</v>
      </c>
      <c r="C93" s="261" t="s">
        <v>548</v>
      </c>
      <c r="D93" s="261" t="s">
        <v>444</v>
      </c>
      <c r="E93" s="261" t="s">
        <v>549</v>
      </c>
      <c r="F93" s="262" t="s">
        <v>182</v>
      </c>
      <c r="G93" s="262">
        <v>29</v>
      </c>
      <c r="H93" s="261" t="s">
        <v>429</v>
      </c>
      <c r="I93" s="261" t="s">
        <v>550</v>
      </c>
      <c r="J93" s="261" t="s">
        <v>551</v>
      </c>
    </row>
    <row r="94" spans="2:10" ht="13.5" customHeight="1">
      <c r="B94" s="261" t="s">
        <v>692</v>
      </c>
      <c r="C94" s="261" t="s">
        <v>493</v>
      </c>
      <c r="D94" s="261" t="s">
        <v>414</v>
      </c>
      <c r="E94" s="261" t="s">
        <v>494</v>
      </c>
      <c r="F94" s="262" t="s">
        <v>180</v>
      </c>
      <c r="G94" s="262">
        <v>38</v>
      </c>
      <c r="H94" s="261" t="s">
        <v>429</v>
      </c>
      <c r="I94" s="261" t="s">
        <v>495</v>
      </c>
      <c r="J94" s="261" t="s">
        <v>496</v>
      </c>
    </row>
    <row r="95" spans="2:10" ht="13.5" customHeight="1">
      <c r="B95" s="261" t="s">
        <v>722</v>
      </c>
      <c r="C95" s="261" t="s">
        <v>711</v>
      </c>
      <c r="D95" s="261" t="s">
        <v>675</v>
      </c>
      <c r="E95" s="261" t="s">
        <v>712</v>
      </c>
      <c r="F95" s="262" t="s">
        <v>180</v>
      </c>
      <c r="G95" s="262">
        <v>30</v>
      </c>
      <c r="H95" s="261" t="s">
        <v>429</v>
      </c>
      <c r="I95" s="261" t="s">
        <v>713</v>
      </c>
      <c r="J95" s="261" t="s">
        <v>686</v>
      </c>
    </row>
    <row r="96" spans="2:10" ht="13.5" customHeight="1">
      <c r="B96" s="261" t="s">
        <v>762</v>
      </c>
      <c r="C96" s="261" t="s">
        <v>778</v>
      </c>
      <c r="D96" s="261" t="s">
        <v>471</v>
      </c>
      <c r="E96" s="261" t="s">
        <v>779</v>
      </c>
      <c r="F96" s="262" t="s">
        <v>182</v>
      </c>
      <c r="G96" s="262">
        <v>46</v>
      </c>
      <c r="H96" s="261" t="s">
        <v>429</v>
      </c>
      <c r="I96" s="261" t="s">
        <v>768</v>
      </c>
      <c r="J96" s="261" t="s">
        <v>758</v>
      </c>
    </row>
    <row r="97" spans="2:11" ht="13.5" customHeight="1">
      <c r="B97" s="261" t="s">
        <v>780</v>
      </c>
      <c r="C97" s="261" t="s">
        <v>481</v>
      </c>
      <c r="D97" s="261" t="s">
        <v>482</v>
      </c>
      <c r="E97" s="261" t="s">
        <v>483</v>
      </c>
      <c r="F97" s="262" t="s">
        <v>182</v>
      </c>
      <c r="G97" s="262">
        <v>25</v>
      </c>
      <c r="H97" s="261" t="s">
        <v>429</v>
      </c>
      <c r="I97" s="261" t="s">
        <v>484</v>
      </c>
      <c r="J97" s="261" t="s">
        <v>485</v>
      </c>
      <c r="K97" s="258">
        <f>SUBTOTAL(1,G80:G97)</f>
        <v>28.055555555555557</v>
      </c>
    </row>
  </sheetData>
  <autoFilter ref="B5:J97">
    <sortState ref="B6:J97">
      <sortCondition ref="H5:H97"/>
    </sortState>
  </autoFilter>
  <pageMargins left="0.75" right="0.75" top="1" bottom="1" header="0" footer="0"/>
  <pageSetup paperSize="9" orientation="portrait" horizontalDpi="4294967292" verticalDpi="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98"/>
  <sheetViews>
    <sheetView tabSelected="1" topLeftCell="A10" zoomScaleNormal="100" workbookViewId="0">
      <selection activeCell="L99" sqref="L99"/>
    </sheetView>
  </sheetViews>
  <sheetFormatPr baseColWidth="10" defaultRowHeight="12.75"/>
  <cols>
    <col min="1" max="1" width="11.42578125" style="258"/>
    <col min="2" max="5" width="13.140625" style="258" customWidth="1"/>
    <col min="6" max="7" width="5.28515625" style="258" customWidth="1"/>
    <col min="8" max="8" width="13.140625" style="258" customWidth="1"/>
    <col min="9" max="9" width="13.140625" style="258" bestFit="1" customWidth="1"/>
    <col min="10" max="10" width="12.42578125" style="258" customWidth="1"/>
    <col min="11" max="11" width="17.42578125" style="258" customWidth="1"/>
    <col min="12" max="12" width="14.28515625" style="258" bestFit="1" customWidth="1"/>
    <col min="13" max="257" width="11.42578125" style="258"/>
    <col min="258" max="261" width="13.140625" style="258" customWidth="1"/>
    <col min="262" max="263" width="5.28515625" style="258" customWidth="1"/>
    <col min="264" max="264" width="13.140625" style="258" customWidth="1"/>
    <col min="265" max="265" width="13.140625" style="258" bestFit="1" customWidth="1"/>
    <col min="266" max="266" width="12.42578125" style="258" customWidth="1"/>
    <col min="267" max="267" width="17.42578125" style="258" customWidth="1"/>
    <col min="268" max="268" width="14.28515625" style="258" bestFit="1" customWidth="1"/>
    <col min="269" max="513" width="11.42578125" style="258"/>
    <col min="514" max="517" width="13.140625" style="258" customWidth="1"/>
    <col min="518" max="519" width="5.28515625" style="258" customWidth="1"/>
    <col min="520" max="520" width="13.140625" style="258" customWidth="1"/>
    <col min="521" max="521" width="13.140625" style="258" bestFit="1" customWidth="1"/>
    <col min="522" max="522" width="12.42578125" style="258" customWidth="1"/>
    <col min="523" max="523" width="17.42578125" style="258" customWidth="1"/>
    <col min="524" max="524" width="14.28515625" style="258" bestFit="1" customWidth="1"/>
    <col min="525" max="769" width="11.42578125" style="258"/>
    <col min="770" max="773" width="13.140625" style="258" customWidth="1"/>
    <col min="774" max="775" width="5.28515625" style="258" customWidth="1"/>
    <col min="776" max="776" width="13.140625" style="258" customWidth="1"/>
    <col min="777" max="777" width="13.140625" style="258" bestFit="1" customWidth="1"/>
    <col min="778" max="778" width="12.42578125" style="258" customWidth="1"/>
    <col min="779" max="779" width="17.42578125" style="258" customWidth="1"/>
    <col min="780" max="780" width="14.28515625" style="258" bestFit="1" customWidth="1"/>
    <col min="781" max="1025" width="11.42578125" style="258"/>
    <col min="1026" max="1029" width="13.140625" style="258" customWidth="1"/>
    <col min="1030" max="1031" width="5.28515625" style="258" customWidth="1"/>
    <col min="1032" max="1032" width="13.140625" style="258" customWidth="1"/>
    <col min="1033" max="1033" width="13.140625" style="258" bestFit="1" customWidth="1"/>
    <col min="1034" max="1034" width="12.42578125" style="258" customWidth="1"/>
    <col min="1035" max="1035" width="17.42578125" style="258" customWidth="1"/>
    <col min="1036" max="1036" width="14.28515625" style="258" bestFit="1" customWidth="1"/>
    <col min="1037" max="1281" width="11.42578125" style="258"/>
    <col min="1282" max="1285" width="13.140625" style="258" customWidth="1"/>
    <col min="1286" max="1287" width="5.28515625" style="258" customWidth="1"/>
    <col min="1288" max="1288" width="13.140625" style="258" customWidth="1"/>
    <col min="1289" max="1289" width="13.140625" style="258" bestFit="1" customWidth="1"/>
    <col min="1290" max="1290" width="12.42578125" style="258" customWidth="1"/>
    <col min="1291" max="1291" width="17.42578125" style="258" customWidth="1"/>
    <col min="1292" max="1292" width="14.28515625" style="258" bestFit="1" customWidth="1"/>
    <col min="1293" max="1537" width="11.42578125" style="258"/>
    <col min="1538" max="1541" width="13.140625" style="258" customWidth="1"/>
    <col min="1542" max="1543" width="5.28515625" style="258" customWidth="1"/>
    <col min="1544" max="1544" width="13.140625" style="258" customWidth="1"/>
    <col min="1545" max="1545" width="13.140625" style="258" bestFit="1" customWidth="1"/>
    <col min="1546" max="1546" width="12.42578125" style="258" customWidth="1"/>
    <col min="1547" max="1547" width="17.42578125" style="258" customWidth="1"/>
    <col min="1548" max="1548" width="14.28515625" style="258" bestFit="1" customWidth="1"/>
    <col min="1549" max="1793" width="11.42578125" style="258"/>
    <col min="1794" max="1797" width="13.140625" style="258" customWidth="1"/>
    <col min="1798" max="1799" width="5.28515625" style="258" customWidth="1"/>
    <col min="1800" max="1800" width="13.140625" style="258" customWidth="1"/>
    <col min="1801" max="1801" width="13.140625" style="258" bestFit="1" customWidth="1"/>
    <col min="1802" max="1802" width="12.42578125" style="258" customWidth="1"/>
    <col min="1803" max="1803" width="17.42578125" style="258" customWidth="1"/>
    <col min="1804" max="1804" width="14.28515625" style="258" bestFit="1" customWidth="1"/>
    <col min="1805" max="2049" width="11.42578125" style="258"/>
    <col min="2050" max="2053" width="13.140625" style="258" customWidth="1"/>
    <col min="2054" max="2055" width="5.28515625" style="258" customWidth="1"/>
    <col min="2056" max="2056" width="13.140625" style="258" customWidth="1"/>
    <col min="2057" max="2057" width="13.140625" style="258" bestFit="1" customWidth="1"/>
    <col min="2058" max="2058" width="12.42578125" style="258" customWidth="1"/>
    <col min="2059" max="2059" width="17.42578125" style="258" customWidth="1"/>
    <col min="2060" max="2060" width="14.28515625" style="258" bestFit="1" customWidth="1"/>
    <col min="2061" max="2305" width="11.42578125" style="258"/>
    <col min="2306" max="2309" width="13.140625" style="258" customWidth="1"/>
    <col min="2310" max="2311" width="5.28515625" style="258" customWidth="1"/>
    <col min="2312" max="2312" width="13.140625" style="258" customWidth="1"/>
    <col min="2313" max="2313" width="13.140625" style="258" bestFit="1" customWidth="1"/>
    <col min="2314" max="2314" width="12.42578125" style="258" customWidth="1"/>
    <col min="2315" max="2315" width="17.42578125" style="258" customWidth="1"/>
    <col min="2316" max="2316" width="14.28515625" style="258" bestFit="1" customWidth="1"/>
    <col min="2317" max="2561" width="11.42578125" style="258"/>
    <col min="2562" max="2565" width="13.140625" style="258" customWidth="1"/>
    <col min="2566" max="2567" width="5.28515625" style="258" customWidth="1"/>
    <col min="2568" max="2568" width="13.140625" style="258" customWidth="1"/>
    <col min="2569" max="2569" width="13.140625" style="258" bestFit="1" customWidth="1"/>
    <col min="2570" max="2570" width="12.42578125" style="258" customWidth="1"/>
    <col min="2571" max="2571" width="17.42578125" style="258" customWidth="1"/>
    <col min="2572" max="2572" width="14.28515625" style="258" bestFit="1" customWidth="1"/>
    <col min="2573" max="2817" width="11.42578125" style="258"/>
    <col min="2818" max="2821" width="13.140625" style="258" customWidth="1"/>
    <col min="2822" max="2823" width="5.28515625" style="258" customWidth="1"/>
    <col min="2824" max="2824" width="13.140625" style="258" customWidth="1"/>
    <col min="2825" max="2825" width="13.140625" style="258" bestFit="1" customWidth="1"/>
    <col min="2826" max="2826" width="12.42578125" style="258" customWidth="1"/>
    <col min="2827" max="2827" width="17.42578125" style="258" customWidth="1"/>
    <col min="2828" max="2828" width="14.28515625" style="258" bestFit="1" customWidth="1"/>
    <col min="2829" max="3073" width="11.42578125" style="258"/>
    <col min="3074" max="3077" width="13.140625" style="258" customWidth="1"/>
    <col min="3078" max="3079" width="5.28515625" style="258" customWidth="1"/>
    <col min="3080" max="3080" width="13.140625" style="258" customWidth="1"/>
    <col min="3081" max="3081" width="13.140625" style="258" bestFit="1" customWidth="1"/>
    <col min="3082" max="3082" width="12.42578125" style="258" customWidth="1"/>
    <col min="3083" max="3083" width="17.42578125" style="258" customWidth="1"/>
    <col min="3084" max="3084" width="14.28515625" style="258" bestFit="1" customWidth="1"/>
    <col min="3085" max="3329" width="11.42578125" style="258"/>
    <col min="3330" max="3333" width="13.140625" style="258" customWidth="1"/>
    <col min="3334" max="3335" width="5.28515625" style="258" customWidth="1"/>
    <col min="3336" max="3336" width="13.140625" style="258" customWidth="1"/>
    <col min="3337" max="3337" width="13.140625" style="258" bestFit="1" customWidth="1"/>
    <col min="3338" max="3338" width="12.42578125" style="258" customWidth="1"/>
    <col min="3339" max="3339" width="17.42578125" style="258" customWidth="1"/>
    <col min="3340" max="3340" width="14.28515625" style="258" bestFit="1" customWidth="1"/>
    <col min="3341" max="3585" width="11.42578125" style="258"/>
    <col min="3586" max="3589" width="13.140625" style="258" customWidth="1"/>
    <col min="3590" max="3591" width="5.28515625" style="258" customWidth="1"/>
    <col min="3592" max="3592" width="13.140625" style="258" customWidth="1"/>
    <col min="3593" max="3593" width="13.140625" style="258" bestFit="1" customWidth="1"/>
    <col min="3594" max="3594" width="12.42578125" style="258" customWidth="1"/>
    <col min="3595" max="3595" width="17.42578125" style="258" customWidth="1"/>
    <col min="3596" max="3596" width="14.28515625" style="258" bestFit="1" customWidth="1"/>
    <col min="3597" max="3841" width="11.42578125" style="258"/>
    <col min="3842" max="3845" width="13.140625" style="258" customWidth="1"/>
    <col min="3846" max="3847" width="5.28515625" style="258" customWidth="1"/>
    <col min="3848" max="3848" width="13.140625" style="258" customWidth="1"/>
    <col min="3849" max="3849" width="13.140625" style="258" bestFit="1" customWidth="1"/>
    <col min="3850" max="3850" width="12.42578125" style="258" customWidth="1"/>
    <col min="3851" max="3851" width="17.42578125" style="258" customWidth="1"/>
    <col min="3852" max="3852" width="14.28515625" style="258" bestFit="1" customWidth="1"/>
    <col min="3853" max="4097" width="11.42578125" style="258"/>
    <col min="4098" max="4101" width="13.140625" style="258" customWidth="1"/>
    <col min="4102" max="4103" width="5.28515625" style="258" customWidth="1"/>
    <col min="4104" max="4104" width="13.140625" style="258" customWidth="1"/>
    <col min="4105" max="4105" width="13.140625" style="258" bestFit="1" customWidth="1"/>
    <col min="4106" max="4106" width="12.42578125" style="258" customWidth="1"/>
    <col min="4107" max="4107" width="17.42578125" style="258" customWidth="1"/>
    <col min="4108" max="4108" width="14.28515625" style="258" bestFit="1" customWidth="1"/>
    <col min="4109" max="4353" width="11.42578125" style="258"/>
    <col min="4354" max="4357" width="13.140625" style="258" customWidth="1"/>
    <col min="4358" max="4359" width="5.28515625" style="258" customWidth="1"/>
    <col min="4360" max="4360" width="13.140625" style="258" customWidth="1"/>
    <col min="4361" max="4361" width="13.140625" style="258" bestFit="1" customWidth="1"/>
    <col min="4362" max="4362" width="12.42578125" style="258" customWidth="1"/>
    <col min="4363" max="4363" width="17.42578125" style="258" customWidth="1"/>
    <col min="4364" max="4364" width="14.28515625" style="258" bestFit="1" customWidth="1"/>
    <col min="4365" max="4609" width="11.42578125" style="258"/>
    <col min="4610" max="4613" width="13.140625" style="258" customWidth="1"/>
    <col min="4614" max="4615" width="5.28515625" style="258" customWidth="1"/>
    <col min="4616" max="4616" width="13.140625" style="258" customWidth="1"/>
    <col min="4617" max="4617" width="13.140625" style="258" bestFit="1" customWidth="1"/>
    <col min="4618" max="4618" width="12.42578125" style="258" customWidth="1"/>
    <col min="4619" max="4619" width="17.42578125" style="258" customWidth="1"/>
    <col min="4620" max="4620" width="14.28515625" style="258" bestFit="1" customWidth="1"/>
    <col min="4621" max="4865" width="11.42578125" style="258"/>
    <col min="4866" max="4869" width="13.140625" style="258" customWidth="1"/>
    <col min="4870" max="4871" width="5.28515625" style="258" customWidth="1"/>
    <col min="4872" max="4872" width="13.140625" style="258" customWidth="1"/>
    <col min="4873" max="4873" width="13.140625" style="258" bestFit="1" customWidth="1"/>
    <col min="4874" max="4874" width="12.42578125" style="258" customWidth="1"/>
    <col min="4875" max="4875" width="17.42578125" style="258" customWidth="1"/>
    <col min="4876" max="4876" width="14.28515625" style="258" bestFit="1" customWidth="1"/>
    <col min="4877" max="5121" width="11.42578125" style="258"/>
    <col min="5122" max="5125" width="13.140625" style="258" customWidth="1"/>
    <col min="5126" max="5127" width="5.28515625" style="258" customWidth="1"/>
    <col min="5128" max="5128" width="13.140625" style="258" customWidth="1"/>
    <col min="5129" max="5129" width="13.140625" style="258" bestFit="1" customWidth="1"/>
    <col min="5130" max="5130" width="12.42578125" style="258" customWidth="1"/>
    <col min="5131" max="5131" width="17.42578125" style="258" customWidth="1"/>
    <col min="5132" max="5132" width="14.28515625" style="258" bestFit="1" customWidth="1"/>
    <col min="5133" max="5377" width="11.42578125" style="258"/>
    <col min="5378" max="5381" width="13.140625" style="258" customWidth="1"/>
    <col min="5382" max="5383" width="5.28515625" style="258" customWidth="1"/>
    <col min="5384" max="5384" width="13.140625" style="258" customWidth="1"/>
    <col min="5385" max="5385" width="13.140625" style="258" bestFit="1" customWidth="1"/>
    <col min="5386" max="5386" width="12.42578125" style="258" customWidth="1"/>
    <col min="5387" max="5387" width="17.42578125" style="258" customWidth="1"/>
    <col min="5388" max="5388" width="14.28515625" style="258" bestFit="1" customWidth="1"/>
    <col min="5389" max="5633" width="11.42578125" style="258"/>
    <col min="5634" max="5637" width="13.140625" style="258" customWidth="1"/>
    <col min="5638" max="5639" width="5.28515625" style="258" customWidth="1"/>
    <col min="5640" max="5640" width="13.140625" style="258" customWidth="1"/>
    <col min="5641" max="5641" width="13.140625" style="258" bestFit="1" customWidth="1"/>
    <col min="5642" max="5642" width="12.42578125" style="258" customWidth="1"/>
    <col min="5643" max="5643" width="17.42578125" style="258" customWidth="1"/>
    <col min="5644" max="5644" width="14.28515625" style="258" bestFit="1" customWidth="1"/>
    <col min="5645" max="5889" width="11.42578125" style="258"/>
    <col min="5890" max="5893" width="13.140625" style="258" customWidth="1"/>
    <col min="5894" max="5895" width="5.28515625" style="258" customWidth="1"/>
    <col min="5896" max="5896" width="13.140625" style="258" customWidth="1"/>
    <col min="5897" max="5897" width="13.140625" style="258" bestFit="1" customWidth="1"/>
    <col min="5898" max="5898" width="12.42578125" style="258" customWidth="1"/>
    <col min="5899" max="5899" width="17.42578125" style="258" customWidth="1"/>
    <col min="5900" max="5900" width="14.28515625" style="258" bestFit="1" customWidth="1"/>
    <col min="5901" max="6145" width="11.42578125" style="258"/>
    <col min="6146" max="6149" width="13.140625" style="258" customWidth="1"/>
    <col min="6150" max="6151" width="5.28515625" style="258" customWidth="1"/>
    <col min="6152" max="6152" width="13.140625" style="258" customWidth="1"/>
    <col min="6153" max="6153" width="13.140625" style="258" bestFit="1" customWidth="1"/>
    <col min="6154" max="6154" width="12.42578125" style="258" customWidth="1"/>
    <col min="6155" max="6155" width="17.42578125" style="258" customWidth="1"/>
    <col min="6156" max="6156" width="14.28515625" style="258" bestFit="1" customWidth="1"/>
    <col min="6157" max="6401" width="11.42578125" style="258"/>
    <col min="6402" max="6405" width="13.140625" style="258" customWidth="1"/>
    <col min="6406" max="6407" width="5.28515625" style="258" customWidth="1"/>
    <col min="6408" max="6408" width="13.140625" style="258" customWidth="1"/>
    <col min="6409" max="6409" width="13.140625" style="258" bestFit="1" customWidth="1"/>
    <col min="6410" max="6410" width="12.42578125" style="258" customWidth="1"/>
    <col min="6411" max="6411" width="17.42578125" style="258" customWidth="1"/>
    <col min="6412" max="6412" width="14.28515625" style="258" bestFit="1" customWidth="1"/>
    <col min="6413" max="6657" width="11.42578125" style="258"/>
    <col min="6658" max="6661" width="13.140625" style="258" customWidth="1"/>
    <col min="6662" max="6663" width="5.28515625" style="258" customWidth="1"/>
    <col min="6664" max="6664" width="13.140625" style="258" customWidth="1"/>
    <col min="6665" max="6665" width="13.140625" style="258" bestFit="1" customWidth="1"/>
    <col min="6666" max="6666" width="12.42578125" style="258" customWidth="1"/>
    <col min="6667" max="6667" width="17.42578125" style="258" customWidth="1"/>
    <col min="6668" max="6668" width="14.28515625" style="258" bestFit="1" customWidth="1"/>
    <col min="6669" max="6913" width="11.42578125" style="258"/>
    <col min="6914" max="6917" width="13.140625" style="258" customWidth="1"/>
    <col min="6918" max="6919" width="5.28515625" style="258" customWidth="1"/>
    <col min="6920" max="6920" width="13.140625" style="258" customWidth="1"/>
    <col min="6921" max="6921" width="13.140625" style="258" bestFit="1" customWidth="1"/>
    <col min="6922" max="6922" width="12.42578125" style="258" customWidth="1"/>
    <col min="6923" max="6923" width="17.42578125" style="258" customWidth="1"/>
    <col min="6924" max="6924" width="14.28515625" style="258" bestFit="1" customWidth="1"/>
    <col min="6925" max="7169" width="11.42578125" style="258"/>
    <col min="7170" max="7173" width="13.140625" style="258" customWidth="1"/>
    <col min="7174" max="7175" width="5.28515625" style="258" customWidth="1"/>
    <col min="7176" max="7176" width="13.140625" style="258" customWidth="1"/>
    <col min="7177" max="7177" width="13.140625" style="258" bestFit="1" customWidth="1"/>
    <col min="7178" max="7178" width="12.42578125" style="258" customWidth="1"/>
    <col min="7179" max="7179" width="17.42578125" style="258" customWidth="1"/>
    <col min="7180" max="7180" width="14.28515625" style="258" bestFit="1" customWidth="1"/>
    <col min="7181" max="7425" width="11.42578125" style="258"/>
    <col min="7426" max="7429" width="13.140625" style="258" customWidth="1"/>
    <col min="7430" max="7431" width="5.28515625" style="258" customWidth="1"/>
    <col min="7432" max="7432" width="13.140625" style="258" customWidth="1"/>
    <col min="7433" max="7433" width="13.140625" style="258" bestFit="1" customWidth="1"/>
    <col min="7434" max="7434" width="12.42578125" style="258" customWidth="1"/>
    <col min="7435" max="7435" width="17.42578125" style="258" customWidth="1"/>
    <col min="7436" max="7436" width="14.28515625" style="258" bestFit="1" customWidth="1"/>
    <col min="7437" max="7681" width="11.42578125" style="258"/>
    <col min="7682" max="7685" width="13.140625" style="258" customWidth="1"/>
    <col min="7686" max="7687" width="5.28515625" style="258" customWidth="1"/>
    <col min="7688" max="7688" width="13.140625" style="258" customWidth="1"/>
    <col min="7689" max="7689" width="13.140625" style="258" bestFit="1" customWidth="1"/>
    <col min="7690" max="7690" width="12.42578125" style="258" customWidth="1"/>
    <col min="7691" max="7691" width="17.42578125" style="258" customWidth="1"/>
    <col min="7692" max="7692" width="14.28515625" style="258" bestFit="1" customWidth="1"/>
    <col min="7693" max="7937" width="11.42578125" style="258"/>
    <col min="7938" max="7941" width="13.140625" style="258" customWidth="1"/>
    <col min="7942" max="7943" width="5.28515625" style="258" customWidth="1"/>
    <col min="7944" max="7944" width="13.140625" style="258" customWidth="1"/>
    <col min="7945" max="7945" width="13.140625" style="258" bestFit="1" customWidth="1"/>
    <col min="7946" max="7946" width="12.42578125" style="258" customWidth="1"/>
    <col min="7947" max="7947" width="17.42578125" style="258" customWidth="1"/>
    <col min="7948" max="7948" width="14.28515625" style="258" bestFit="1" customWidth="1"/>
    <col min="7949" max="8193" width="11.42578125" style="258"/>
    <col min="8194" max="8197" width="13.140625" style="258" customWidth="1"/>
    <col min="8198" max="8199" width="5.28515625" style="258" customWidth="1"/>
    <col min="8200" max="8200" width="13.140625" style="258" customWidth="1"/>
    <col min="8201" max="8201" width="13.140625" style="258" bestFit="1" customWidth="1"/>
    <col min="8202" max="8202" width="12.42578125" style="258" customWidth="1"/>
    <col min="8203" max="8203" width="17.42578125" style="258" customWidth="1"/>
    <col min="8204" max="8204" width="14.28515625" style="258" bestFit="1" customWidth="1"/>
    <col min="8205" max="8449" width="11.42578125" style="258"/>
    <col min="8450" max="8453" width="13.140625" style="258" customWidth="1"/>
    <col min="8454" max="8455" width="5.28515625" style="258" customWidth="1"/>
    <col min="8456" max="8456" width="13.140625" style="258" customWidth="1"/>
    <col min="8457" max="8457" width="13.140625" style="258" bestFit="1" customWidth="1"/>
    <col min="8458" max="8458" width="12.42578125" style="258" customWidth="1"/>
    <col min="8459" max="8459" width="17.42578125" style="258" customWidth="1"/>
    <col min="8460" max="8460" width="14.28515625" style="258" bestFit="1" customWidth="1"/>
    <col min="8461" max="8705" width="11.42578125" style="258"/>
    <col min="8706" max="8709" width="13.140625" style="258" customWidth="1"/>
    <col min="8710" max="8711" width="5.28515625" style="258" customWidth="1"/>
    <col min="8712" max="8712" width="13.140625" style="258" customWidth="1"/>
    <col min="8713" max="8713" width="13.140625" style="258" bestFit="1" customWidth="1"/>
    <col min="8714" max="8714" width="12.42578125" style="258" customWidth="1"/>
    <col min="8715" max="8715" width="17.42578125" style="258" customWidth="1"/>
    <col min="8716" max="8716" width="14.28515625" style="258" bestFit="1" customWidth="1"/>
    <col min="8717" max="8961" width="11.42578125" style="258"/>
    <col min="8962" max="8965" width="13.140625" style="258" customWidth="1"/>
    <col min="8966" max="8967" width="5.28515625" style="258" customWidth="1"/>
    <col min="8968" max="8968" width="13.140625" style="258" customWidth="1"/>
    <col min="8969" max="8969" width="13.140625" style="258" bestFit="1" customWidth="1"/>
    <col min="8970" max="8970" width="12.42578125" style="258" customWidth="1"/>
    <col min="8971" max="8971" width="17.42578125" style="258" customWidth="1"/>
    <col min="8972" max="8972" width="14.28515625" style="258" bestFit="1" customWidth="1"/>
    <col min="8973" max="9217" width="11.42578125" style="258"/>
    <col min="9218" max="9221" width="13.140625" style="258" customWidth="1"/>
    <col min="9222" max="9223" width="5.28515625" style="258" customWidth="1"/>
    <col min="9224" max="9224" width="13.140625" style="258" customWidth="1"/>
    <col min="9225" max="9225" width="13.140625" style="258" bestFit="1" customWidth="1"/>
    <col min="9226" max="9226" width="12.42578125" style="258" customWidth="1"/>
    <col min="9227" max="9227" width="17.42578125" style="258" customWidth="1"/>
    <col min="9228" max="9228" width="14.28515625" style="258" bestFit="1" customWidth="1"/>
    <col min="9229" max="9473" width="11.42578125" style="258"/>
    <col min="9474" max="9477" width="13.140625" style="258" customWidth="1"/>
    <col min="9478" max="9479" width="5.28515625" style="258" customWidth="1"/>
    <col min="9480" max="9480" width="13.140625" style="258" customWidth="1"/>
    <col min="9481" max="9481" width="13.140625" style="258" bestFit="1" customWidth="1"/>
    <col min="9482" max="9482" width="12.42578125" style="258" customWidth="1"/>
    <col min="9483" max="9483" width="17.42578125" style="258" customWidth="1"/>
    <col min="9484" max="9484" width="14.28515625" style="258" bestFit="1" customWidth="1"/>
    <col min="9485" max="9729" width="11.42578125" style="258"/>
    <col min="9730" max="9733" width="13.140625" style="258" customWidth="1"/>
    <col min="9734" max="9735" width="5.28515625" style="258" customWidth="1"/>
    <col min="9736" max="9736" width="13.140625" style="258" customWidth="1"/>
    <col min="9737" max="9737" width="13.140625" style="258" bestFit="1" customWidth="1"/>
    <col min="9738" max="9738" width="12.42578125" style="258" customWidth="1"/>
    <col min="9739" max="9739" width="17.42578125" style="258" customWidth="1"/>
    <col min="9740" max="9740" width="14.28515625" style="258" bestFit="1" customWidth="1"/>
    <col min="9741" max="9985" width="11.42578125" style="258"/>
    <col min="9986" max="9989" width="13.140625" style="258" customWidth="1"/>
    <col min="9990" max="9991" width="5.28515625" style="258" customWidth="1"/>
    <col min="9992" max="9992" width="13.140625" style="258" customWidth="1"/>
    <col min="9993" max="9993" width="13.140625" style="258" bestFit="1" customWidth="1"/>
    <col min="9994" max="9994" width="12.42578125" style="258" customWidth="1"/>
    <col min="9995" max="9995" width="17.42578125" style="258" customWidth="1"/>
    <col min="9996" max="9996" width="14.28515625" style="258" bestFit="1" customWidth="1"/>
    <col min="9997" max="10241" width="11.42578125" style="258"/>
    <col min="10242" max="10245" width="13.140625" style="258" customWidth="1"/>
    <col min="10246" max="10247" width="5.28515625" style="258" customWidth="1"/>
    <col min="10248" max="10248" width="13.140625" style="258" customWidth="1"/>
    <col min="10249" max="10249" width="13.140625" style="258" bestFit="1" customWidth="1"/>
    <col min="10250" max="10250" width="12.42578125" style="258" customWidth="1"/>
    <col min="10251" max="10251" width="17.42578125" style="258" customWidth="1"/>
    <col min="10252" max="10252" width="14.28515625" style="258" bestFit="1" customWidth="1"/>
    <col min="10253" max="10497" width="11.42578125" style="258"/>
    <col min="10498" max="10501" width="13.140625" style="258" customWidth="1"/>
    <col min="10502" max="10503" width="5.28515625" style="258" customWidth="1"/>
    <col min="10504" max="10504" width="13.140625" style="258" customWidth="1"/>
    <col min="10505" max="10505" width="13.140625" style="258" bestFit="1" customWidth="1"/>
    <col min="10506" max="10506" width="12.42578125" style="258" customWidth="1"/>
    <col min="10507" max="10507" width="17.42578125" style="258" customWidth="1"/>
    <col min="10508" max="10508" width="14.28515625" style="258" bestFit="1" customWidth="1"/>
    <col min="10509" max="10753" width="11.42578125" style="258"/>
    <col min="10754" max="10757" width="13.140625" style="258" customWidth="1"/>
    <col min="10758" max="10759" width="5.28515625" style="258" customWidth="1"/>
    <col min="10760" max="10760" width="13.140625" style="258" customWidth="1"/>
    <col min="10761" max="10761" width="13.140625" style="258" bestFit="1" customWidth="1"/>
    <col min="10762" max="10762" width="12.42578125" style="258" customWidth="1"/>
    <col min="10763" max="10763" width="17.42578125" style="258" customWidth="1"/>
    <col min="10764" max="10764" width="14.28515625" style="258" bestFit="1" customWidth="1"/>
    <col min="10765" max="11009" width="11.42578125" style="258"/>
    <col min="11010" max="11013" width="13.140625" style="258" customWidth="1"/>
    <col min="11014" max="11015" width="5.28515625" style="258" customWidth="1"/>
    <col min="11016" max="11016" width="13.140625" style="258" customWidth="1"/>
    <col min="11017" max="11017" width="13.140625" style="258" bestFit="1" customWidth="1"/>
    <col min="11018" max="11018" width="12.42578125" style="258" customWidth="1"/>
    <col min="11019" max="11019" width="17.42578125" style="258" customWidth="1"/>
    <col min="11020" max="11020" width="14.28515625" style="258" bestFit="1" customWidth="1"/>
    <col min="11021" max="11265" width="11.42578125" style="258"/>
    <col min="11266" max="11269" width="13.140625" style="258" customWidth="1"/>
    <col min="11270" max="11271" width="5.28515625" style="258" customWidth="1"/>
    <col min="11272" max="11272" width="13.140625" style="258" customWidth="1"/>
    <col min="11273" max="11273" width="13.140625" style="258" bestFit="1" customWidth="1"/>
    <col min="11274" max="11274" width="12.42578125" style="258" customWidth="1"/>
    <col min="11275" max="11275" width="17.42578125" style="258" customWidth="1"/>
    <col min="11276" max="11276" width="14.28515625" style="258" bestFit="1" customWidth="1"/>
    <col min="11277" max="11521" width="11.42578125" style="258"/>
    <col min="11522" max="11525" width="13.140625" style="258" customWidth="1"/>
    <col min="11526" max="11527" width="5.28515625" style="258" customWidth="1"/>
    <col min="11528" max="11528" width="13.140625" style="258" customWidth="1"/>
    <col min="11529" max="11529" width="13.140625" style="258" bestFit="1" customWidth="1"/>
    <col min="11530" max="11530" width="12.42578125" style="258" customWidth="1"/>
    <col min="11531" max="11531" width="17.42578125" style="258" customWidth="1"/>
    <col min="11532" max="11532" width="14.28515625" style="258" bestFit="1" customWidth="1"/>
    <col min="11533" max="11777" width="11.42578125" style="258"/>
    <col min="11778" max="11781" width="13.140625" style="258" customWidth="1"/>
    <col min="11782" max="11783" width="5.28515625" style="258" customWidth="1"/>
    <col min="11784" max="11784" width="13.140625" style="258" customWidth="1"/>
    <col min="11785" max="11785" width="13.140625" style="258" bestFit="1" customWidth="1"/>
    <col min="11786" max="11786" width="12.42578125" style="258" customWidth="1"/>
    <col min="11787" max="11787" width="17.42578125" style="258" customWidth="1"/>
    <col min="11788" max="11788" width="14.28515625" style="258" bestFit="1" customWidth="1"/>
    <col min="11789" max="12033" width="11.42578125" style="258"/>
    <col min="12034" max="12037" width="13.140625" style="258" customWidth="1"/>
    <col min="12038" max="12039" width="5.28515625" style="258" customWidth="1"/>
    <col min="12040" max="12040" width="13.140625" style="258" customWidth="1"/>
    <col min="12041" max="12041" width="13.140625" style="258" bestFit="1" customWidth="1"/>
    <col min="12042" max="12042" width="12.42578125" style="258" customWidth="1"/>
    <col min="12043" max="12043" width="17.42578125" style="258" customWidth="1"/>
    <col min="12044" max="12044" width="14.28515625" style="258" bestFit="1" customWidth="1"/>
    <col min="12045" max="12289" width="11.42578125" style="258"/>
    <col min="12290" max="12293" width="13.140625" style="258" customWidth="1"/>
    <col min="12294" max="12295" width="5.28515625" style="258" customWidth="1"/>
    <col min="12296" max="12296" width="13.140625" style="258" customWidth="1"/>
    <col min="12297" max="12297" width="13.140625" style="258" bestFit="1" customWidth="1"/>
    <col min="12298" max="12298" width="12.42578125" style="258" customWidth="1"/>
    <col min="12299" max="12299" width="17.42578125" style="258" customWidth="1"/>
    <col min="12300" max="12300" width="14.28515625" style="258" bestFit="1" customWidth="1"/>
    <col min="12301" max="12545" width="11.42578125" style="258"/>
    <col min="12546" max="12549" width="13.140625" style="258" customWidth="1"/>
    <col min="12550" max="12551" width="5.28515625" style="258" customWidth="1"/>
    <col min="12552" max="12552" width="13.140625" style="258" customWidth="1"/>
    <col min="12553" max="12553" width="13.140625" style="258" bestFit="1" customWidth="1"/>
    <col min="12554" max="12554" width="12.42578125" style="258" customWidth="1"/>
    <col min="12555" max="12555" width="17.42578125" style="258" customWidth="1"/>
    <col min="12556" max="12556" width="14.28515625" style="258" bestFit="1" customWidth="1"/>
    <col min="12557" max="12801" width="11.42578125" style="258"/>
    <col min="12802" max="12805" width="13.140625" style="258" customWidth="1"/>
    <col min="12806" max="12807" width="5.28515625" style="258" customWidth="1"/>
    <col min="12808" max="12808" width="13.140625" style="258" customWidth="1"/>
    <col min="12809" max="12809" width="13.140625" style="258" bestFit="1" customWidth="1"/>
    <col min="12810" max="12810" width="12.42578125" style="258" customWidth="1"/>
    <col min="12811" max="12811" width="17.42578125" style="258" customWidth="1"/>
    <col min="12812" max="12812" width="14.28515625" style="258" bestFit="1" customWidth="1"/>
    <col min="12813" max="13057" width="11.42578125" style="258"/>
    <col min="13058" max="13061" width="13.140625" style="258" customWidth="1"/>
    <col min="13062" max="13063" width="5.28515625" style="258" customWidth="1"/>
    <col min="13064" max="13064" width="13.140625" style="258" customWidth="1"/>
    <col min="13065" max="13065" width="13.140625" style="258" bestFit="1" customWidth="1"/>
    <col min="13066" max="13066" width="12.42578125" style="258" customWidth="1"/>
    <col min="13067" max="13067" width="17.42578125" style="258" customWidth="1"/>
    <col min="13068" max="13068" width="14.28515625" style="258" bestFit="1" customWidth="1"/>
    <col min="13069" max="13313" width="11.42578125" style="258"/>
    <col min="13314" max="13317" width="13.140625" style="258" customWidth="1"/>
    <col min="13318" max="13319" width="5.28515625" style="258" customWidth="1"/>
    <col min="13320" max="13320" width="13.140625" style="258" customWidth="1"/>
    <col min="13321" max="13321" width="13.140625" style="258" bestFit="1" customWidth="1"/>
    <col min="13322" max="13322" width="12.42578125" style="258" customWidth="1"/>
    <col min="13323" max="13323" width="17.42578125" style="258" customWidth="1"/>
    <col min="13324" max="13324" width="14.28515625" style="258" bestFit="1" customWidth="1"/>
    <col min="13325" max="13569" width="11.42578125" style="258"/>
    <col min="13570" max="13573" width="13.140625" style="258" customWidth="1"/>
    <col min="13574" max="13575" width="5.28515625" style="258" customWidth="1"/>
    <col min="13576" max="13576" width="13.140625" style="258" customWidth="1"/>
    <col min="13577" max="13577" width="13.140625" style="258" bestFit="1" customWidth="1"/>
    <col min="13578" max="13578" width="12.42578125" style="258" customWidth="1"/>
    <col min="13579" max="13579" width="17.42578125" style="258" customWidth="1"/>
    <col min="13580" max="13580" width="14.28515625" style="258" bestFit="1" customWidth="1"/>
    <col min="13581" max="13825" width="11.42578125" style="258"/>
    <col min="13826" max="13829" width="13.140625" style="258" customWidth="1"/>
    <col min="13830" max="13831" width="5.28515625" style="258" customWidth="1"/>
    <col min="13832" max="13832" width="13.140625" style="258" customWidth="1"/>
    <col min="13833" max="13833" width="13.140625" style="258" bestFit="1" customWidth="1"/>
    <col min="13834" max="13834" width="12.42578125" style="258" customWidth="1"/>
    <col min="13835" max="13835" width="17.42578125" style="258" customWidth="1"/>
    <col min="13836" max="13836" width="14.28515625" style="258" bestFit="1" customWidth="1"/>
    <col min="13837" max="14081" width="11.42578125" style="258"/>
    <col min="14082" max="14085" width="13.140625" style="258" customWidth="1"/>
    <col min="14086" max="14087" width="5.28515625" style="258" customWidth="1"/>
    <col min="14088" max="14088" width="13.140625" style="258" customWidth="1"/>
    <col min="14089" max="14089" width="13.140625" style="258" bestFit="1" customWidth="1"/>
    <col min="14090" max="14090" width="12.42578125" style="258" customWidth="1"/>
    <col min="14091" max="14091" width="17.42578125" style="258" customWidth="1"/>
    <col min="14092" max="14092" width="14.28515625" style="258" bestFit="1" customWidth="1"/>
    <col min="14093" max="14337" width="11.42578125" style="258"/>
    <col min="14338" max="14341" width="13.140625" style="258" customWidth="1"/>
    <col min="14342" max="14343" width="5.28515625" style="258" customWidth="1"/>
    <col min="14344" max="14344" width="13.140625" style="258" customWidth="1"/>
    <col min="14345" max="14345" width="13.140625" style="258" bestFit="1" customWidth="1"/>
    <col min="14346" max="14346" width="12.42578125" style="258" customWidth="1"/>
    <col min="14347" max="14347" width="17.42578125" style="258" customWidth="1"/>
    <col min="14348" max="14348" width="14.28515625" style="258" bestFit="1" customWidth="1"/>
    <col min="14349" max="14593" width="11.42578125" style="258"/>
    <col min="14594" max="14597" width="13.140625" style="258" customWidth="1"/>
    <col min="14598" max="14599" width="5.28515625" style="258" customWidth="1"/>
    <col min="14600" max="14600" width="13.140625" style="258" customWidth="1"/>
    <col min="14601" max="14601" width="13.140625" style="258" bestFit="1" customWidth="1"/>
    <col min="14602" max="14602" width="12.42578125" style="258" customWidth="1"/>
    <col min="14603" max="14603" width="17.42578125" style="258" customWidth="1"/>
    <col min="14604" max="14604" width="14.28515625" style="258" bestFit="1" customWidth="1"/>
    <col min="14605" max="14849" width="11.42578125" style="258"/>
    <col min="14850" max="14853" width="13.140625" style="258" customWidth="1"/>
    <col min="14854" max="14855" width="5.28515625" style="258" customWidth="1"/>
    <col min="14856" max="14856" width="13.140625" style="258" customWidth="1"/>
    <col min="14857" max="14857" width="13.140625" style="258" bestFit="1" customWidth="1"/>
    <col min="14858" max="14858" width="12.42578125" style="258" customWidth="1"/>
    <col min="14859" max="14859" width="17.42578125" style="258" customWidth="1"/>
    <col min="14860" max="14860" width="14.28515625" style="258" bestFit="1" customWidth="1"/>
    <col min="14861" max="15105" width="11.42578125" style="258"/>
    <col min="15106" max="15109" width="13.140625" style="258" customWidth="1"/>
    <col min="15110" max="15111" width="5.28515625" style="258" customWidth="1"/>
    <col min="15112" max="15112" width="13.140625" style="258" customWidth="1"/>
    <col min="15113" max="15113" width="13.140625" style="258" bestFit="1" customWidth="1"/>
    <col min="15114" max="15114" width="12.42578125" style="258" customWidth="1"/>
    <col min="15115" max="15115" width="17.42578125" style="258" customWidth="1"/>
    <col min="15116" max="15116" width="14.28515625" style="258" bestFit="1" customWidth="1"/>
    <col min="15117" max="15361" width="11.42578125" style="258"/>
    <col min="15362" max="15365" width="13.140625" style="258" customWidth="1"/>
    <col min="15366" max="15367" width="5.28515625" style="258" customWidth="1"/>
    <col min="15368" max="15368" width="13.140625" style="258" customWidth="1"/>
    <col min="15369" max="15369" width="13.140625" style="258" bestFit="1" customWidth="1"/>
    <col min="15370" max="15370" width="12.42578125" style="258" customWidth="1"/>
    <col min="15371" max="15371" width="17.42578125" style="258" customWidth="1"/>
    <col min="15372" max="15372" width="14.28515625" style="258" bestFit="1" customWidth="1"/>
    <col min="15373" max="15617" width="11.42578125" style="258"/>
    <col min="15618" max="15621" width="13.140625" style="258" customWidth="1"/>
    <col min="15622" max="15623" width="5.28515625" style="258" customWidth="1"/>
    <col min="15624" max="15624" width="13.140625" style="258" customWidth="1"/>
    <col min="15625" max="15625" width="13.140625" style="258" bestFit="1" customWidth="1"/>
    <col min="15626" max="15626" width="12.42578125" style="258" customWidth="1"/>
    <col min="15627" max="15627" width="17.42578125" style="258" customWidth="1"/>
    <col min="15628" max="15628" width="14.28515625" style="258" bestFit="1" customWidth="1"/>
    <col min="15629" max="15873" width="11.42578125" style="258"/>
    <col min="15874" max="15877" width="13.140625" style="258" customWidth="1"/>
    <col min="15878" max="15879" width="5.28515625" style="258" customWidth="1"/>
    <col min="15880" max="15880" width="13.140625" style="258" customWidth="1"/>
    <col min="15881" max="15881" width="13.140625" style="258" bestFit="1" customWidth="1"/>
    <col min="15882" max="15882" width="12.42578125" style="258" customWidth="1"/>
    <col min="15883" max="15883" width="17.42578125" style="258" customWidth="1"/>
    <col min="15884" max="15884" width="14.28515625" style="258" bestFit="1" customWidth="1"/>
    <col min="15885" max="16129" width="11.42578125" style="258"/>
    <col min="16130" max="16133" width="13.140625" style="258" customWidth="1"/>
    <col min="16134" max="16135" width="5.28515625" style="258" customWidth="1"/>
    <col min="16136" max="16136" width="13.140625" style="258" customWidth="1"/>
    <col min="16137" max="16137" width="13.140625" style="258" bestFit="1" customWidth="1"/>
    <col min="16138" max="16138" width="12.42578125" style="258" customWidth="1"/>
    <col min="16139" max="16139" width="17.42578125" style="258" customWidth="1"/>
    <col min="16140" max="16140" width="14.28515625" style="258" bestFit="1" customWidth="1"/>
    <col min="16141" max="16384" width="11.42578125" style="258"/>
  </cols>
  <sheetData>
    <row r="3" spans="2:11" ht="33" customHeight="1">
      <c r="B3" s="257" t="s">
        <v>890</v>
      </c>
    </row>
    <row r="4" spans="2:11" ht="33" customHeight="1">
      <c r="B4" s="263" t="s">
        <v>892</v>
      </c>
    </row>
    <row r="6" spans="2:11" ht="25.5">
      <c r="B6" s="264" t="s">
        <v>159</v>
      </c>
      <c r="C6" s="264" t="s">
        <v>405</v>
      </c>
      <c r="D6" s="264" t="s">
        <v>406</v>
      </c>
      <c r="E6" s="264" t="s">
        <v>407</v>
      </c>
      <c r="F6" s="264" t="s">
        <v>176</v>
      </c>
      <c r="G6" s="264" t="s">
        <v>408</v>
      </c>
      <c r="H6" s="264" t="s">
        <v>409</v>
      </c>
      <c r="I6" s="264" t="s">
        <v>410</v>
      </c>
      <c r="J6" s="264" t="s">
        <v>411</v>
      </c>
      <c r="K6" s="264" t="s">
        <v>893</v>
      </c>
    </row>
    <row r="7" spans="2:11" ht="13.5" customHeight="1">
      <c r="B7" s="265" t="s">
        <v>412</v>
      </c>
      <c r="C7" s="265" t="s">
        <v>623</v>
      </c>
      <c r="D7" s="265" t="s">
        <v>444</v>
      </c>
      <c r="E7" s="265" t="s">
        <v>624</v>
      </c>
      <c r="F7" s="265" t="s">
        <v>182</v>
      </c>
      <c r="G7" s="265">
        <v>23</v>
      </c>
      <c r="H7" s="265" t="s">
        <v>429</v>
      </c>
      <c r="I7" s="265" t="s">
        <v>625</v>
      </c>
      <c r="J7" s="265" t="s">
        <v>485</v>
      </c>
      <c r="K7" s="266">
        <v>4329134</v>
      </c>
    </row>
    <row r="8" spans="2:11" ht="13.5" customHeight="1">
      <c r="B8" s="265" t="s">
        <v>442</v>
      </c>
      <c r="C8" s="265" t="s">
        <v>556</v>
      </c>
      <c r="D8" s="265" t="s">
        <v>525</v>
      </c>
      <c r="E8" s="265" t="s">
        <v>557</v>
      </c>
      <c r="F8" s="265" t="s">
        <v>182</v>
      </c>
      <c r="G8" s="265">
        <v>26</v>
      </c>
      <c r="H8" s="265" t="s">
        <v>429</v>
      </c>
      <c r="I8" s="265" t="s">
        <v>558</v>
      </c>
      <c r="J8" s="265" t="s">
        <v>485</v>
      </c>
      <c r="K8" s="266">
        <v>9591430</v>
      </c>
    </row>
    <row r="9" spans="2:11" ht="13.5" customHeight="1">
      <c r="B9" s="265" t="s">
        <v>492</v>
      </c>
      <c r="C9" s="265" t="s">
        <v>679</v>
      </c>
      <c r="D9" s="265" t="s">
        <v>454</v>
      </c>
      <c r="E9" s="265" t="s">
        <v>680</v>
      </c>
      <c r="F9" s="265" t="s">
        <v>180</v>
      </c>
      <c r="G9" s="265">
        <v>18</v>
      </c>
      <c r="H9" s="265" t="s">
        <v>509</v>
      </c>
      <c r="I9" s="265" t="s">
        <v>681</v>
      </c>
      <c r="J9" s="265" t="s">
        <v>485</v>
      </c>
      <c r="K9" s="266">
        <v>1028722</v>
      </c>
    </row>
    <row r="10" spans="2:11" ht="13.5" customHeight="1">
      <c r="B10" s="265" t="s">
        <v>529</v>
      </c>
      <c r="C10" s="265" t="s">
        <v>515</v>
      </c>
      <c r="D10" s="265" t="s">
        <v>471</v>
      </c>
      <c r="E10" s="265" t="s">
        <v>516</v>
      </c>
      <c r="F10" s="265" t="s">
        <v>180</v>
      </c>
      <c r="G10" s="265">
        <v>33</v>
      </c>
      <c r="H10" s="265" t="s">
        <v>446</v>
      </c>
      <c r="I10" s="265" t="s">
        <v>517</v>
      </c>
      <c r="J10" s="265" t="s">
        <v>485</v>
      </c>
      <c r="K10" s="266">
        <v>1676099</v>
      </c>
    </row>
    <row r="11" spans="2:11" ht="13.5" customHeight="1">
      <c r="B11" s="265" t="s">
        <v>583</v>
      </c>
      <c r="C11" s="265" t="s">
        <v>614</v>
      </c>
      <c r="D11" s="265" t="s">
        <v>454</v>
      </c>
      <c r="E11" s="265" t="s">
        <v>615</v>
      </c>
      <c r="F11" s="265" t="s">
        <v>180</v>
      </c>
      <c r="G11" s="265">
        <v>19</v>
      </c>
      <c r="H11" s="265" t="s">
        <v>616</v>
      </c>
      <c r="I11" s="265" t="s">
        <v>617</v>
      </c>
      <c r="J11" s="265" t="s">
        <v>485</v>
      </c>
      <c r="K11" s="266">
        <v>2451584</v>
      </c>
    </row>
    <row r="12" spans="2:11" ht="13.5" customHeight="1">
      <c r="B12" s="265" t="s">
        <v>606</v>
      </c>
      <c r="C12" s="265" t="s">
        <v>607</v>
      </c>
      <c r="D12" s="265" t="s">
        <v>454</v>
      </c>
      <c r="E12" s="265" t="s">
        <v>608</v>
      </c>
      <c r="F12" s="265" t="s">
        <v>180</v>
      </c>
      <c r="G12" s="265">
        <v>18</v>
      </c>
      <c r="H12" s="265" t="s">
        <v>429</v>
      </c>
      <c r="I12" s="265" t="s">
        <v>609</v>
      </c>
      <c r="J12" s="265" t="s">
        <v>485</v>
      </c>
      <c r="K12" s="266">
        <v>8488473</v>
      </c>
    </row>
    <row r="13" spans="2:11" ht="13.5" customHeight="1">
      <c r="B13" s="265" t="s">
        <v>638</v>
      </c>
      <c r="C13" s="265" t="s">
        <v>576</v>
      </c>
      <c r="D13" s="265" t="s">
        <v>421</v>
      </c>
      <c r="E13" s="265" t="s">
        <v>577</v>
      </c>
      <c r="F13" s="265" t="s">
        <v>180</v>
      </c>
      <c r="G13" s="265">
        <v>25</v>
      </c>
      <c r="H13" s="265" t="s">
        <v>578</v>
      </c>
      <c r="I13" s="265" t="s">
        <v>579</v>
      </c>
      <c r="J13" s="265" t="s">
        <v>485</v>
      </c>
      <c r="K13" s="266">
        <v>4437902</v>
      </c>
    </row>
    <row r="14" spans="2:11" ht="13.5" customHeight="1">
      <c r="B14" s="265" t="s">
        <v>656</v>
      </c>
      <c r="C14" s="265" t="s">
        <v>619</v>
      </c>
      <c r="D14" s="265" t="s">
        <v>414</v>
      </c>
      <c r="E14" s="265" t="s">
        <v>620</v>
      </c>
      <c r="F14" s="265" t="s">
        <v>180</v>
      </c>
      <c r="G14" s="265">
        <v>45</v>
      </c>
      <c r="H14" s="265" t="s">
        <v>423</v>
      </c>
      <c r="I14" s="265" t="s">
        <v>621</v>
      </c>
      <c r="J14" s="265" t="s">
        <v>485</v>
      </c>
      <c r="K14" s="266">
        <v>5647968</v>
      </c>
    </row>
    <row r="15" spans="2:11" ht="13.5" customHeight="1">
      <c r="B15" s="265" t="s">
        <v>687</v>
      </c>
      <c r="C15" s="265" t="s">
        <v>653</v>
      </c>
      <c r="D15" s="265" t="s">
        <v>444</v>
      </c>
      <c r="E15" s="265" t="s">
        <v>654</v>
      </c>
      <c r="F15" s="265" t="s">
        <v>180</v>
      </c>
      <c r="G15" s="265">
        <v>35</v>
      </c>
      <c r="H15" s="265" t="s">
        <v>467</v>
      </c>
      <c r="I15" s="265" t="s">
        <v>655</v>
      </c>
      <c r="J15" s="265" t="s">
        <v>485</v>
      </c>
      <c r="K15" s="266">
        <v>4098265</v>
      </c>
    </row>
    <row r="16" spans="2:11" ht="13.5" customHeight="1">
      <c r="B16" s="265" t="s">
        <v>754</v>
      </c>
      <c r="C16" s="265" t="s">
        <v>603</v>
      </c>
      <c r="D16" s="265" t="s">
        <v>421</v>
      </c>
      <c r="E16" s="265" t="s">
        <v>604</v>
      </c>
      <c r="F16" s="265" t="s">
        <v>182</v>
      </c>
      <c r="G16" s="265">
        <v>65</v>
      </c>
      <c r="H16" s="265" t="s">
        <v>446</v>
      </c>
      <c r="I16" s="265" t="s">
        <v>605</v>
      </c>
      <c r="J16" s="265" t="s">
        <v>485</v>
      </c>
      <c r="K16" s="266">
        <v>5857088</v>
      </c>
    </row>
    <row r="17" spans="2:12" ht="13.5" customHeight="1">
      <c r="B17" s="265" t="s">
        <v>780</v>
      </c>
      <c r="C17" s="265" t="s">
        <v>481</v>
      </c>
      <c r="D17" s="265" t="s">
        <v>482</v>
      </c>
      <c r="E17" s="265" t="s">
        <v>483</v>
      </c>
      <c r="F17" s="265" t="s">
        <v>182</v>
      </c>
      <c r="G17" s="265">
        <v>25</v>
      </c>
      <c r="H17" s="265" t="s">
        <v>429</v>
      </c>
      <c r="I17" s="265" t="s">
        <v>484</v>
      </c>
      <c r="J17" s="265" t="s">
        <v>485</v>
      </c>
      <c r="K17" s="266">
        <v>2340650</v>
      </c>
      <c r="L17" s="267">
        <f>SUBTOTAL(9,K7:K17)</f>
        <v>49947315</v>
      </c>
    </row>
    <row r="18" spans="2:12" ht="13.5" customHeight="1">
      <c r="B18" s="265" t="s">
        <v>469</v>
      </c>
      <c r="C18" s="265" t="s">
        <v>540</v>
      </c>
      <c r="D18" s="265" t="s">
        <v>454</v>
      </c>
      <c r="E18" s="265" t="s">
        <v>541</v>
      </c>
      <c r="F18" s="265" t="s">
        <v>180</v>
      </c>
      <c r="G18" s="265">
        <v>30</v>
      </c>
      <c r="H18" s="265" t="s">
        <v>440</v>
      </c>
      <c r="I18" s="265" t="s">
        <v>495</v>
      </c>
      <c r="J18" s="265" t="s">
        <v>496</v>
      </c>
      <c r="K18" s="266">
        <v>3877346</v>
      </c>
    </row>
    <row r="19" spans="2:12" ht="13.5" customHeight="1">
      <c r="B19" s="265" t="s">
        <v>647</v>
      </c>
      <c r="C19" s="265" t="s">
        <v>581</v>
      </c>
      <c r="D19" s="265" t="s">
        <v>482</v>
      </c>
      <c r="E19" s="265" t="s">
        <v>582</v>
      </c>
      <c r="F19" s="265" t="s">
        <v>182</v>
      </c>
      <c r="G19" s="265">
        <v>27</v>
      </c>
      <c r="H19" s="265" t="s">
        <v>440</v>
      </c>
      <c r="I19" s="265" t="s">
        <v>495</v>
      </c>
      <c r="J19" s="265" t="s">
        <v>496</v>
      </c>
      <c r="K19" s="266">
        <v>9392009</v>
      </c>
    </row>
    <row r="20" spans="2:12" ht="13.5" customHeight="1">
      <c r="B20" s="265" t="s">
        <v>692</v>
      </c>
      <c r="C20" s="265" t="s">
        <v>493</v>
      </c>
      <c r="D20" s="265" t="s">
        <v>414</v>
      </c>
      <c r="E20" s="265" t="s">
        <v>494</v>
      </c>
      <c r="F20" s="265" t="s">
        <v>180</v>
      </c>
      <c r="G20" s="265">
        <v>38</v>
      </c>
      <c r="H20" s="265" t="s">
        <v>429</v>
      </c>
      <c r="I20" s="265" t="s">
        <v>495</v>
      </c>
      <c r="J20" s="265" t="s">
        <v>496</v>
      </c>
      <c r="K20" s="266">
        <v>7580339</v>
      </c>
      <c r="L20" s="258">
        <f>SUBTOTAL(9,K18:K20)</f>
        <v>20849694</v>
      </c>
    </row>
    <row r="21" spans="2:12" ht="13.5" customHeight="1">
      <c r="B21" s="265" t="s">
        <v>506</v>
      </c>
      <c r="C21" s="265" t="s">
        <v>593</v>
      </c>
      <c r="D21" s="265" t="s">
        <v>421</v>
      </c>
      <c r="E21" s="265" t="s">
        <v>594</v>
      </c>
      <c r="F21" s="265" t="s">
        <v>180</v>
      </c>
      <c r="G21" s="265">
        <v>40</v>
      </c>
      <c r="H21" s="265" t="s">
        <v>416</v>
      </c>
      <c r="I21" s="265" t="s">
        <v>595</v>
      </c>
      <c r="J21" s="265" t="s">
        <v>563</v>
      </c>
      <c r="K21" s="266">
        <v>2368992</v>
      </c>
    </row>
    <row r="22" spans="2:12" ht="13.5" customHeight="1">
      <c r="B22" s="265" t="s">
        <v>669</v>
      </c>
      <c r="C22" s="265" t="s">
        <v>560</v>
      </c>
      <c r="D22" s="265" t="s">
        <v>444</v>
      </c>
      <c r="E22" s="265" t="s">
        <v>561</v>
      </c>
      <c r="F22" s="265" t="s">
        <v>180</v>
      </c>
      <c r="G22" s="265">
        <v>18</v>
      </c>
      <c r="H22" s="265" t="s">
        <v>416</v>
      </c>
      <c r="I22" s="265" t="s">
        <v>562</v>
      </c>
      <c r="J22" s="265" t="s">
        <v>563</v>
      </c>
      <c r="K22" s="266">
        <v>8933865</v>
      </c>
      <c r="L22" s="258">
        <f>SUBTOTAL(9,K21:K22)</f>
        <v>11302857</v>
      </c>
    </row>
    <row r="23" spans="2:12" ht="13.5" customHeight="1">
      <c r="B23" s="265" t="s">
        <v>631</v>
      </c>
      <c r="C23" s="265" t="s">
        <v>632</v>
      </c>
      <c r="D23" s="265" t="s">
        <v>454</v>
      </c>
      <c r="E23" s="265" t="s">
        <v>633</v>
      </c>
      <c r="F23" s="265" t="s">
        <v>182</v>
      </c>
      <c r="G23" s="265">
        <v>20</v>
      </c>
      <c r="H23" s="265" t="s">
        <v>440</v>
      </c>
      <c r="I23" s="265" t="s">
        <v>634</v>
      </c>
      <c r="J23" s="265" t="s">
        <v>522</v>
      </c>
      <c r="K23" s="266">
        <v>5652341</v>
      </c>
    </row>
    <row r="24" spans="2:12" ht="13.5" customHeight="1">
      <c r="B24" s="265" t="s">
        <v>743</v>
      </c>
      <c r="C24" s="265" t="s">
        <v>519</v>
      </c>
      <c r="D24" s="265" t="s">
        <v>454</v>
      </c>
      <c r="E24" s="265" t="s">
        <v>520</v>
      </c>
      <c r="F24" s="265" t="s">
        <v>180</v>
      </c>
      <c r="G24" s="265">
        <v>21</v>
      </c>
      <c r="H24" s="265" t="s">
        <v>467</v>
      </c>
      <c r="I24" s="265" t="s">
        <v>521</v>
      </c>
      <c r="J24" s="265" t="s">
        <v>522</v>
      </c>
      <c r="K24" s="266">
        <v>2307076</v>
      </c>
      <c r="L24" s="258">
        <f>SUBTOTAL(9,K23:K24)</f>
        <v>7959417</v>
      </c>
    </row>
    <row r="25" spans="2:12" ht="13.5" customHeight="1">
      <c r="B25" s="265" t="s">
        <v>480</v>
      </c>
      <c r="C25" s="265" t="s">
        <v>774</v>
      </c>
      <c r="D25" s="265" t="s">
        <v>454</v>
      </c>
      <c r="E25" s="265" t="s">
        <v>775</v>
      </c>
      <c r="F25" s="265" t="s">
        <v>180</v>
      </c>
      <c r="G25" s="265">
        <v>38</v>
      </c>
      <c r="H25" s="265" t="s">
        <v>616</v>
      </c>
      <c r="I25" s="265" t="s">
        <v>776</v>
      </c>
      <c r="J25" s="265" t="s">
        <v>758</v>
      </c>
      <c r="K25" s="266">
        <v>5950916</v>
      </c>
    </row>
    <row r="26" spans="2:12" ht="13.5" customHeight="1">
      <c r="B26" s="265" t="s">
        <v>511</v>
      </c>
      <c r="C26" s="265" t="s">
        <v>785</v>
      </c>
      <c r="D26" s="265" t="s">
        <v>421</v>
      </c>
      <c r="E26" s="265" t="s">
        <v>786</v>
      </c>
      <c r="F26" s="265" t="s">
        <v>182</v>
      </c>
      <c r="G26" s="265">
        <v>24</v>
      </c>
      <c r="H26" s="265" t="s">
        <v>578</v>
      </c>
      <c r="I26" s="265" t="s">
        <v>768</v>
      </c>
      <c r="J26" s="265" t="s">
        <v>758</v>
      </c>
      <c r="K26" s="266">
        <v>8857492</v>
      </c>
    </row>
    <row r="27" spans="2:12" ht="13.5" customHeight="1">
      <c r="B27" s="265" t="s">
        <v>552</v>
      </c>
      <c r="C27" s="265" t="s">
        <v>770</v>
      </c>
      <c r="D27" s="265" t="s">
        <v>471</v>
      </c>
      <c r="E27" s="265" t="s">
        <v>771</v>
      </c>
      <c r="F27" s="265" t="s">
        <v>180</v>
      </c>
      <c r="G27" s="265">
        <v>25</v>
      </c>
      <c r="H27" s="265" t="s">
        <v>616</v>
      </c>
      <c r="I27" s="265" t="s">
        <v>772</v>
      </c>
      <c r="J27" s="265" t="s">
        <v>758</v>
      </c>
      <c r="K27" s="266">
        <v>5359340</v>
      </c>
    </row>
    <row r="28" spans="2:12" ht="13.5" customHeight="1">
      <c r="B28" s="265" t="s">
        <v>564</v>
      </c>
      <c r="C28" s="265" t="s">
        <v>763</v>
      </c>
      <c r="D28" s="265" t="s">
        <v>471</v>
      </c>
      <c r="E28" s="265" t="s">
        <v>764</v>
      </c>
      <c r="F28" s="265" t="s">
        <v>180</v>
      </c>
      <c r="G28" s="265">
        <v>27</v>
      </c>
      <c r="H28" s="265" t="s">
        <v>467</v>
      </c>
      <c r="I28" s="265" t="s">
        <v>757</v>
      </c>
      <c r="J28" s="265" t="s">
        <v>758</v>
      </c>
      <c r="K28" s="266">
        <v>8886375</v>
      </c>
    </row>
    <row r="29" spans="2:12" ht="13.5" customHeight="1">
      <c r="B29" s="265" t="s">
        <v>678</v>
      </c>
      <c r="C29" s="265" t="s">
        <v>760</v>
      </c>
      <c r="D29" s="265" t="s">
        <v>482</v>
      </c>
      <c r="E29" s="265" t="s">
        <v>761</v>
      </c>
      <c r="F29" s="265" t="s">
        <v>180</v>
      </c>
      <c r="G29" s="265">
        <v>36</v>
      </c>
      <c r="H29" s="265" t="s">
        <v>467</v>
      </c>
      <c r="I29" s="265" t="s">
        <v>757</v>
      </c>
      <c r="J29" s="265" t="s">
        <v>758</v>
      </c>
      <c r="K29" s="266">
        <v>7747902</v>
      </c>
    </row>
    <row r="30" spans="2:12" ht="13.5" customHeight="1">
      <c r="B30" s="265" t="s">
        <v>682</v>
      </c>
      <c r="C30" s="265" t="s">
        <v>766</v>
      </c>
      <c r="D30" s="265" t="s">
        <v>525</v>
      </c>
      <c r="E30" s="265" t="s">
        <v>767</v>
      </c>
      <c r="F30" s="265" t="s">
        <v>182</v>
      </c>
      <c r="G30" s="265">
        <v>33</v>
      </c>
      <c r="H30" s="265" t="s">
        <v>578</v>
      </c>
      <c r="I30" s="265" t="s">
        <v>768</v>
      </c>
      <c r="J30" s="265" t="s">
        <v>758</v>
      </c>
      <c r="K30" s="266">
        <v>1906234</v>
      </c>
    </row>
    <row r="31" spans="2:12" ht="13.5" customHeight="1">
      <c r="B31" s="265" t="s">
        <v>705</v>
      </c>
      <c r="C31" s="265" t="s">
        <v>755</v>
      </c>
      <c r="D31" s="265" t="s">
        <v>482</v>
      </c>
      <c r="E31" s="265" t="s">
        <v>756</v>
      </c>
      <c r="F31" s="265" t="s">
        <v>182</v>
      </c>
      <c r="G31" s="265">
        <v>38</v>
      </c>
      <c r="H31" s="265" t="s">
        <v>435</v>
      </c>
      <c r="I31" s="265" t="s">
        <v>757</v>
      </c>
      <c r="J31" s="265" t="s">
        <v>758</v>
      </c>
      <c r="K31" s="266">
        <v>2591517</v>
      </c>
    </row>
    <row r="32" spans="2:12" ht="13.5" customHeight="1">
      <c r="B32" s="265" t="s">
        <v>762</v>
      </c>
      <c r="C32" s="265" t="s">
        <v>778</v>
      </c>
      <c r="D32" s="265" t="s">
        <v>471</v>
      </c>
      <c r="E32" s="265" t="s">
        <v>779</v>
      </c>
      <c r="F32" s="265" t="s">
        <v>182</v>
      </c>
      <c r="G32" s="265">
        <v>46</v>
      </c>
      <c r="H32" s="265" t="s">
        <v>429</v>
      </c>
      <c r="I32" s="265" t="s">
        <v>768</v>
      </c>
      <c r="J32" s="265" t="s">
        <v>758</v>
      </c>
      <c r="K32" s="266">
        <v>1151856</v>
      </c>
    </row>
    <row r="33" spans="2:12" ht="13.5" customHeight="1">
      <c r="B33" s="265" t="s">
        <v>787</v>
      </c>
      <c r="C33" s="265" t="s">
        <v>781</v>
      </c>
      <c r="D33" s="265" t="s">
        <v>471</v>
      </c>
      <c r="E33" s="265" t="s">
        <v>782</v>
      </c>
      <c r="F33" s="265" t="s">
        <v>182</v>
      </c>
      <c r="G33" s="265">
        <v>28</v>
      </c>
      <c r="H33" s="265" t="s">
        <v>416</v>
      </c>
      <c r="I33" s="265" t="s">
        <v>783</v>
      </c>
      <c r="J33" s="265" t="s">
        <v>758</v>
      </c>
      <c r="K33" s="266">
        <v>4247896</v>
      </c>
      <c r="L33" s="258">
        <f>SUBTOTAL(9,K25:K33)</f>
        <v>46699528</v>
      </c>
    </row>
    <row r="34" spans="2:12" ht="13.5" customHeight="1">
      <c r="B34" s="265" t="s">
        <v>459</v>
      </c>
      <c r="C34" s="265" t="s">
        <v>693</v>
      </c>
      <c r="D34" s="265" t="s">
        <v>454</v>
      </c>
      <c r="E34" s="265" t="s">
        <v>694</v>
      </c>
      <c r="F34" s="265" t="s">
        <v>182</v>
      </c>
      <c r="G34" s="265">
        <v>49</v>
      </c>
      <c r="H34" s="265" t="s">
        <v>467</v>
      </c>
      <c r="I34" s="265" t="s">
        <v>695</v>
      </c>
      <c r="J34" s="265" t="s">
        <v>691</v>
      </c>
      <c r="K34" s="266">
        <v>5114206</v>
      </c>
    </row>
    <row r="35" spans="2:12" ht="13.5" customHeight="1">
      <c r="B35" s="265" t="s">
        <v>596</v>
      </c>
      <c r="C35" s="265" t="s">
        <v>688</v>
      </c>
      <c r="D35" s="265" t="s">
        <v>461</v>
      </c>
      <c r="E35" s="265" t="s">
        <v>689</v>
      </c>
      <c r="F35" s="265" t="s">
        <v>182</v>
      </c>
      <c r="G35" s="265">
        <v>26</v>
      </c>
      <c r="H35" s="265" t="s">
        <v>578</v>
      </c>
      <c r="I35" s="265" t="s">
        <v>690</v>
      </c>
      <c r="J35" s="265" t="s">
        <v>691</v>
      </c>
      <c r="K35" s="266">
        <v>8166266</v>
      </c>
    </row>
    <row r="36" spans="2:12" ht="13.5" customHeight="1">
      <c r="B36" s="265" t="s">
        <v>635</v>
      </c>
      <c r="C36" s="265" t="s">
        <v>751</v>
      </c>
      <c r="D36" s="265" t="s">
        <v>461</v>
      </c>
      <c r="E36" s="265" t="s">
        <v>752</v>
      </c>
      <c r="F36" s="265" t="s">
        <v>180</v>
      </c>
      <c r="G36" s="265">
        <v>25</v>
      </c>
      <c r="H36" s="265" t="s">
        <v>578</v>
      </c>
      <c r="I36" s="265" t="s">
        <v>753</v>
      </c>
      <c r="J36" s="265" t="s">
        <v>691</v>
      </c>
      <c r="K36" s="266">
        <v>8983363</v>
      </c>
      <c r="L36" s="258">
        <f>SUBTOTAL(9,K34:K36)</f>
        <v>22263835</v>
      </c>
    </row>
    <row r="37" spans="2:12" ht="13.5" customHeight="1">
      <c r="B37" s="265" t="s">
        <v>731</v>
      </c>
      <c r="C37" s="265" t="s">
        <v>674</v>
      </c>
      <c r="D37" s="265" t="s">
        <v>675</v>
      </c>
      <c r="E37" s="265" t="s">
        <v>676</v>
      </c>
      <c r="F37" s="265" t="s">
        <v>180</v>
      </c>
      <c r="G37" s="265">
        <v>19</v>
      </c>
      <c r="H37" s="265" t="s">
        <v>423</v>
      </c>
      <c r="I37" s="265" t="s">
        <v>677</v>
      </c>
      <c r="J37" s="265" t="s">
        <v>643</v>
      </c>
      <c r="K37" s="266">
        <v>9364959</v>
      </c>
    </row>
    <row r="38" spans="2:12" ht="13.5" customHeight="1">
      <c r="B38" s="265" t="s">
        <v>769</v>
      </c>
      <c r="C38" s="265" t="s">
        <v>639</v>
      </c>
      <c r="D38" s="265" t="s">
        <v>640</v>
      </c>
      <c r="E38" s="265" t="s">
        <v>641</v>
      </c>
      <c r="F38" s="265" t="s">
        <v>180</v>
      </c>
      <c r="G38" s="265">
        <v>20</v>
      </c>
      <c r="H38" s="265" t="s">
        <v>416</v>
      </c>
      <c r="I38" s="265" t="s">
        <v>642</v>
      </c>
      <c r="J38" s="265" t="s">
        <v>643</v>
      </c>
      <c r="K38" s="266">
        <v>7918490</v>
      </c>
      <c r="L38" s="258">
        <f>SUBTOTAL(9,K37:K38)</f>
        <v>17283449</v>
      </c>
    </row>
    <row r="39" spans="2:12" ht="13.5" customHeight="1">
      <c r="B39" s="265" t="s">
        <v>452</v>
      </c>
      <c r="C39" s="265" t="s">
        <v>524</v>
      </c>
      <c r="D39" s="265" t="s">
        <v>525</v>
      </c>
      <c r="E39" s="265" t="s">
        <v>526</v>
      </c>
      <c r="F39" s="265" t="s">
        <v>180</v>
      </c>
      <c r="G39" s="265">
        <v>38</v>
      </c>
      <c r="H39" s="265" t="s">
        <v>423</v>
      </c>
      <c r="I39" s="265" t="s">
        <v>527</v>
      </c>
      <c r="J39" s="265" t="s">
        <v>528</v>
      </c>
      <c r="K39" s="266">
        <v>3253009</v>
      </c>
    </row>
    <row r="40" spans="2:12" ht="13.5" customHeight="1">
      <c r="B40" s="265" t="s">
        <v>514</v>
      </c>
      <c r="C40" s="265" t="s">
        <v>530</v>
      </c>
      <c r="D40" s="265" t="s">
        <v>499</v>
      </c>
      <c r="E40" s="265" t="s">
        <v>531</v>
      </c>
      <c r="F40" s="265" t="s">
        <v>180</v>
      </c>
      <c r="G40" s="265">
        <v>37</v>
      </c>
      <c r="H40" s="265" t="s">
        <v>467</v>
      </c>
      <c r="I40" s="265" t="s">
        <v>527</v>
      </c>
      <c r="J40" s="265" t="s">
        <v>528</v>
      </c>
      <c r="K40" s="266">
        <v>4672629</v>
      </c>
    </row>
    <row r="41" spans="2:12" ht="13.5" customHeight="1">
      <c r="B41" s="265" t="s">
        <v>542</v>
      </c>
      <c r="C41" s="265" t="s">
        <v>627</v>
      </c>
      <c r="D41" s="265" t="s">
        <v>628</v>
      </c>
      <c r="E41" s="265" t="s">
        <v>629</v>
      </c>
      <c r="F41" s="265" t="s">
        <v>180</v>
      </c>
      <c r="G41" s="265">
        <v>42</v>
      </c>
      <c r="H41" s="265" t="s">
        <v>446</v>
      </c>
      <c r="I41" s="265" t="s">
        <v>630</v>
      </c>
      <c r="J41" s="265" t="s">
        <v>528</v>
      </c>
      <c r="K41" s="266">
        <v>2243568</v>
      </c>
    </row>
    <row r="42" spans="2:12" ht="13.5" customHeight="1">
      <c r="B42" s="265" t="s">
        <v>547</v>
      </c>
      <c r="C42" s="265" t="s">
        <v>533</v>
      </c>
      <c r="D42" s="265" t="s">
        <v>488</v>
      </c>
      <c r="E42" s="265" t="s">
        <v>534</v>
      </c>
      <c r="F42" s="265" t="s">
        <v>180</v>
      </c>
      <c r="G42" s="265">
        <v>40</v>
      </c>
      <c r="H42" s="265" t="s">
        <v>416</v>
      </c>
      <c r="I42" s="265" t="s">
        <v>535</v>
      </c>
      <c r="J42" s="265" t="s">
        <v>528</v>
      </c>
      <c r="K42" s="266">
        <v>6056683</v>
      </c>
    </row>
    <row r="43" spans="2:12" ht="13.5" customHeight="1">
      <c r="B43" s="265" t="s">
        <v>714</v>
      </c>
      <c r="C43" s="265" t="s">
        <v>565</v>
      </c>
      <c r="D43" s="265" t="s">
        <v>499</v>
      </c>
      <c r="E43" s="265" t="s">
        <v>566</v>
      </c>
      <c r="F43" s="265" t="s">
        <v>182</v>
      </c>
      <c r="G43" s="265">
        <v>48</v>
      </c>
      <c r="H43" s="265" t="s">
        <v>467</v>
      </c>
      <c r="I43" s="265" t="s">
        <v>527</v>
      </c>
      <c r="J43" s="265" t="s">
        <v>528</v>
      </c>
      <c r="K43" s="266">
        <v>4754418</v>
      </c>
      <c r="L43" s="258">
        <f>SUBTOTAL(9,K39:K43)</f>
        <v>20980307</v>
      </c>
    </row>
    <row r="44" spans="2:12" ht="13.5" customHeight="1">
      <c r="B44" s="265" t="s">
        <v>555</v>
      </c>
      <c r="C44" s="265" t="s">
        <v>736</v>
      </c>
      <c r="D44" s="265" t="s">
        <v>628</v>
      </c>
      <c r="E44" s="265" t="s">
        <v>737</v>
      </c>
      <c r="F44" s="265" t="s">
        <v>180</v>
      </c>
      <c r="G44" s="265">
        <v>49</v>
      </c>
      <c r="H44" s="265" t="s">
        <v>446</v>
      </c>
      <c r="I44" s="265" t="s">
        <v>738</v>
      </c>
      <c r="J44" s="265" t="s">
        <v>686</v>
      </c>
      <c r="K44" s="266">
        <v>1548167</v>
      </c>
    </row>
    <row r="45" spans="2:12" ht="13.5" customHeight="1">
      <c r="B45" s="265" t="s">
        <v>571</v>
      </c>
      <c r="C45" s="265" t="s">
        <v>747</v>
      </c>
      <c r="D45" s="265" t="s">
        <v>471</v>
      </c>
      <c r="E45" s="265" t="s">
        <v>748</v>
      </c>
      <c r="F45" s="265" t="s">
        <v>182</v>
      </c>
      <c r="G45" s="265">
        <v>40</v>
      </c>
      <c r="H45" s="265" t="s">
        <v>429</v>
      </c>
      <c r="I45" s="265" t="s">
        <v>749</v>
      </c>
      <c r="J45" s="265" t="s">
        <v>686</v>
      </c>
      <c r="K45" s="266">
        <v>6256098</v>
      </c>
    </row>
    <row r="46" spans="2:12" ht="13.5" customHeight="1">
      <c r="B46" s="265" t="s">
        <v>602</v>
      </c>
      <c r="C46" s="265" t="s">
        <v>792</v>
      </c>
      <c r="D46" s="265" t="s">
        <v>488</v>
      </c>
      <c r="E46" s="265" t="s">
        <v>793</v>
      </c>
      <c r="F46" s="265" t="s">
        <v>180</v>
      </c>
      <c r="G46" s="265">
        <v>37</v>
      </c>
      <c r="H46" s="265" t="s">
        <v>446</v>
      </c>
      <c r="I46" s="265" t="s">
        <v>794</v>
      </c>
      <c r="J46" s="265" t="s">
        <v>686</v>
      </c>
      <c r="K46" s="266">
        <v>1418894</v>
      </c>
    </row>
    <row r="47" spans="2:12" ht="13.5" customHeight="1">
      <c r="B47" s="265" t="s">
        <v>610</v>
      </c>
      <c r="C47" s="265" t="s">
        <v>697</v>
      </c>
      <c r="D47" s="265" t="s">
        <v>499</v>
      </c>
      <c r="E47" s="265" t="s">
        <v>698</v>
      </c>
      <c r="F47" s="265" t="s">
        <v>180</v>
      </c>
      <c r="G47" s="265">
        <v>39</v>
      </c>
      <c r="H47" s="265" t="s">
        <v>423</v>
      </c>
      <c r="I47" s="265" t="s">
        <v>699</v>
      </c>
      <c r="J47" s="265" t="s">
        <v>686</v>
      </c>
      <c r="K47" s="266">
        <v>5925465</v>
      </c>
    </row>
    <row r="48" spans="2:12" ht="13.5" customHeight="1">
      <c r="B48" s="265" t="s">
        <v>622</v>
      </c>
      <c r="C48" s="265" t="s">
        <v>740</v>
      </c>
      <c r="D48" s="265" t="s">
        <v>499</v>
      </c>
      <c r="E48" s="265" t="s">
        <v>741</v>
      </c>
      <c r="F48" s="265" t="s">
        <v>180</v>
      </c>
      <c r="G48" s="265">
        <v>34</v>
      </c>
      <c r="H48" s="265" t="s">
        <v>416</v>
      </c>
      <c r="I48" s="265" t="s">
        <v>742</v>
      </c>
      <c r="J48" s="265" t="s">
        <v>686</v>
      </c>
      <c r="K48" s="266">
        <v>8858189</v>
      </c>
    </row>
    <row r="49" spans="2:12" ht="13.5" customHeight="1">
      <c r="B49" s="265" t="s">
        <v>652</v>
      </c>
      <c r="C49" s="265" t="s">
        <v>683</v>
      </c>
      <c r="D49" s="265" t="s">
        <v>525</v>
      </c>
      <c r="E49" s="265" t="s">
        <v>684</v>
      </c>
      <c r="F49" s="265" t="s">
        <v>180</v>
      </c>
      <c r="G49" s="265">
        <v>17</v>
      </c>
      <c r="H49" s="265" t="s">
        <v>429</v>
      </c>
      <c r="I49" s="265" t="s">
        <v>685</v>
      </c>
      <c r="J49" s="265" t="s">
        <v>686</v>
      </c>
      <c r="K49" s="266">
        <v>5402498</v>
      </c>
    </row>
    <row r="50" spans="2:12" ht="13.5" customHeight="1">
      <c r="B50" s="265" t="s">
        <v>696</v>
      </c>
      <c r="C50" s="265" t="s">
        <v>727</v>
      </c>
      <c r="D50" s="265" t="s">
        <v>640</v>
      </c>
      <c r="E50" s="265" t="s">
        <v>728</v>
      </c>
      <c r="F50" s="265" t="s">
        <v>182</v>
      </c>
      <c r="G50" s="265">
        <v>35</v>
      </c>
      <c r="H50" s="265" t="s">
        <v>729</v>
      </c>
      <c r="I50" s="265" t="s">
        <v>730</v>
      </c>
      <c r="J50" s="265" t="s">
        <v>686</v>
      </c>
      <c r="K50" s="266">
        <v>2720394</v>
      </c>
    </row>
    <row r="51" spans="2:12" ht="13.5" customHeight="1">
      <c r="B51" s="265" t="s">
        <v>722</v>
      </c>
      <c r="C51" s="265" t="s">
        <v>711</v>
      </c>
      <c r="D51" s="265" t="s">
        <v>675</v>
      </c>
      <c r="E51" s="265" t="s">
        <v>712</v>
      </c>
      <c r="F51" s="265" t="s">
        <v>180</v>
      </c>
      <c r="G51" s="265">
        <v>30</v>
      </c>
      <c r="H51" s="265" t="s">
        <v>429</v>
      </c>
      <c r="I51" s="265" t="s">
        <v>713</v>
      </c>
      <c r="J51" s="265" t="s">
        <v>686</v>
      </c>
      <c r="K51" s="266">
        <v>9757518</v>
      </c>
    </row>
    <row r="52" spans="2:12" ht="13.5" customHeight="1">
      <c r="B52" s="265" t="s">
        <v>739</v>
      </c>
      <c r="C52" s="265" t="s">
        <v>804</v>
      </c>
      <c r="D52" s="265" t="s">
        <v>525</v>
      </c>
      <c r="E52" s="265" t="s">
        <v>805</v>
      </c>
      <c r="F52" s="265" t="s">
        <v>180</v>
      </c>
      <c r="G52" s="265">
        <v>28</v>
      </c>
      <c r="H52" s="265" t="s">
        <v>416</v>
      </c>
      <c r="I52" s="265" t="s">
        <v>806</v>
      </c>
      <c r="J52" s="265" t="s">
        <v>686</v>
      </c>
      <c r="K52" s="266">
        <v>3745850</v>
      </c>
    </row>
    <row r="53" spans="2:12" ht="13.5" customHeight="1">
      <c r="B53" s="265" t="s">
        <v>746</v>
      </c>
      <c r="C53" s="265" t="s">
        <v>744</v>
      </c>
      <c r="D53" s="265" t="s">
        <v>675</v>
      </c>
      <c r="E53" s="265" t="s">
        <v>745</v>
      </c>
      <c r="F53" s="265" t="s">
        <v>182</v>
      </c>
      <c r="G53" s="265">
        <v>16</v>
      </c>
      <c r="H53" s="265" t="s">
        <v>446</v>
      </c>
      <c r="I53" s="265" t="s">
        <v>742</v>
      </c>
      <c r="J53" s="265" t="s">
        <v>686</v>
      </c>
      <c r="K53" s="266">
        <v>3794466</v>
      </c>
    </row>
    <row r="54" spans="2:12" ht="13.5" customHeight="1">
      <c r="B54" s="265" t="s">
        <v>750</v>
      </c>
      <c r="C54" s="265" t="s">
        <v>723</v>
      </c>
      <c r="D54" s="265" t="s">
        <v>675</v>
      </c>
      <c r="E54" s="265" t="s">
        <v>724</v>
      </c>
      <c r="F54" s="265" t="s">
        <v>180</v>
      </c>
      <c r="G54" s="265">
        <v>19</v>
      </c>
      <c r="H54" s="265" t="s">
        <v>578</v>
      </c>
      <c r="I54" s="265" t="s">
        <v>725</v>
      </c>
      <c r="J54" s="265" t="s">
        <v>686</v>
      </c>
      <c r="K54" s="266">
        <v>7698069</v>
      </c>
    </row>
    <row r="55" spans="2:12" ht="13.5" customHeight="1">
      <c r="B55" s="265" t="s">
        <v>765</v>
      </c>
      <c r="C55" s="265" t="s">
        <v>800</v>
      </c>
      <c r="D55" s="265" t="s">
        <v>640</v>
      </c>
      <c r="E55" s="265" t="s">
        <v>801</v>
      </c>
      <c r="F55" s="265" t="s">
        <v>180</v>
      </c>
      <c r="G55" s="265">
        <v>24</v>
      </c>
      <c r="H55" s="265" t="s">
        <v>616</v>
      </c>
      <c r="I55" s="265" t="s">
        <v>802</v>
      </c>
      <c r="J55" s="265" t="s">
        <v>686</v>
      </c>
      <c r="K55" s="266">
        <v>6438648</v>
      </c>
    </row>
    <row r="56" spans="2:12" ht="13.5" customHeight="1">
      <c r="B56" s="265" t="s">
        <v>791</v>
      </c>
      <c r="C56" s="265" t="s">
        <v>796</v>
      </c>
      <c r="D56" s="265" t="s">
        <v>525</v>
      </c>
      <c r="E56" s="265" t="s">
        <v>797</v>
      </c>
      <c r="F56" s="265" t="s">
        <v>180</v>
      </c>
      <c r="G56" s="265">
        <v>50</v>
      </c>
      <c r="H56" s="265" t="s">
        <v>423</v>
      </c>
      <c r="I56" s="265" t="s">
        <v>798</v>
      </c>
      <c r="J56" s="265" t="s">
        <v>686</v>
      </c>
      <c r="K56" s="266">
        <v>9502565</v>
      </c>
      <c r="L56" s="258">
        <f>SUBTOTAL(9,K44:K56)</f>
        <v>73066821</v>
      </c>
    </row>
    <row r="57" spans="2:12" ht="13.5" customHeight="1">
      <c r="B57" s="265" t="s">
        <v>784</v>
      </c>
      <c r="C57" s="265" t="s">
        <v>657</v>
      </c>
      <c r="D57" s="265" t="s">
        <v>628</v>
      </c>
      <c r="E57" s="265" t="s">
        <v>658</v>
      </c>
      <c r="F57" s="265" t="s">
        <v>180</v>
      </c>
      <c r="G57" s="265">
        <v>26</v>
      </c>
      <c r="H57" s="265" t="s">
        <v>467</v>
      </c>
      <c r="I57" s="265" t="s">
        <v>659</v>
      </c>
      <c r="J57" s="265" t="s">
        <v>591</v>
      </c>
      <c r="K57" s="266">
        <v>5630611</v>
      </c>
    </row>
    <row r="58" spans="2:12" ht="13.5" customHeight="1">
      <c r="B58" s="265" t="s">
        <v>795</v>
      </c>
      <c r="C58" s="265" t="s">
        <v>587</v>
      </c>
      <c r="D58" s="265" t="s">
        <v>488</v>
      </c>
      <c r="E58" s="265" t="s">
        <v>588</v>
      </c>
      <c r="F58" s="265" t="s">
        <v>182</v>
      </c>
      <c r="G58" s="265">
        <v>22</v>
      </c>
      <c r="H58" s="265" t="s">
        <v>589</v>
      </c>
      <c r="I58" s="265" t="s">
        <v>590</v>
      </c>
      <c r="J58" s="265" t="s">
        <v>591</v>
      </c>
      <c r="K58" s="266">
        <v>2797373</v>
      </c>
      <c r="L58" s="258">
        <f>SUBTOTAL(9,K57:K58)</f>
        <v>8427984</v>
      </c>
    </row>
    <row r="59" spans="2:12" ht="13.5" customHeight="1">
      <c r="B59" s="265" t="s">
        <v>448</v>
      </c>
      <c r="C59" s="265" t="s">
        <v>443</v>
      </c>
      <c r="D59" s="265" t="s">
        <v>444</v>
      </c>
      <c r="E59" s="265" t="s">
        <v>445</v>
      </c>
      <c r="F59" s="265" t="s">
        <v>180</v>
      </c>
      <c r="G59" s="265">
        <v>34</v>
      </c>
      <c r="H59" s="265" t="s">
        <v>446</v>
      </c>
      <c r="I59" s="265" t="s">
        <v>447</v>
      </c>
      <c r="J59" s="265" t="s">
        <v>418</v>
      </c>
      <c r="K59" s="266">
        <v>7536087</v>
      </c>
    </row>
    <row r="60" spans="2:12" ht="13.5" customHeight="1">
      <c r="B60" s="265" t="s">
        <v>456</v>
      </c>
      <c r="C60" s="265" t="s">
        <v>420</v>
      </c>
      <c r="D60" s="265" t="s">
        <v>421</v>
      </c>
      <c r="E60" s="265" t="s">
        <v>422</v>
      </c>
      <c r="F60" s="265" t="s">
        <v>180</v>
      </c>
      <c r="G60" s="265">
        <v>21</v>
      </c>
      <c r="H60" s="265" t="s">
        <v>423</v>
      </c>
      <c r="I60" s="265" t="s">
        <v>424</v>
      </c>
      <c r="J60" s="265" t="s">
        <v>418</v>
      </c>
      <c r="K60" s="266">
        <v>3171264</v>
      </c>
    </row>
    <row r="61" spans="2:12" ht="13.5" customHeight="1">
      <c r="B61" s="265" t="s">
        <v>497</v>
      </c>
      <c r="C61" s="265" t="s">
        <v>475</v>
      </c>
      <c r="D61" s="265" t="s">
        <v>454</v>
      </c>
      <c r="E61" s="265" t="s">
        <v>476</v>
      </c>
      <c r="F61" s="265" t="s">
        <v>182</v>
      </c>
      <c r="G61" s="265">
        <v>23</v>
      </c>
      <c r="H61" s="265" t="s">
        <v>423</v>
      </c>
      <c r="I61" s="265" t="s">
        <v>463</v>
      </c>
      <c r="J61" s="265" t="s">
        <v>418</v>
      </c>
      <c r="K61" s="266">
        <v>6063019</v>
      </c>
    </row>
    <row r="62" spans="2:12" ht="13.5" customHeight="1">
      <c r="B62" s="265" t="s">
        <v>518</v>
      </c>
      <c r="C62" s="265" t="s">
        <v>433</v>
      </c>
      <c r="D62" s="265" t="s">
        <v>414</v>
      </c>
      <c r="E62" s="265" t="s">
        <v>434</v>
      </c>
      <c r="F62" s="265" t="s">
        <v>182</v>
      </c>
      <c r="G62" s="265">
        <v>22</v>
      </c>
      <c r="H62" s="265" t="s">
        <v>435</v>
      </c>
      <c r="I62" s="265" t="s">
        <v>436</v>
      </c>
      <c r="J62" s="265" t="s">
        <v>418</v>
      </c>
      <c r="K62" s="266">
        <v>8670974</v>
      </c>
    </row>
    <row r="63" spans="2:12" ht="13.5" customHeight="1">
      <c r="B63" s="265" t="s">
        <v>532</v>
      </c>
      <c r="C63" s="265" t="s">
        <v>460</v>
      </c>
      <c r="D63" s="265" t="s">
        <v>461</v>
      </c>
      <c r="E63" s="265" t="s">
        <v>462</v>
      </c>
      <c r="F63" s="265" t="s">
        <v>182</v>
      </c>
      <c r="G63" s="265">
        <v>28</v>
      </c>
      <c r="H63" s="265" t="s">
        <v>446</v>
      </c>
      <c r="I63" s="265" t="s">
        <v>463</v>
      </c>
      <c r="J63" s="265" t="s">
        <v>418</v>
      </c>
      <c r="K63" s="266">
        <v>1651322</v>
      </c>
    </row>
    <row r="64" spans="2:12" ht="13.5" customHeight="1">
      <c r="B64" s="265" t="s">
        <v>586</v>
      </c>
      <c r="C64" s="265" t="s">
        <v>470</v>
      </c>
      <c r="D64" s="265" t="s">
        <v>471</v>
      </c>
      <c r="E64" s="265" t="s">
        <v>472</v>
      </c>
      <c r="F64" s="265" t="s">
        <v>180</v>
      </c>
      <c r="G64" s="265">
        <v>30</v>
      </c>
      <c r="H64" s="265" t="s">
        <v>429</v>
      </c>
      <c r="I64" s="265" t="s">
        <v>473</v>
      </c>
      <c r="J64" s="265" t="s">
        <v>418</v>
      </c>
      <c r="K64" s="266">
        <v>5997564</v>
      </c>
    </row>
    <row r="65" spans="2:12" ht="13.5" customHeight="1">
      <c r="B65" s="265" t="s">
        <v>592</v>
      </c>
      <c r="C65" s="265" t="s">
        <v>413</v>
      </c>
      <c r="D65" s="265" t="s">
        <v>414</v>
      </c>
      <c r="E65" s="265" t="s">
        <v>415</v>
      </c>
      <c r="F65" s="265" t="s">
        <v>182</v>
      </c>
      <c r="G65" s="265">
        <v>31</v>
      </c>
      <c r="H65" s="265" t="s">
        <v>416</v>
      </c>
      <c r="I65" s="265" t="s">
        <v>417</v>
      </c>
      <c r="J65" s="265" t="s">
        <v>418</v>
      </c>
      <c r="K65" s="266">
        <v>4877549</v>
      </c>
    </row>
    <row r="66" spans="2:12" ht="13.5" customHeight="1">
      <c r="B66" s="265" t="s">
        <v>660</v>
      </c>
      <c r="C66" s="265" t="s">
        <v>453</v>
      </c>
      <c r="D66" s="265" t="s">
        <v>454</v>
      </c>
      <c r="E66" s="265" t="s">
        <v>455</v>
      </c>
      <c r="F66" s="265" t="s">
        <v>182</v>
      </c>
      <c r="G66" s="265">
        <v>28</v>
      </c>
      <c r="H66" s="265" t="s">
        <v>423</v>
      </c>
      <c r="I66" s="265" t="s">
        <v>451</v>
      </c>
      <c r="J66" s="265" t="s">
        <v>418</v>
      </c>
      <c r="K66" s="266">
        <v>9769579</v>
      </c>
    </row>
    <row r="67" spans="2:12" ht="13.5" customHeight="1">
      <c r="B67" s="265" t="s">
        <v>735</v>
      </c>
      <c r="C67" s="265" t="s">
        <v>449</v>
      </c>
      <c r="D67" s="265" t="s">
        <v>421</v>
      </c>
      <c r="E67" s="265" t="s">
        <v>450</v>
      </c>
      <c r="F67" s="265" t="s">
        <v>182</v>
      </c>
      <c r="G67" s="265">
        <v>29</v>
      </c>
      <c r="H67" s="265" t="s">
        <v>446</v>
      </c>
      <c r="I67" s="265" t="s">
        <v>451</v>
      </c>
      <c r="J67" s="265" t="s">
        <v>418</v>
      </c>
      <c r="K67" s="266">
        <v>800542</v>
      </c>
    </row>
    <row r="68" spans="2:12" ht="13.5" customHeight="1">
      <c r="B68" s="265" t="s">
        <v>773</v>
      </c>
      <c r="C68" s="265" t="s">
        <v>438</v>
      </c>
      <c r="D68" s="265" t="s">
        <v>427</v>
      </c>
      <c r="E68" s="265" t="s">
        <v>439</v>
      </c>
      <c r="F68" s="265" t="s">
        <v>182</v>
      </c>
      <c r="G68" s="265">
        <v>22</v>
      </c>
      <c r="H68" s="265" t="s">
        <v>440</v>
      </c>
      <c r="I68" s="265" t="s">
        <v>441</v>
      </c>
      <c r="J68" s="265" t="s">
        <v>418</v>
      </c>
      <c r="K68" s="266">
        <v>2315670</v>
      </c>
    </row>
    <row r="69" spans="2:12" ht="13.5" customHeight="1">
      <c r="B69" s="265" t="s">
        <v>777</v>
      </c>
      <c r="C69" s="265" t="s">
        <v>465</v>
      </c>
      <c r="D69" s="265" t="s">
        <v>444</v>
      </c>
      <c r="E69" s="265" t="s">
        <v>466</v>
      </c>
      <c r="F69" s="265" t="s">
        <v>180</v>
      </c>
      <c r="G69" s="265">
        <v>26</v>
      </c>
      <c r="H69" s="265" t="s">
        <v>467</v>
      </c>
      <c r="I69" s="265" t="s">
        <v>468</v>
      </c>
      <c r="J69" s="265" t="s">
        <v>418</v>
      </c>
      <c r="K69" s="266">
        <v>1300157</v>
      </c>
      <c r="L69" s="258">
        <f>SUBTOTAL(9,K59:K69)</f>
        <v>52153727</v>
      </c>
    </row>
    <row r="70" spans="2:12" ht="13.5" customHeight="1">
      <c r="B70" s="265" t="s">
        <v>575</v>
      </c>
      <c r="C70" s="265" t="s">
        <v>701</v>
      </c>
      <c r="D70" s="265" t="s">
        <v>427</v>
      </c>
      <c r="E70" s="265" t="s">
        <v>702</v>
      </c>
      <c r="F70" s="265" t="s">
        <v>182</v>
      </c>
      <c r="G70" s="265">
        <v>19</v>
      </c>
      <c r="H70" s="265" t="s">
        <v>616</v>
      </c>
      <c r="I70" s="265" t="s">
        <v>703</v>
      </c>
      <c r="J70" s="265" t="s">
        <v>704</v>
      </c>
      <c r="K70" s="266">
        <v>9200780</v>
      </c>
      <c r="L70" s="258">
        <f>SUBTOTAL(9,K70)</f>
        <v>9200780</v>
      </c>
    </row>
    <row r="71" spans="2:12" ht="13.5" customHeight="1">
      <c r="B71" s="265" t="s">
        <v>536</v>
      </c>
      <c r="C71" s="265" t="s">
        <v>670</v>
      </c>
      <c r="D71" s="265" t="s">
        <v>482</v>
      </c>
      <c r="E71" s="265" t="s">
        <v>671</v>
      </c>
      <c r="F71" s="265" t="s">
        <v>180</v>
      </c>
      <c r="G71" s="265">
        <v>20</v>
      </c>
      <c r="H71" s="265" t="s">
        <v>429</v>
      </c>
      <c r="I71" s="265" t="s">
        <v>672</v>
      </c>
      <c r="J71" s="265" t="s">
        <v>651</v>
      </c>
      <c r="K71" s="266">
        <v>4423079</v>
      </c>
    </row>
    <row r="72" spans="2:12" ht="13.5" customHeight="1">
      <c r="B72" s="265" t="s">
        <v>626</v>
      </c>
      <c r="C72" s="265" t="s">
        <v>666</v>
      </c>
      <c r="D72" s="265" t="s">
        <v>421</v>
      </c>
      <c r="E72" s="265" t="s">
        <v>667</v>
      </c>
      <c r="F72" s="265" t="s">
        <v>180</v>
      </c>
      <c r="G72" s="265">
        <v>25</v>
      </c>
      <c r="H72" s="265" t="s">
        <v>446</v>
      </c>
      <c r="I72" s="265" t="s">
        <v>668</v>
      </c>
      <c r="J72" s="265" t="s">
        <v>651</v>
      </c>
      <c r="K72" s="266">
        <v>3228366</v>
      </c>
    </row>
    <row r="73" spans="2:12" ht="13.5" customHeight="1">
      <c r="B73" s="265" t="s">
        <v>700</v>
      </c>
      <c r="C73" s="265" t="s">
        <v>648</v>
      </c>
      <c r="D73" s="265" t="s">
        <v>444</v>
      </c>
      <c r="E73" s="265" t="s">
        <v>649</v>
      </c>
      <c r="F73" s="265" t="s">
        <v>180</v>
      </c>
      <c r="G73" s="265">
        <v>19</v>
      </c>
      <c r="H73" s="265" t="s">
        <v>616</v>
      </c>
      <c r="I73" s="265" t="s">
        <v>650</v>
      </c>
      <c r="J73" s="265" t="s">
        <v>651</v>
      </c>
      <c r="K73" s="266">
        <v>1124118</v>
      </c>
      <c r="L73" s="258">
        <f>SUBTOTAL(9,K71:K73)</f>
        <v>8775563</v>
      </c>
    </row>
    <row r="74" spans="2:12" ht="13.5" customHeight="1">
      <c r="B74" s="265" t="s">
        <v>803</v>
      </c>
      <c r="C74" s="265" t="s">
        <v>597</v>
      </c>
      <c r="D74" s="265" t="s">
        <v>461</v>
      </c>
      <c r="E74" s="265" t="s">
        <v>598</v>
      </c>
      <c r="F74" s="265" t="s">
        <v>180</v>
      </c>
      <c r="G74" s="265">
        <v>24</v>
      </c>
      <c r="H74" s="265" t="s">
        <v>599</v>
      </c>
      <c r="I74" s="265" t="s">
        <v>600</v>
      </c>
      <c r="J74" s="265" t="s">
        <v>601</v>
      </c>
      <c r="K74" s="266">
        <v>4449317</v>
      </c>
      <c r="L74" s="258">
        <f>SUBTOTAL(9,K74)</f>
        <v>4449317</v>
      </c>
    </row>
    <row r="75" spans="2:12" ht="13.5" customHeight="1">
      <c r="B75" s="265" t="s">
        <v>419</v>
      </c>
      <c r="C75" s="265" t="s">
        <v>504</v>
      </c>
      <c r="D75" s="265" t="s">
        <v>454</v>
      </c>
      <c r="E75" s="265" t="s">
        <v>505</v>
      </c>
      <c r="F75" s="265" t="s">
        <v>182</v>
      </c>
      <c r="G75" s="265">
        <v>20</v>
      </c>
      <c r="H75" s="265" t="s">
        <v>423</v>
      </c>
      <c r="I75" s="265" t="s">
        <v>501</v>
      </c>
      <c r="J75" s="265" t="s">
        <v>502</v>
      </c>
      <c r="K75" s="266">
        <v>2620277</v>
      </c>
    </row>
    <row r="76" spans="2:12" ht="13.5" customHeight="1">
      <c r="B76" s="265" t="s">
        <v>425</v>
      </c>
      <c r="C76" s="265" t="s">
        <v>611</v>
      </c>
      <c r="D76" s="265" t="s">
        <v>414</v>
      </c>
      <c r="E76" s="265" t="s">
        <v>612</v>
      </c>
      <c r="F76" s="265" t="s">
        <v>180</v>
      </c>
      <c r="G76" s="265">
        <v>28</v>
      </c>
      <c r="H76" s="265" t="s">
        <v>423</v>
      </c>
      <c r="I76" s="265" t="s">
        <v>501</v>
      </c>
      <c r="J76" s="265" t="s">
        <v>502</v>
      </c>
      <c r="K76" s="266">
        <v>6604891</v>
      </c>
    </row>
    <row r="77" spans="2:12" ht="13.5" customHeight="1">
      <c r="B77" s="265" t="s">
        <v>474</v>
      </c>
      <c r="C77" s="265" t="s">
        <v>636</v>
      </c>
      <c r="D77" s="265" t="s">
        <v>444</v>
      </c>
      <c r="E77" s="265" t="s">
        <v>637</v>
      </c>
      <c r="F77" s="265" t="s">
        <v>180</v>
      </c>
      <c r="G77" s="265">
        <v>19</v>
      </c>
      <c r="H77" s="265" t="s">
        <v>446</v>
      </c>
      <c r="I77" s="265" t="s">
        <v>501</v>
      </c>
      <c r="J77" s="265" t="s">
        <v>502</v>
      </c>
      <c r="K77" s="266">
        <v>3010582</v>
      </c>
    </row>
    <row r="78" spans="2:12" ht="13.5" customHeight="1">
      <c r="B78" s="265" t="s">
        <v>665</v>
      </c>
      <c r="C78" s="265" t="s">
        <v>537</v>
      </c>
      <c r="D78" s="265" t="s">
        <v>454</v>
      </c>
      <c r="E78" s="265" t="s">
        <v>538</v>
      </c>
      <c r="F78" s="265" t="s">
        <v>180</v>
      </c>
      <c r="G78" s="265">
        <v>23</v>
      </c>
      <c r="H78" s="265" t="s">
        <v>429</v>
      </c>
      <c r="I78" s="265" t="s">
        <v>501</v>
      </c>
      <c r="J78" s="265" t="s">
        <v>502</v>
      </c>
      <c r="K78" s="266">
        <v>7708608</v>
      </c>
    </row>
    <row r="79" spans="2:12" ht="13.5" customHeight="1">
      <c r="B79" s="265" t="s">
        <v>759</v>
      </c>
      <c r="C79" s="265" t="s">
        <v>498</v>
      </c>
      <c r="D79" s="265" t="s">
        <v>499</v>
      </c>
      <c r="E79" s="265" t="s">
        <v>500</v>
      </c>
      <c r="F79" s="265" t="s">
        <v>180</v>
      </c>
      <c r="G79" s="265">
        <v>22</v>
      </c>
      <c r="H79" s="265" t="s">
        <v>423</v>
      </c>
      <c r="I79" s="265" t="s">
        <v>501</v>
      </c>
      <c r="J79" s="265" t="s">
        <v>502</v>
      </c>
      <c r="K79" s="266">
        <v>1500942</v>
      </c>
      <c r="L79" s="258">
        <f>SUBTOTAL(9,K75:K79)</f>
        <v>21445300</v>
      </c>
    </row>
    <row r="80" spans="2:12" ht="13.5" customHeight="1">
      <c r="B80" s="265" t="s">
        <v>718</v>
      </c>
      <c r="C80" s="265" t="s">
        <v>543</v>
      </c>
      <c r="D80" s="265" t="s">
        <v>525</v>
      </c>
      <c r="E80" s="265" t="s">
        <v>544</v>
      </c>
      <c r="F80" s="265" t="s">
        <v>180</v>
      </c>
      <c r="G80" s="265">
        <v>55</v>
      </c>
      <c r="H80" s="265" t="s">
        <v>423</v>
      </c>
      <c r="I80" s="265" t="s">
        <v>545</v>
      </c>
      <c r="J80" s="265" t="s">
        <v>546</v>
      </c>
      <c r="K80" s="266">
        <v>4592004</v>
      </c>
      <c r="L80" s="258">
        <f>SUBTOTAL(9,K80)</f>
        <v>4592004</v>
      </c>
    </row>
    <row r="81" spans="2:12" ht="13.5" customHeight="1">
      <c r="B81" s="265" t="s">
        <v>799</v>
      </c>
      <c r="C81" s="265" t="s">
        <v>661</v>
      </c>
      <c r="D81" s="265" t="s">
        <v>482</v>
      </c>
      <c r="E81" s="265" t="s">
        <v>662</v>
      </c>
      <c r="F81" s="265" t="s">
        <v>180</v>
      </c>
      <c r="G81" s="265">
        <v>45</v>
      </c>
      <c r="H81" s="265" t="s">
        <v>423</v>
      </c>
      <c r="I81" s="265" t="s">
        <v>663</v>
      </c>
      <c r="J81" s="265" t="s">
        <v>664</v>
      </c>
      <c r="K81" s="266">
        <v>4739308</v>
      </c>
      <c r="L81" s="258">
        <f>SUBTOTAL(9,K81)</f>
        <v>4739308</v>
      </c>
    </row>
    <row r="82" spans="2:12" ht="13.5" customHeight="1">
      <c r="B82" s="265" t="s">
        <v>539</v>
      </c>
      <c r="C82" s="265" t="s">
        <v>584</v>
      </c>
      <c r="D82" s="265" t="s">
        <v>414</v>
      </c>
      <c r="E82" s="265" t="s">
        <v>585</v>
      </c>
      <c r="F82" s="265" t="s">
        <v>180</v>
      </c>
      <c r="G82" s="265">
        <v>27</v>
      </c>
      <c r="H82" s="265" t="s">
        <v>416</v>
      </c>
      <c r="I82" s="265" t="s">
        <v>550</v>
      </c>
      <c r="J82" s="265" t="s">
        <v>551</v>
      </c>
      <c r="K82" s="266">
        <v>1960333</v>
      </c>
    </row>
    <row r="83" spans="2:12" ht="13.5" customHeight="1">
      <c r="B83" s="265" t="s">
        <v>673</v>
      </c>
      <c r="C83" s="265" t="s">
        <v>548</v>
      </c>
      <c r="D83" s="265" t="s">
        <v>444</v>
      </c>
      <c r="E83" s="265" t="s">
        <v>549</v>
      </c>
      <c r="F83" s="265" t="s">
        <v>182</v>
      </c>
      <c r="G83" s="265">
        <v>29</v>
      </c>
      <c r="H83" s="265" t="s">
        <v>429</v>
      </c>
      <c r="I83" s="265" t="s">
        <v>550</v>
      </c>
      <c r="J83" s="265" t="s">
        <v>551</v>
      </c>
      <c r="K83" s="266">
        <v>606007</v>
      </c>
      <c r="L83" s="258">
        <f>SUBTOTAL(9,K82:K83)</f>
        <v>2566340</v>
      </c>
    </row>
    <row r="84" spans="2:12" ht="13.5" customHeight="1">
      <c r="B84" s="265" t="s">
        <v>432</v>
      </c>
      <c r="C84" s="265" t="s">
        <v>426</v>
      </c>
      <c r="D84" s="265" t="s">
        <v>427</v>
      </c>
      <c r="E84" s="265" t="s">
        <v>428</v>
      </c>
      <c r="F84" s="265" t="s">
        <v>180</v>
      </c>
      <c r="G84" s="265">
        <v>18</v>
      </c>
      <c r="H84" s="265" t="s">
        <v>429</v>
      </c>
      <c r="I84" s="265" t="s">
        <v>430</v>
      </c>
      <c r="J84" s="265" t="s">
        <v>431</v>
      </c>
      <c r="K84" s="266">
        <v>2542943</v>
      </c>
    </row>
    <row r="85" spans="2:12" ht="13.5" customHeight="1">
      <c r="B85" s="265" t="s">
        <v>464</v>
      </c>
      <c r="C85" s="265" t="s">
        <v>553</v>
      </c>
      <c r="D85" s="265" t="s">
        <v>414</v>
      </c>
      <c r="E85" s="265" t="s">
        <v>554</v>
      </c>
      <c r="F85" s="265" t="s">
        <v>182</v>
      </c>
      <c r="G85" s="265">
        <v>19</v>
      </c>
      <c r="H85" s="265" t="s">
        <v>429</v>
      </c>
      <c r="I85" s="265" t="s">
        <v>430</v>
      </c>
      <c r="J85" s="265" t="s">
        <v>431</v>
      </c>
      <c r="K85" s="266">
        <v>4006673</v>
      </c>
    </row>
    <row r="86" spans="2:12" ht="13.5" customHeight="1">
      <c r="B86" s="265" t="s">
        <v>486</v>
      </c>
      <c r="C86" s="265" t="s">
        <v>512</v>
      </c>
      <c r="D86" s="265" t="s">
        <v>414</v>
      </c>
      <c r="E86" s="265" t="s">
        <v>513</v>
      </c>
      <c r="F86" s="265" t="s">
        <v>182</v>
      </c>
      <c r="G86" s="265">
        <v>20</v>
      </c>
      <c r="H86" s="265" t="s">
        <v>429</v>
      </c>
      <c r="I86" s="265" t="s">
        <v>430</v>
      </c>
      <c r="J86" s="265" t="s">
        <v>431</v>
      </c>
      <c r="K86" s="266">
        <v>6112259</v>
      </c>
    </row>
    <row r="87" spans="2:12" ht="13.5" customHeight="1">
      <c r="B87" s="265" t="s">
        <v>503</v>
      </c>
      <c r="C87" s="265" t="s">
        <v>457</v>
      </c>
      <c r="D87" s="265" t="s">
        <v>444</v>
      </c>
      <c r="E87" s="265" t="s">
        <v>458</v>
      </c>
      <c r="F87" s="265" t="s">
        <v>182</v>
      </c>
      <c r="G87" s="265">
        <v>19</v>
      </c>
      <c r="H87" s="265" t="s">
        <v>440</v>
      </c>
      <c r="I87" s="265" t="s">
        <v>430</v>
      </c>
      <c r="J87" s="265" t="s">
        <v>431</v>
      </c>
      <c r="K87" s="266">
        <v>4376972</v>
      </c>
    </row>
    <row r="88" spans="2:12" ht="13.5" customHeight="1">
      <c r="B88" s="265" t="s">
        <v>580</v>
      </c>
      <c r="C88" s="265" t="s">
        <v>715</v>
      </c>
      <c r="D88" s="265" t="s">
        <v>499</v>
      </c>
      <c r="E88" s="265" t="s">
        <v>716</v>
      </c>
      <c r="F88" s="265" t="s">
        <v>182</v>
      </c>
      <c r="G88" s="265">
        <v>18</v>
      </c>
      <c r="H88" s="265" t="s">
        <v>446</v>
      </c>
      <c r="I88" s="265" t="s">
        <v>717</v>
      </c>
      <c r="J88" s="265" t="s">
        <v>431</v>
      </c>
      <c r="K88" s="266">
        <v>3602583</v>
      </c>
    </row>
    <row r="89" spans="2:12" ht="13.5" customHeight="1">
      <c r="B89" s="265" t="s">
        <v>644</v>
      </c>
      <c r="C89" s="265" t="s">
        <v>645</v>
      </c>
      <c r="D89" s="265" t="s">
        <v>444</v>
      </c>
      <c r="E89" s="265" t="s">
        <v>646</v>
      </c>
      <c r="F89" s="265" t="s">
        <v>180</v>
      </c>
      <c r="G89" s="265">
        <v>20</v>
      </c>
      <c r="H89" s="265" t="s">
        <v>616</v>
      </c>
      <c r="I89" s="265" t="s">
        <v>430</v>
      </c>
      <c r="J89" s="265" t="s">
        <v>431</v>
      </c>
      <c r="K89" s="266">
        <v>3802211</v>
      </c>
    </row>
    <row r="90" spans="2:12" ht="13.5" customHeight="1">
      <c r="B90" s="265" t="s">
        <v>726</v>
      </c>
      <c r="C90" s="265" t="s">
        <v>478</v>
      </c>
      <c r="D90" s="265" t="s">
        <v>427</v>
      </c>
      <c r="E90" s="265" t="s">
        <v>479</v>
      </c>
      <c r="F90" s="265" t="s">
        <v>182</v>
      </c>
      <c r="G90" s="265">
        <v>16</v>
      </c>
      <c r="H90" s="265" t="s">
        <v>416</v>
      </c>
      <c r="I90" s="265" t="s">
        <v>430</v>
      </c>
      <c r="J90" s="265" t="s">
        <v>431</v>
      </c>
      <c r="K90" s="266">
        <v>6132469</v>
      </c>
      <c r="L90" s="258">
        <f>SUBTOTAL(9,K84:K90)</f>
        <v>30576110</v>
      </c>
    </row>
    <row r="91" spans="2:12" ht="13.5" customHeight="1">
      <c r="B91" s="265" t="s">
        <v>437</v>
      </c>
      <c r="C91" s="265" t="s">
        <v>507</v>
      </c>
      <c r="D91" s="265" t="s">
        <v>444</v>
      </c>
      <c r="E91" s="265" t="s">
        <v>508</v>
      </c>
      <c r="F91" s="265" t="s">
        <v>182</v>
      </c>
      <c r="G91" s="265">
        <v>19</v>
      </c>
      <c r="H91" s="265" t="s">
        <v>509</v>
      </c>
      <c r="I91" s="265" t="s">
        <v>510</v>
      </c>
      <c r="J91" s="265" t="s">
        <v>491</v>
      </c>
      <c r="K91" s="266">
        <v>8656164</v>
      </c>
    </row>
    <row r="92" spans="2:12" ht="13.5" customHeight="1">
      <c r="B92" s="265" t="s">
        <v>523</v>
      </c>
      <c r="C92" s="265" t="s">
        <v>487</v>
      </c>
      <c r="D92" s="265" t="s">
        <v>488</v>
      </c>
      <c r="E92" s="265" t="s">
        <v>489</v>
      </c>
      <c r="F92" s="265" t="s">
        <v>182</v>
      </c>
      <c r="G92" s="265">
        <v>22</v>
      </c>
      <c r="H92" s="265" t="s">
        <v>423</v>
      </c>
      <c r="I92" s="265" t="s">
        <v>490</v>
      </c>
      <c r="J92" s="265" t="s">
        <v>491</v>
      </c>
      <c r="K92" s="266">
        <v>3245313</v>
      </c>
      <c r="L92" s="258">
        <f>SUBTOTAL(9,K91:K92)</f>
        <v>11901477</v>
      </c>
    </row>
    <row r="93" spans="2:12" ht="13.5" customHeight="1">
      <c r="B93" s="265" t="s">
        <v>477</v>
      </c>
      <c r="C93" s="265" t="s">
        <v>572</v>
      </c>
      <c r="D93" s="265" t="s">
        <v>454</v>
      </c>
      <c r="E93" s="265" t="s">
        <v>573</v>
      </c>
      <c r="F93" s="265" t="s">
        <v>180</v>
      </c>
      <c r="G93" s="265">
        <v>21</v>
      </c>
      <c r="H93" s="265" t="s">
        <v>423</v>
      </c>
      <c r="I93" s="265" t="s">
        <v>574</v>
      </c>
      <c r="J93" s="265" t="s">
        <v>208</v>
      </c>
      <c r="K93" s="266">
        <v>3484166</v>
      </c>
    </row>
    <row r="94" spans="2:12" ht="13.5" customHeight="1">
      <c r="B94" s="265" t="s">
        <v>710</v>
      </c>
      <c r="C94" s="265" t="s">
        <v>568</v>
      </c>
      <c r="D94" s="265" t="s">
        <v>444</v>
      </c>
      <c r="E94" s="265" t="s">
        <v>569</v>
      </c>
      <c r="F94" s="265" t="s">
        <v>180</v>
      </c>
      <c r="G94" s="265">
        <v>25</v>
      </c>
      <c r="H94" s="265" t="s">
        <v>416</v>
      </c>
      <c r="I94" s="265" t="s">
        <v>570</v>
      </c>
      <c r="J94" s="265" t="s">
        <v>208</v>
      </c>
      <c r="K94" s="266">
        <v>5662114</v>
      </c>
      <c r="L94" s="258">
        <f>SUBTOTAL(9,K93:K94)</f>
        <v>9146280</v>
      </c>
    </row>
    <row r="95" spans="2:12" ht="13.5" customHeight="1">
      <c r="B95" s="265" t="s">
        <v>559</v>
      </c>
      <c r="C95" s="265" t="s">
        <v>706</v>
      </c>
      <c r="D95" s="265" t="s">
        <v>421</v>
      </c>
      <c r="E95" s="265" t="s">
        <v>707</v>
      </c>
      <c r="F95" s="265" t="s">
        <v>180</v>
      </c>
      <c r="G95" s="265">
        <v>40</v>
      </c>
      <c r="H95" s="265" t="s">
        <v>423</v>
      </c>
      <c r="I95" s="265" t="s">
        <v>708</v>
      </c>
      <c r="J95" s="265" t="s">
        <v>709</v>
      </c>
      <c r="K95" s="266">
        <v>5283252</v>
      </c>
    </row>
    <row r="96" spans="2:12" ht="13.5" customHeight="1">
      <c r="B96" s="265" t="s">
        <v>567</v>
      </c>
      <c r="C96" s="265" t="s">
        <v>788</v>
      </c>
      <c r="D96" s="265" t="s">
        <v>675</v>
      </c>
      <c r="E96" s="265" t="s">
        <v>789</v>
      </c>
      <c r="F96" s="265" t="s">
        <v>180</v>
      </c>
      <c r="G96" s="265">
        <v>48</v>
      </c>
      <c r="H96" s="265" t="s">
        <v>429</v>
      </c>
      <c r="I96" s="265" t="s">
        <v>790</v>
      </c>
      <c r="J96" s="265" t="s">
        <v>709</v>
      </c>
      <c r="K96" s="266">
        <v>4485950</v>
      </c>
    </row>
    <row r="97" spans="2:12" ht="13.5" customHeight="1">
      <c r="B97" s="265" t="s">
        <v>613</v>
      </c>
      <c r="C97" s="265" t="s">
        <v>719</v>
      </c>
      <c r="D97" s="265" t="s">
        <v>675</v>
      </c>
      <c r="E97" s="265" t="s">
        <v>720</v>
      </c>
      <c r="F97" s="265" t="s">
        <v>180</v>
      </c>
      <c r="G97" s="265">
        <v>33</v>
      </c>
      <c r="H97" s="265" t="s">
        <v>467</v>
      </c>
      <c r="I97" s="265" t="s">
        <v>721</v>
      </c>
      <c r="J97" s="265" t="s">
        <v>709</v>
      </c>
      <c r="K97" s="266">
        <v>6234933</v>
      </c>
    </row>
    <row r="98" spans="2:12" ht="13.5" customHeight="1">
      <c r="B98" s="265" t="s">
        <v>618</v>
      </c>
      <c r="C98" s="265" t="s">
        <v>732</v>
      </c>
      <c r="D98" s="265" t="s">
        <v>499</v>
      </c>
      <c r="E98" s="265" t="s">
        <v>733</v>
      </c>
      <c r="F98" s="265" t="s">
        <v>180</v>
      </c>
      <c r="G98" s="265">
        <v>35</v>
      </c>
      <c r="H98" s="265" t="s">
        <v>423</v>
      </c>
      <c r="I98" s="265" t="s">
        <v>734</v>
      </c>
      <c r="J98" s="265" t="s">
        <v>709</v>
      </c>
      <c r="K98" s="266">
        <v>4780600</v>
      </c>
      <c r="L98" s="258">
        <f>SUBTOTAL(9,K95:K98)</f>
        <v>20784735</v>
      </c>
    </row>
  </sheetData>
  <pageMargins left="0.75" right="0.75" top="1" bottom="1" header="0" footer="0"/>
  <pageSetup paperSize="9" orientation="landscape" horizontalDpi="4294967292"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F58"/>
  <sheetViews>
    <sheetView topLeftCell="A29" workbookViewId="0">
      <selection activeCell="A45" sqref="A45"/>
    </sheetView>
  </sheetViews>
  <sheetFormatPr baseColWidth="10" defaultRowHeight="15"/>
  <cols>
    <col min="1" max="1" width="11.5703125" customWidth="1"/>
    <col min="3" max="3" width="11.85546875" bestFit="1" customWidth="1"/>
    <col min="4" max="4" width="36.85546875" customWidth="1"/>
  </cols>
  <sheetData>
    <row r="1" spans="1:4">
      <c r="A1" t="s">
        <v>70</v>
      </c>
    </row>
    <row r="3" spans="1:4">
      <c r="A3" t="s">
        <v>71</v>
      </c>
      <c r="B3" t="s">
        <v>72</v>
      </c>
      <c r="C3" t="s">
        <v>73</v>
      </c>
      <c r="D3" t="s">
        <v>76</v>
      </c>
    </row>
    <row r="4" spans="1:4">
      <c r="A4">
        <v>5</v>
      </c>
      <c r="B4">
        <v>30</v>
      </c>
      <c r="C4" t="b">
        <f>A4&gt;B4</f>
        <v>0</v>
      </c>
      <c r="D4" t="b">
        <f>A4&gt;=B4</f>
        <v>0</v>
      </c>
    </row>
    <row r="5" spans="1:4">
      <c r="A5">
        <v>18</v>
      </c>
      <c r="B5">
        <v>25</v>
      </c>
      <c r="C5" t="b">
        <f t="shared" ref="C5:C8" si="0">A5&gt;B5</f>
        <v>0</v>
      </c>
      <c r="D5" t="b">
        <f t="shared" ref="D5:D7" si="1">A5&gt;=B5</f>
        <v>0</v>
      </c>
    </row>
    <row r="6" spans="1:4">
      <c r="A6">
        <v>3</v>
      </c>
      <c r="B6">
        <v>72</v>
      </c>
      <c r="C6" t="b">
        <f t="shared" si="0"/>
        <v>0</v>
      </c>
      <c r="D6" t="b">
        <f t="shared" si="1"/>
        <v>0</v>
      </c>
    </row>
    <row r="7" spans="1:4">
      <c r="A7">
        <v>78</v>
      </c>
      <c r="B7">
        <v>78</v>
      </c>
      <c r="C7" t="b">
        <f t="shared" si="0"/>
        <v>0</v>
      </c>
      <c r="D7" t="b">
        <f t="shared" si="1"/>
        <v>1</v>
      </c>
    </row>
    <row r="8" spans="1:4">
      <c r="A8">
        <v>34</v>
      </c>
      <c r="B8">
        <v>14</v>
      </c>
      <c r="C8" t="b">
        <f t="shared" si="0"/>
        <v>1</v>
      </c>
      <c r="D8" t="b">
        <f>A8&gt;=B8</f>
        <v>1</v>
      </c>
    </row>
    <row r="13" spans="1:4">
      <c r="A13" t="s">
        <v>77</v>
      </c>
      <c r="D13" t="s">
        <v>78</v>
      </c>
    </row>
    <row r="15" spans="1:4">
      <c r="A15" t="s">
        <v>71</v>
      </c>
      <c r="B15" t="s">
        <v>72</v>
      </c>
      <c r="C15" t="s">
        <v>73</v>
      </c>
    </row>
    <row r="16" spans="1:4">
      <c r="A16">
        <v>5</v>
      </c>
      <c r="B16">
        <v>30</v>
      </c>
      <c r="C16" t="b">
        <f>A16&lt;B16</f>
        <v>1</v>
      </c>
      <c r="D16" t="b">
        <f>A16&lt;=B16</f>
        <v>1</v>
      </c>
    </row>
    <row r="17" spans="1:4">
      <c r="A17">
        <v>18</v>
      </c>
      <c r="B17">
        <v>25</v>
      </c>
      <c r="C17" t="b">
        <f t="shared" ref="C17:C20" si="2">A17&lt;B17</f>
        <v>1</v>
      </c>
      <c r="D17" t="b">
        <f t="shared" ref="D17:D20" si="3">A17&lt;=B17</f>
        <v>1</v>
      </c>
    </row>
    <row r="18" spans="1:4">
      <c r="A18">
        <v>3</v>
      </c>
      <c r="B18">
        <v>72</v>
      </c>
      <c r="C18" t="b">
        <f t="shared" si="2"/>
        <v>1</v>
      </c>
      <c r="D18" t="b">
        <f t="shared" si="3"/>
        <v>1</v>
      </c>
    </row>
    <row r="19" spans="1:4">
      <c r="A19">
        <v>78</v>
      </c>
      <c r="B19">
        <v>20</v>
      </c>
      <c r="C19" t="b">
        <f t="shared" si="2"/>
        <v>0</v>
      </c>
      <c r="D19" t="b">
        <f t="shared" si="3"/>
        <v>0</v>
      </c>
    </row>
    <row r="20" spans="1:4">
      <c r="A20">
        <v>34</v>
      </c>
      <c r="B20">
        <v>14</v>
      </c>
      <c r="C20" t="b">
        <f t="shared" si="2"/>
        <v>0</v>
      </c>
      <c r="D20" t="b">
        <f t="shared" si="3"/>
        <v>0</v>
      </c>
    </row>
    <row r="23" spans="1:4">
      <c r="A23" t="s">
        <v>74</v>
      </c>
    </row>
    <row r="25" spans="1:4">
      <c r="A25" t="s">
        <v>71</v>
      </c>
      <c r="B25" t="s">
        <v>72</v>
      </c>
      <c r="C25" t="s">
        <v>73</v>
      </c>
    </row>
    <row r="26" spans="1:4">
      <c r="A26">
        <v>5</v>
      </c>
      <c r="B26">
        <v>30</v>
      </c>
      <c r="C26" t="b">
        <f>A26=B26</f>
        <v>0</v>
      </c>
    </row>
    <row r="27" spans="1:4">
      <c r="A27">
        <v>18</v>
      </c>
      <c r="B27">
        <v>25</v>
      </c>
      <c r="C27" t="b">
        <f t="shared" ref="C27:C30" si="4">A27=B27</f>
        <v>0</v>
      </c>
    </row>
    <row r="28" spans="1:4">
      <c r="A28">
        <v>3</v>
      </c>
      <c r="B28">
        <v>72</v>
      </c>
      <c r="C28" t="b">
        <f t="shared" si="4"/>
        <v>0</v>
      </c>
    </row>
    <row r="29" spans="1:4">
      <c r="A29">
        <v>78</v>
      </c>
      <c r="B29">
        <v>20</v>
      </c>
      <c r="C29" t="b">
        <f t="shared" si="4"/>
        <v>0</v>
      </c>
    </row>
    <row r="30" spans="1:4">
      <c r="A30">
        <v>34</v>
      </c>
      <c r="B30">
        <v>14</v>
      </c>
      <c r="C30" t="b">
        <f t="shared" si="4"/>
        <v>0</v>
      </c>
    </row>
    <row r="33" spans="1:5">
      <c r="A33" t="s">
        <v>75</v>
      </c>
    </row>
    <row r="35" spans="1:5">
      <c r="A35" t="s">
        <v>71</v>
      </c>
      <c r="B35" t="s">
        <v>72</v>
      </c>
      <c r="C35" t="s">
        <v>73</v>
      </c>
    </row>
    <row r="36" spans="1:5">
      <c r="A36">
        <v>5</v>
      </c>
      <c r="B36">
        <v>30</v>
      </c>
      <c r="C36" t="b">
        <f>A36&lt;&gt;B36</f>
        <v>1</v>
      </c>
    </row>
    <row r="37" spans="1:5">
      <c r="A37">
        <v>18</v>
      </c>
      <c r="B37">
        <v>25</v>
      </c>
      <c r="C37" t="b">
        <f t="shared" ref="C37:C40" si="5">A37&lt;&gt;B37</f>
        <v>1</v>
      </c>
    </row>
    <row r="38" spans="1:5">
      <c r="A38">
        <v>3</v>
      </c>
      <c r="B38">
        <v>72</v>
      </c>
      <c r="C38" t="b">
        <f t="shared" si="5"/>
        <v>1</v>
      </c>
    </row>
    <row r="39" spans="1:5">
      <c r="A39">
        <v>78</v>
      </c>
      <c r="B39">
        <v>20</v>
      </c>
      <c r="C39" t="b">
        <f t="shared" si="5"/>
        <v>1</v>
      </c>
    </row>
    <row r="40" spans="1:5">
      <c r="A40">
        <v>34</v>
      </c>
      <c r="B40">
        <v>14</v>
      </c>
      <c r="C40" t="b">
        <f t="shared" si="5"/>
        <v>1</v>
      </c>
    </row>
    <row r="43" spans="1:5">
      <c r="A43" t="s">
        <v>95</v>
      </c>
    </row>
    <row r="44" spans="1:5">
      <c r="A44" t="s">
        <v>79</v>
      </c>
      <c r="B44" t="s">
        <v>80</v>
      </c>
      <c r="C44" t="s">
        <v>81</v>
      </c>
      <c r="D44" t="s">
        <v>93</v>
      </c>
      <c r="E44" t="s">
        <v>94</v>
      </c>
    </row>
    <row r="45" spans="1:5">
      <c r="A45" t="s">
        <v>82</v>
      </c>
      <c r="B45" t="s">
        <v>83</v>
      </c>
      <c r="C45" t="s">
        <v>84</v>
      </c>
      <c r="D45" t="str">
        <f>(A45&amp;" "&amp;B45&amp;" "&amp;C45)</f>
        <v>YAINA PAOLA TELLO HERNÁNDEZ</v>
      </c>
      <c r="E45" t="str">
        <f>CONCATENATE(A45,B45,C45)</f>
        <v>YAINA PAOLATELLOHERNÁNDEZ</v>
      </c>
    </row>
    <row r="46" spans="1:5">
      <c r="A46" t="s">
        <v>85</v>
      </c>
      <c r="B46" t="s">
        <v>84</v>
      </c>
      <c r="C46" t="s">
        <v>86</v>
      </c>
      <c r="D46" t="str">
        <f t="shared" ref="D46:D48" si="6">(A46&amp;" "&amp;B46&amp;" "&amp;C46)</f>
        <v>NORMA ANDREA HERNÁNDEZ ZAYAS</v>
      </c>
      <c r="E46" t="str">
        <f t="shared" ref="E46:E48" si="7">CONCATENATE(A46,B46,C46)</f>
        <v>NORMA ANDREAHERNÁNDEZZAYAS</v>
      </c>
    </row>
    <row r="47" spans="1:5">
      <c r="A47" t="s">
        <v>87</v>
      </c>
      <c r="B47" t="s">
        <v>88</v>
      </c>
      <c r="C47" t="s">
        <v>89</v>
      </c>
      <c r="D47" t="str">
        <f t="shared" si="6"/>
        <v>VIDAL ARTURO MENDOZA MORALES</v>
      </c>
      <c r="E47" t="str">
        <f t="shared" si="7"/>
        <v>VIDAL ARTUROMENDOZAMORALES</v>
      </c>
    </row>
    <row r="48" spans="1:5">
      <c r="A48" t="s">
        <v>90</v>
      </c>
      <c r="B48" t="s">
        <v>91</v>
      </c>
      <c r="C48" t="s">
        <v>92</v>
      </c>
      <c r="D48" t="str">
        <f t="shared" si="6"/>
        <v>ALFREDO COYOPOL PESTAÑA</v>
      </c>
      <c r="E48" t="str">
        <f t="shared" si="7"/>
        <v>ALFREDOCOYOPOLPESTAÑA</v>
      </c>
    </row>
    <row r="51" spans="1:6">
      <c r="A51" t="s">
        <v>96</v>
      </c>
    </row>
    <row r="52" spans="1:6">
      <c r="A52" t="s">
        <v>97</v>
      </c>
    </row>
    <row r="54" spans="1:6">
      <c r="A54" t="s">
        <v>102</v>
      </c>
      <c r="B54" t="s">
        <v>98</v>
      </c>
      <c r="C54" t="s">
        <v>99</v>
      </c>
      <c r="D54" t="s">
        <v>100</v>
      </c>
      <c r="E54" t="s">
        <v>101</v>
      </c>
      <c r="F54" t="s">
        <v>103</v>
      </c>
    </row>
    <row r="55" spans="1:6">
      <c r="A55" s="32">
        <v>42914</v>
      </c>
      <c r="B55" t="s">
        <v>106</v>
      </c>
      <c r="C55" t="s">
        <v>104</v>
      </c>
      <c r="D55" t="s">
        <v>105</v>
      </c>
      <c r="E55">
        <v>17</v>
      </c>
      <c r="F55" t="str">
        <f>CONCATENATE(A55,B55,C55,D55,E55)</f>
        <v>42914YATHPUE17</v>
      </c>
    </row>
    <row r="56" spans="1:6">
      <c r="A56">
        <v>1506</v>
      </c>
      <c r="B56" t="s">
        <v>109</v>
      </c>
      <c r="C56" t="s">
        <v>110</v>
      </c>
      <c r="D56" t="s">
        <v>112</v>
      </c>
      <c r="E56">
        <v>17</v>
      </c>
      <c r="F56" t="str">
        <f t="shared" ref="F56:F58" si="8">CONCATENATE(A56,B56,C56,D56,E56)</f>
        <v>1506JOVAMEX17</v>
      </c>
    </row>
    <row r="57" spans="1:6">
      <c r="A57">
        <v>1402</v>
      </c>
      <c r="B57" t="s">
        <v>107</v>
      </c>
      <c r="C57" t="s">
        <v>104</v>
      </c>
      <c r="D57" t="s">
        <v>113</v>
      </c>
      <c r="E57">
        <v>17</v>
      </c>
      <c r="F57" t="str">
        <f t="shared" si="8"/>
        <v>1402CATHVEN17</v>
      </c>
    </row>
    <row r="58" spans="1:6">
      <c r="A58">
        <v>3197</v>
      </c>
      <c r="B58" t="s">
        <v>108</v>
      </c>
      <c r="C58" t="s">
        <v>111</v>
      </c>
      <c r="D58" t="s">
        <v>114</v>
      </c>
      <c r="E58">
        <v>17</v>
      </c>
      <c r="F58" t="str">
        <f t="shared" si="8"/>
        <v>3197MITTCOL17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C5"/>
  <sheetViews>
    <sheetView workbookViewId="0">
      <selection activeCell="A2" sqref="A2:C2"/>
    </sheetView>
  </sheetViews>
  <sheetFormatPr baseColWidth="10" defaultRowHeight="15"/>
  <sheetData>
    <row r="1" spans="1:3">
      <c r="A1" s="195" t="s">
        <v>103</v>
      </c>
      <c r="B1" s="195"/>
      <c r="C1" s="195"/>
    </row>
    <row r="2" spans="1:3">
      <c r="A2" s="196" t="str">
        <f>CONCATENATE('EJEMPLOS DE OPERADORES'!A55,'EJEMPLOS DE OPERADORES'!B55,'EJEMPLOS DE OPERADORES'!C55,'EJEMPLOS DE OPERADORES'!D55,'EJEMPLOS DE OPERADORES'!E55)</f>
        <v>42914YATHPUE17</v>
      </c>
      <c r="B2" s="196"/>
      <c r="C2" s="196"/>
    </row>
    <row r="3" spans="1:3">
      <c r="A3" s="196" t="str">
        <f>CONCATENATE('EJEMPLOS DE OPERADORES'!A56,'EJEMPLOS DE OPERADORES'!B56,'EJEMPLOS DE OPERADORES'!C56,'EJEMPLOS DE OPERADORES'!D56,'EJEMPLOS DE OPERADORES'!E56)</f>
        <v>1506JOVAMEX17</v>
      </c>
      <c r="B3" s="196"/>
      <c r="C3" s="196"/>
    </row>
    <row r="4" spans="1:3">
      <c r="A4" s="196" t="str">
        <f>CONCATENATE('EJEMPLOS DE OPERADORES'!A57,'EJEMPLOS DE OPERADORES'!B57,'EJEMPLOS DE OPERADORES'!C57,'EJEMPLOS DE OPERADORES'!D57,'EJEMPLOS DE OPERADORES'!E57)</f>
        <v>1402CATHVEN17</v>
      </c>
      <c r="B4" s="196"/>
      <c r="C4" s="196"/>
    </row>
    <row r="5" spans="1:3">
      <c r="A5" s="196" t="str">
        <f>CONCATENATE('EJEMPLOS DE OPERADORES'!A58,'EJEMPLOS DE OPERADORES'!B58,'EJEMPLOS DE OPERADORES'!C58,'EJEMPLOS DE OPERADORES'!D58,'EJEMPLOS DE OPERADORES'!E58)</f>
        <v>3197MITTCOL17</v>
      </c>
      <c r="B5" s="196"/>
      <c r="C5" s="196"/>
    </row>
  </sheetData>
  <mergeCells count="5">
    <mergeCell ref="A1:C1"/>
    <mergeCell ref="A2:C2"/>
    <mergeCell ref="A3:C3"/>
    <mergeCell ref="A4:C4"/>
    <mergeCell ref="A5:C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J8"/>
  <sheetViews>
    <sheetView zoomScale="77" zoomScaleNormal="77" workbookViewId="0">
      <selection activeCell="F16" sqref="F16"/>
    </sheetView>
  </sheetViews>
  <sheetFormatPr baseColWidth="10" defaultRowHeight="15"/>
  <cols>
    <col min="1" max="1" width="17.28515625" customWidth="1"/>
    <col min="2" max="2" width="14.140625" customWidth="1"/>
    <col min="3" max="3" width="17.140625" customWidth="1"/>
    <col min="4" max="4" width="12.85546875" customWidth="1"/>
    <col min="5" max="5" width="13.42578125" customWidth="1"/>
    <col min="6" max="6" width="18.42578125" customWidth="1"/>
    <col min="7" max="7" width="33.28515625" customWidth="1"/>
    <col min="9" max="9" width="19" customWidth="1"/>
    <col min="10" max="10" width="20.28515625" customWidth="1"/>
  </cols>
  <sheetData>
    <row r="1" spans="1:10">
      <c r="A1" s="34" t="s">
        <v>115</v>
      </c>
      <c r="B1" s="35"/>
      <c r="C1" s="36"/>
      <c r="D1" s="36"/>
      <c r="E1" s="36"/>
      <c r="F1" s="36"/>
      <c r="G1" s="36"/>
      <c r="H1" s="36"/>
      <c r="I1" s="36"/>
      <c r="J1" s="37"/>
    </row>
    <row r="2" spans="1:10">
      <c r="A2" s="199" t="s">
        <v>103</v>
      </c>
      <c r="B2" s="197" t="s">
        <v>116</v>
      </c>
      <c r="C2" s="197" t="s">
        <v>117</v>
      </c>
      <c r="D2" s="197" t="s">
        <v>118</v>
      </c>
      <c r="E2" s="197" t="s">
        <v>119</v>
      </c>
      <c r="F2" s="197" t="s">
        <v>120</v>
      </c>
      <c r="G2" s="197" t="s">
        <v>121</v>
      </c>
      <c r="H2" s="197" t="s">
        <v>122</v>
      </c>
      <c r="I2" s="197" t="s">
        <v>123</v>
      </c>
      <c r="J2" s="198" t="s">
        <v>124</v>
      </c>
    </row>
    <row r="3" spans="1:10">
      <c r="A3" s="199"/>
      <c r="B3" s="197"/>
      <c r="C3" s="197"/>
      <c r="D3" s="197"/>
      <c r="E3" s="197"/>
      <c r="F3" s="197"/>
      <c r="G3" s="197"/>
      <c r="H3" s="197"/>
      <c r="I3" s="197"/>
      <c r="J3" s="198"/>
    </row>
    <row r="4" spans="1:10" ht="15" customHeight="1" thickBot="1">
      <c r="A4" s="38" t="str">
        <f>CONCATENATE('EJEMPLOS DE OPERADORES'!A55,'EJEMPLOS DE OPERADORES'!B55,'EJEMPLOS DE OPERADORES'!C55,'EJEMPLOS DE OPERADORES'!D55,'EJEMPLOS DE OPERADORES'!E55)</f>
        <v>42914YATHPUE17</v>
      </c>
      <c r="B4" s="39" t="s">
        <v>125</v>
      </c>
      <c r="C4" s="39">
        <v>2000</v>
      </c>
      <c r="D4" s="39">
        <v>3</v>
      </c>
      <c r="E4" s="40">
        <v>5</v>
      </c>
      <c r="F4" s="41">
        <f>C4+(C4*4%*D4)+(80*E4)</f>
        <v>2640</v>
      </c>
      <c r="G4" s="42">
        <f>(C4*8%)</f>
        <v>160</v>
      </c>
      <c r="H4" s="43">
        <f>(C4*5%)</f>
        <v>100</v>
      </c>
      <c r="I4" s="42">
        <f>(G4+H4)</f>
        <v>260</v>
      </c>
      <c r="J4" s="47">
        <f>(F4-I4)</f>
        <v>2380</v>
      </c>
    </row>
    <row r="5" spans="1:10" ht="15.75" thickBot="1">
      <c r="A5" s="38" t="str">
        <f>CONCATENATE('EJEMPLOS DE OPERADORES'!A56,'EJEMPLOS DE OPERADORES'!B56,'EJEMPLOS DE OPERADORES'!C56,'EJEMPLOS DE OPERADORES'!D56,'EJEMPLOS DE OPERADORES'!E56)</f>
        <v>1506JOVAMEX17</v>
      </c>
      <c r="B5" s="39" t="s">
        <v>126</v>
      </c>
      <c r="C5" s="39">
        <v>1250</v>
      </c>
      <c r="D5" s="39">
        <v>8</v>
      </c>
      <c r="E5" s="40">
        <v>45</v>
      </c>
      <c r="F5" s="41">
        <f t="shared" ref="F5:F7" si="0">C5+(C5*4%*D5)+(80*E5)</f>
        <v>5250</v>
      </c>
      <c r="G5" s="42">
        <f t="shared" ref="G5:G7" si="1">(C5*8%)</f>
        <v>100</v>
      </c>
      <c r="H5" s="43">
        <f t="shared" ref="H5:H7" si="2">(C5*5%)</f>
        <v>62.5</v>
      </c>
      <c r="I5" s="42">
        <f t="shared" ref="I5:I7" si="3">(G5+H5)</f>
        <v>162.5</v>
      </c>
      <c r="J5" s="47">
        <f t="shared" ref="J5:J7" si="4">(F5-I5)</f>
        <v>5087.5</v>
      </c>
    </row>
    <row r="6" spans="1:10" ht="15.75" thickBot="1">
      <c r="A6" s="38" t="str">
        <f>CONCATENATE('EJEMPLOS DE OPERADORES'!A57,'EJEMPLOS DE OPERADORES'!B57,'EJEMPLOS DE OPERADORES'!C57,'EJEMPLOS DE OPERADORES'!D57,'EJEMPLOS DE OPERADORES'!E57)</f>
        <v>1402CATHVEN17</v>
      </c>
      <c r="B6" s="39" t="s">
        <v>127</v>
      </c>
      <c r="C6" s="39">
        <v>1150</v>
      </c>
      <c r="D6" s="39">
        <v>6</v>
      </c>
      <c r="E6" s="40">
        <v>36</v>
      </c>
      <c r="F6" s="41">
        <f t="shared" si="0"/>
        <v>4306</v>
      </c>
      <c r="G6" s="42">
        <f t="shared" si="1"/>
        <v>92</v>
      </c>
      <c r="H6" s="43">
        <f t="shared" si="2"/>
        <v>57.5</v>
      </c>
      <c r="I6" s="42">
        <f t="shared" si="3"/>
        <v>149.5</v>
      </c>
      <c r="J6" s="47">
        <f t="shared" si="4"/>
        <v>4156.5</v>
      </c>
    </row>
    <row r="7" spans="1:10" ht="15.75" thickBot="1">
      <c r="A7" s="44" t="str">
        <f>CONCATENATE('EJEMPLOS DE OPERADORES'!A58,'EJEMPLOS DE OPERADORES'!B58,'EJEMPLOS DE OPERADORES'!C58,'EJEMPLOS DE OPERADORES'!D58,'EJEMPLOS DE OPERADORES'!E58)</f>
        <v>3197MITTCOL17</v>
      </c>
      <c r="B7" s="45" t="s">
        <v>128</v>
      </c>
      <c r="C7" s="45">
        <v>1000</v>
      </c>
      <c r="D7" s="45">
        <v>5</v>
      </c>
      <c r="E7" s="46">
        <v>30</v>
      </c>
      <c r="F7" s="41">
        <f t="shared" si="0"/>
        <v>3600</v>
      </c>
      <c r="G7" s="42">
        <f t="shared" si="1"/>
        <v>80</v>
      </c>
      <c r="H7" s="43">
        <f t="shared" si="2"/>
        <v>50</v>
      </c>
      <c r="I7" s="42">
        <f t="shared" si="3"/>
        <v>130</v>
      </c>
      <c r="J7" s="47">
        <f t="shared" si="4"/>
        <v>3470</v>
      </c>
    </row>
    <row r="8" spans="1:10">
      <c r="A8" s="33" t="str">
        <f>CONCATENATE('EJEMPLOS DE OPERADORES'!A59,'EJEMPLOS DE OPERADORES'!B59,'EJEMPLOS DE OPERADORES'!C59,'EJEMPLOS DE OPERADORES'!D59,'EJEMPLOS DE OPERADORES'!E59)</f>
        <v/>
      </c>
    </row>
  </sheetData>
  <mergeCells count="10">
    <mergeCell ref="A2:A3"/>
    <mergeCell ref="B2:B3"/>
    <mergeCell ref="C2:C3"/>
    <mergeCell ref="D2:D3"/>
    <mergeCell ref="E2:E3"/>
    <mergeCell ref="F2:F3"/>
    <mergeCell ref="G2:G3"/>
    <mergeCell ref="H2:H3"/>
    <mergeCell ref="I2:I3"/>
    <mergeCell ref="J2:J3"/>
  </mergeCell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O20"/>
  <sheetViews>
    <sheetView workbookViewId="0">
      <selection activeCell="K23" sqref="K23"/>
    </sheetView>
  </sheetViews>
  <sheetFormatPr baseColWidth="10" defaultRowHeight="15"/>
  <cols>
    <col min="1" max="1" width="4.5703125" customWidth="1"/>
    <col min="3" max="6" width="6.42578125" customWidth="1"/>
    <col min="7" max="8" width="11.42578125" customWidth="1"/>
    <col min="9" max="10" width="6.42578125" customWidth="1"/>
    <col min="11" max="11" width="11.42578125" customWidth="1"/>
    <col min="13" max="13" width="14" bestFit="1" customWidth="1"/>
  </cols>
  <sheetData>
    <row r="1" spans="1:15" ht="21.75" thickBot="1">
      <c r="A1" s="201" t="s">
        <v>129</v>
      </c>
      <c r="B1" s="201"/>
      <c r="C1" s="201"/>
      <c r="D1" s="201"/>
      <c r="E1" s="201"/>
      <c r="F1" s="201"/>
      <c r="G1" s="201"/>
      <c r="H1" s="201"/>
      <c r="I1" s="201"/>
      <c r="J1" s="201"/>
      <c r="K1" s="201"/>
      <c r="L1" s="201"/>
      <c r="M1" s="201"/>
    </row>
    <row r="2" spans="1:15" ht="15.75" thickTop="1"/>
    <row r="9" spans="1:15">
      <c r="A9" s="202" t="s">
        <v>130</v>
      </c>
      <c r="B9" s="202" t="s">
        <v>98</v>
      </c>
      <c r="C9" s="204" t="s">
        <v>131</v>
      </c>
      <c r="D9" s="204"/>
      <c r="E9" s="204"/>
      <c r="F9" s="204"/>
      <c r="G9" s="200" t="s">
        <v>132</v>
      </c>
      <c r="H9" s="200" t="s">
        <v>133</v>
      </c>
      <c r="I9" s="204" t="s">
        <v>134</v>
      </c>
      <c r="J9" s="204"/>
      <c r="K9" s="200" t="s">
        <v>135</v>
      </c>
      <c r="L9" s="200" t="s">
        <v>136</v>
      </c>
      <c r="M9" s="200" t="s">
        <v>137</v>
      </c>
      <c r="N9" s="200" t="s">
        <v>138</v>
      </c>
      <c r="O9" s="200" t="s">
        <v>139</v>
      </c>
    </row>
    <row r="10" spans="1:15" ht="45.75">
      <c r="A10" s="203"/>
      <c r="B10" s="203"/>
      <c r="C10" s="48" t="s">
        <v>140</v>
      </c>
      <c r="D10" s="48" t="s">
        <v>141</v>
      </c>
      <c r="E10" s="48" t="s">
        <v>142</v>
      </c>
      <c r="F10" s="48" t="s">
        <v>143</v>
      </c>
      <c r="G10" s="203"/>
      <c r="H10" s="203"/>
      <c r="I10" s="49" t="s">
        <v>144</v>
      </c>
      <c r="J10" s="49" t="s">
        <v>145</v>
      </c>
      <c r="K10" s="203"/>
      <c r="L10" s="203"/>
      <c r="M10" s="203"/>
      <c r="N10" s="200"/>
      <c r="O10" s="200"/>
    </row>
    <row r="11" spans="1:15">
      <c r="A11" s="50">
        <v>1</v>
      </c>
      <c r="B11" s="51" t="s">
        <v>13</v>
      </c>
      <c r="C11" s="52">
        <v>7</v>
      </c>
      <c r="D11" s="52">
        <v>7</v>
      </c>
      <c r="E11" s="52">
        <v>7</v>
      </c>
      <c r="F11" s="52">
        <v>7</v>
      </c>
      <c r="G11" s="52">
        <f>(C11+D11+E11+F11)/4</f>
        <v>7</v>
      </c>
      <c r="H11" s="53">
        <f>(SUM(C11:F11)-MIN(C11:F11))/3</f>
        <v>7</v>
      </c>
      <c r="I11" s="52">
        <v>7</v>
      </c>
      <c r="J11" s="52">
        <v>7</v>
      </c>
      <c r="K11" s="54">
        <f>(G11+I11+J11)/3</f>
        <v>7</v>
      </c>
      <c r="L11" s="55">
        <f>(H11+(I11*2)+(J11*3))/6</f>
        <v>7</v>
      </c>
      <c r="M11" s="52" t="str">
        <f>IF(L11=7,"APROBADO","REPROBADO")</f>
        <v>APROBADO</v>
      </c>
      <c r="N11" s="55">
        <f>MAX(L11:L20)</f>
        <v>9.7222222222222232</v>
      </c>
      <c r="O11" s="55">
        <f>MIN(L11:L20)</f>
        <v>6.333333333333333</v>
      </c>
    </row>
    <row r="12" spans="1:15">
      <c r="A12" s="50">
        <v>2</v>
      </c>
      <c r="B12" s="51" t="s">
        <v>146</v>
      </c>
      <c r="C12" s="52">
        <v>3</v>
      </c>
      <c r="D12" s="52">
        <v>8</v>
      </c>
      <c r="E12" s="52">
        <v>4</v>
      </c>
      <c r="F12" s="52">
        <v>10</v>
      </c>
      <c r="G12" s="52">
        <f t="shared" ref="G12:G20" si="0">(C12+D12+E12+F12)/4</f>
        <v>6.25</v>
      </c>
      <c r="H12" s="53">
        <f t="shared" ref="H12:H20" si="1">(SUM(C12:F12)-MIN(C12:F12))/3</f>
        <v>7.333333333333333</v>
      </c>
      <c r="I12" s="52">
        <v>6</v>
      </c>
      <c r="J12" s="52">
        <v>8</v>
      </c>
      <c r="K12" s="54">
        <f t="shared" ref="K12:K20" si="2">(G12+I12+J12)/3</f>
        <v>6.75</v>
      </c>
      <c r="L12" s="55">
        <f t="shared" ref="L12:L20" si="3">(H12+(I12*2)+(J12*3))/6</f>
        <v>7.2222222222222214</v>
      </c>
      <c r="M12" s="52" t="str">
        <f>IF(L12&gt;7,"APROBADO","REPROBADO")</f>
        <v>APROBADO</v>
      </c>
      <c r="N12" s="56"/>
      <c r="O12" s="56"/>
    </row>
    <row r="13" spans="1:15">
      <c r="A13" s="50">
        <v>3</v>
      </c>
      <c r="B13" s="51" t="s">
        <v>147</v>
      </c>
      <c r="C13" s="52">
        <v>10</v>
      </c>
      <c r="D13" s="52">
        <v>5</v>
      </c>
      <c r="E13" s="52">
        <v>6</v>
      </c>
      <c r="F13" s="52">
        <v>10</v>
      </c>
      <c r="G13" s="52">
        <f t="shared" si="0"/>
        <v>7.75</v>
      </c>
      <c r="H13" s="53">
        <f t="shared" si="1"/>
        <v>8.6666666666666661</v>
      </c>
      <c r="I13" s="52">
        <v>7</v>
      </c>
      <c r="J13" s="52">
        <v>9</v>
      </c>
      <c r="K13" s="54">
        <f t="shared" si="2"/>
        <v>7.916666666666667</v>
      </c>
      <c r="L13" s="55">
        <f t="shared" si="3"/>
        <v>8.2777777777777768</v>
      </c>
      <c r="M13" s="52" t="str">
        <f t="shared" ref="M13:M20" si="4">IF(L13&gt;7,"APROBADO","REPROBADO")</f>
        <v>APROBADO</v>
      </c>
      <c r="N13" s="56"/>
      <c r="O13" s="56"/>
    </row>
    <row r="14" spans="1:15">
      <c r="A14" s="50">
        <v>4</v>
      </c>
      <c r="B14" s="51" t="s">
        <v>148</v>
      </c>
      <c r="C14" s="52">
        <v>0</v>
      </c>
      <c r="D14" s="52">
        <v>6</v>
      </c>
      <c r="E14" s="52">
        <v>5</v>
      </c>
      <c r="F14" s="52">
        <v>10</v>
      </c>
      <c r="G14" s="52">
        <f t="shared" si="0"/>
        <v>5.25</v>
      </c>
      <c r="H14" s="53">
        <f t="shared" si="1"/>
        <v>7</v>
      </c>
      <c r="I14" s="52">
        <v>5</v>
      </c>
      <c r="J14" s="52">
        <v>7</v>
      </c>
      <c r="K14" s="54">
        <f t="shared" si="2"/>
        <v>5.75</v>
      </c>
      <c r="L14" s="55">
        <f t="shared" si="3"/>
        <v>6.333333333333333</v>
      </c>
      <c r="M14" s="52" t="str">
        <f t="shared" si="4"/>
        <v>REPROBADO</v>
      </c>
      <c r="N14" s="56"/>
      <c r="O14" s="56"/>
    </row>
    <row r="15" spans="1:15">
      <c r="A15" s="50">
        <v>5</v>
      </c>
      <c r="B15" s="51" t="s">
        <v>149</v>
      </c>
      <c r="C15" s="52">
        <v>9</v>
      </c>
      <c r="D15" s="52">
        <v>3</v>
      </c>
      <c r="E15" s="52">
        <v>9</v>
      </c>
      <c r="F15" s="52">
        <v>10</v>
      </c>
      <c r="G15" s="52">
        <f t="shared" si="0"/>
        <v>7.75</v>
      </c>
      <c r="H15" s="53">
        <f t="shared" si="1"/>
        <v>9.3333333333333339</v>
      </c>
      <c r="I15" s="52">
        <v>3</v>
      </c>
      <c r="J15" s="52">
        <v>9</v>
      </c>
      <c r="K15" s="54">
        <f t="shared" si="2"/>
        <v>6.583333333333333</v>
      </c>
      <c r="L15" s="55">
        <f t="shared" si="3"/>
        <v>7.0555555555555562</v>
      </c>
      <c r="M15" s="52" t="str">
        <f t="shared" si="4"/>
        <v>APROBADO</v>
      </c>
      <c r="N15" s="56"/>
      <c r="O15" s="56"/>
    </row>
    <row r="16" spans="1:15">
      <c r="A16" s="50">
        <v>6</v>
      </c>
      <c r="B16" s="51" t="s">
        <v>150</v>
      </c>
      <c r="C16" s="52">
        <v>8</v>
      </c>
      <c r="D16" s="52">
        <v>4</v>
      </c>
      <c r="E16" s="52">
        <v>7</v>
      </c>
      <c r="F16" s="52">
        <v>10</v>
      </c>
      <c r="G16" s="52">
        <f t="shared" si="0"/>
        <v>7.25</v>
      </c>
      <c r="H16" s="53">
        <f t="shared" si="1"/>
        <v>8.3333333333333339</v>
      </c>
      <c r="I16" s="52">
        <v>10</v>
      </c>
      <c r="J16" s="52">
        <v>10</v>
      </c>
      <c r="K16" s="54">
        <f t="shared" si="2"/>
        <v>9.0833333333333339</v>
      </c>
      <c r="L16" s="55">
        <f t="shared" si="3"/>
        <v>9.7222222222222232</v>
      </c>
      <c r="M16" s="52" t="str">
        <f t="shared" si="4"/>
        <v>APROBADO</v>
      </c>
      <c r="N16" s="56"/>
      <c r="O16" s="56"/>
    </row>
    <row r="17" spans="1:15">
      <c r="A17" s="50">
        <v>7</v>
      </c>
      <c r="B17" s="51" t="s">
        <v>151</v>
      </c>
      <c r="C17" s="52">
        <v>6</v>
      </c>
      <c r="D17" s="52">
        <v>9</v>
      </c>
      <c r="E17" s="52">
        <v>3</v>
      </c>
      <c r="F17" s="52">
        <v>9</v>
      </c>
      <c r="G17" s="52">
        <f t="shared" si="0"/>
        <v>6.75</v>
      </c>
      <c r="H17" s="53">
        <f t="shared" si="1"/>
        <v>8</v>
      </c>
      <c r="I17" s="52">
        <v>10</v>
      </c>
      <c r="J17" s="52">
        <v>9</v>
      </c>
      <c r="K17" s="54">
        <f t="shared" si="2"/>
        <v>8.5833333333333339</v>
      </c>
      <c r="L17" s="55">
        <f t="shared" si="3"/>
        <v>9.1666666666666661</v>
      </c>
      <c r="M17" s="52" t="str">
        <f t="shared" si="4"/>
        <v>APROBADO</v>
      </c>
      <c r="N17" s="56"/>
      <c r="O17" s="56"/>
    </row>
    <row r="18" spans="1:15">
      <c r="A18" s="50">
        <v>8</v>
      </c>
      <c r="B18" s="51" t="s">
        <v>152</v>
      </c>
      <c r="C18" s="52">
        <v>4</v>
      </c>
      <c r="D18" s="52">
        <v>7</v>
      </c>
      <c r="E18" s="52">
        <v>10</v>
      </c>
      <c r="F18" s="52">
        <v>9</v>
      </c>
      <c r="G18" s="52">
        <f t="shared" si="0"/>
        <v>7.5</v>
      </c>
      <c r="H18" s="53">
        <f t="shared" si="1"/>
        <v>8.6666666666666661</v>
      </c>
      <c r="I18" s="52">
        <v>8</v>
      </c>
      <c r="J18" s="52">
        <v>7</v>
      </c>
      <c r="K18" s="54">
        <f t="shared" si="2"/>
        <v>7.5</v>
      </c>
      <c r="L18" s="55">
        <f t="shared" si="3"/>
        <v>7.6111111111111107</v>
      </c>
      <c r="M18" s="52" t="str">
        <f t="shared" si="4"/>
        <v>APROBADO</v>
      </c>
      <c r="N18" s="56"/>
      <c r="O18" s="56"/>
    </row>
    <row r="19" spans="1:15">
      <c r="A19" s="50">
        <v>9</v>
      </c>
      <c r="B19" s="51" t="s">
        <v>153</v>
      </c>
      <c r="C19" s="52">
        <v>10</v>
      </c>
      <c r="D19" s="52">
        <v>8</v>
      </c>
      <c r="E19" s="52">
        <v>10</v>
      </c>
      <c r="F19" s="52">
        <v>9</v>
      </c>
      <c r="G19" s="52">
        <f t="shared" si="0"/>
        <v>9.25</v>
      </c>
      <c r="H19" s="53">
        <f t="shared" si="1"/>
        <v>9.6666666666666661</v>
      </c>
      <c r="I19" s="52">
        <v>5</v>
      </c>
      <c r="J19" s="52">
        <v>9</v>
      </c>
      <c r="K19" s="54">
        <f t="shared" si="2"/>
        <v>7.75</v>
      </c>
      <c r="L19" s="55">
        <f t="shared" si="3"/>
        <v>7.7777777777777777</v>
      </c>
      <c r="M19" s="52" t="str">
        <f t="shared" si="4"/>
        <v>APROBADO</v>
      </c>
      <c r="N19" s="56"/>
      <c r="O19" s="56"/>
    </row>
    <row r="20" spans="1:15">
      <c r="A20" s="50">
        <v>10</v>
      </c>
      <c r="B20" s="51" t="s">
        <v>154</v>
      </c>
      <c r="C20" s="52">
        <v>7</v>
      </c>
      <c r="D20" s="52">
        <v>9</v>
      </c>
      <c r="E20" s="52">
        <v>6</v>
      </c>
      <c r="F20" s="52">
        <v>9</v>
      </c>
      <c r="G20" s="52">
        <f t="shared" si="0"/>
        <v>7.75</v>
      </c>
      <c r="H20" s="53">
        <f t="shared" si="1"/>
        <v>8.3333333333333339</v>
      </c>
      <c r="I20" s="52">
        <v>10</v>
      </c>
      <c r="J20" s="52">
        <v>8</v>
      </c>
      <c r="K20" s="54">
        <f t="shared" si="2"/>
        <v>8.5833333333333339</v>
      </c>
      <c r="L20" s="55">
        <f t="shared" si="3"/>
        <v>8.7222222222222232</v>
      </c>
      <c r="M20" s="52" t="str">
        <f t="shared" si="4"/>
        <v>APROBADO</v>
      </c>
      <c r="N20" s="56"/>
      <c r="O20" s="56"/>
    </row>
  </sheetData>
  <mergeCells count="12">
    <mergeCell ref="N9:N10"/>
    <mergeCell ref="O9:O10"/>
    <mergeCell ref="A1:M1"/>
    <mergeCell ref="A9:A10"/>
    <mergeCell ref="B9:B10"/>
    <mergeCell ref="C9:F9"/>
    <mergeCell ref="G9:G10"/>
    <mergeCell ref="H9:H10"/>
    <mergeCell ref="I9:J9"/>
    <mergeCell ref="K9:K10"/>
    <mergeCell ref="L9:L10"/>
    <mergeCell ref="M9:M10"/>
  </mergeCells>
  <conditionalFormatting sqref="M11:M20">
    <cfRule type="cellIs" dxfId="1" priority="2" operator="equal">
      <formula>"APROBADO"</formula>
    </cfRule>
  </conditionalFormatting>
  <conditionalFormatting sqref="M14">
    <cfRule type="cellIs" dxfId="0" priority="1" operator="equal">
      <formula>"REPROBADO"</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H67"/>
  <sheetViews>
    <sheetView workbookViewId="0">
      <selection activeCell="D8" sqref="D8"/>
    </sheetView>
  </sheetViews>
  <sheetFormatPr baseColWidth="10" defaultRowHeight="15"/>
  <cols>
    <col min="1" max="8" width="15.140625" customWidth="1"/>
  </cols>
  <sheetData>
    <row r="1" spans="1:8">
      <c r="B1" s="57" t="s">
        <v>155</v>
      </c>
    </row>
    <row r="2" spans="1:8">
      <c r="B2" s="57"/>
    </row>
    <row r="3" spans="1:8">
      <c r="B3" s="57" t="s">
        <v>156</v>
      </c>
    </row>
    <row r="5" spans="1:8">
      <c r="A5" s="58" t="s">
        <v>157</v>
      </c>
      <c r="B5" s="58"/>
      <c r="C5" s="58"/>
      <c r="D5" s="58"/>
      <c r="E5" s="58"/>
      <c r="F5" s="58"/>
      <c r="G5" s="58"/>
      <c r="H5" s="58"/>
    </row>
    <row r="7" spans="1:8">
      <c r="B7" s="59" t="s">
        <v>158</v>
      </c>
      <c r="C7" s="59" t="s">
        <v>159</v>
      </c>
      <c r="D7" s="59" t="s">
        <v>160</v>
      </c>
    </row>
    <row r="8" spans="1:8">
      <c r="B8" s="52" t="s">
        <v>161</v>
      </c>
      <c r="C8" s="60" t="s">
        <v>162</v>
      </c>
      <c r="D8" s="61" t="str">
        <f>IF(C8="B","BUENO",IF(C8="R","REGULAR","DEFICIENTE"))</f>
        <v>BUENO</v>
      </c>
    </row>
    <row r="9" spans="1:8">
      <c r="B9" s="52" t="s">
        <v>163</v>
      </c>
      <c r="C9" s="60" t="s">
        <v>164</v>
      </c>
      <c r="D9" s="61" t="str">
        <f t="shared" ref="D9:D12" si="0">IF(C9="B","BUENO",IF(C9="R","REGULAR","DEFICIENTE"))</f>
        <v>DEFICIENTE</v>
      </c>
    </row>
    <row r="10" spans="1:8">
      <c r="B10" s="52" t="s">
        <v>165</v>
      </c>
      <c r="C10" s="60" t="s">
        <v>162</v>
      </c>
      <c r="D10" s="61" t="str">
        <f t="shared" si="0"/>
        <v>BUENO</v>
      </c>
    </row>
    <row r="11" spans="1:8">
      <c r="B11" s="52" t="s">
        <v>166</v>
      </c>
      <c r="C11" s="60" t="s">
        <v>162</v>
      </c>
      <c r="D11" s="61" t="str">
        <f t="shared" si="0"/>
        <v>BUENO</v>
      </c>
      <c r="E11" s="62"/>
      <c r="F11" s="63"/>
    </row>
    <row r="12" spans="1:8">
      <c r="B12" s="52" t="s">
        <v>167</v>
      </c>
      <c r="C12" s="60" t="s">
        <v>164</v>
      </c>
      <c r="D12" s="61" t="str">
        <f t="shared" si="0"/>
        <v>DEFICIENTE</v>
      </c>
      <c r="E12" s="62"/>
      <c r="F12" s="63"/>
    </row>
    <row r="13" spans="1:8">
      <c r="E13" s="62"/>
      <c r="F13" s="63"/>
    </row>
    <row r="14" spans="1:8">
      <c r="E14" s="62"/>
      <c r="F14" s="63"/>
    </row>
    <row r="15" spans="1:8">
      <c r="A15" s="64" t="s">
        <v>168</v>
      </c>
      <c r="B15" s="64"/>
      <c r="C15" s="64"/>
      <c r="D15" s="64"/>
      <c r="E15" s="65"/>
      <c r="F15" s="66"/>
      <c r="G15" s="64"/>
      <c r="H15" s="64"/>
    </row>
    <row r="17" spans="1:8">
      <c r="B17" s="67" t="s">
        <v>169</v>
      </c>
      <c r="C17" s="67" t="s">
        <v>158</v>
      </c>
    </row>
    <row r="18" spans="1:8">
      <c r="B18" s="60">
        <v>2</v>
      </c>
      <c r="C18" s="68" t="str">
        <f>IF(B18=1,"MATEMATICAS",IF(B18=2,"LENGUAJE",IF(B18=3,"HISTORIA","BIOLOGIA")))</f>
        <v>LENGUAJE</v>
      </c>
    </row>
    <row r="19" spans="1:8">
      <c r="B19" s="60">
        <v>4</v>
      </c>
      <c r="C19" s="68" t="str">
        <f t="shared" ref="C19:C21" si="1">IF(B19=1,"MATEMATICAS",IF(B19=2,"LENGUAJE",IF(B19=3,"HISTORIA","BIOLOGIA")))</f>
        <v>BIOLOGIA</v>
      </c>
    </row>
    <row r="20" spans="1:8">
      <c r="B20" s="60">
        <v>1</v>
      </c>
      <c r="C20" s="68" t="str">
        <f t="shared" si="1"/>
        <v>MATEMATICAS</v>
      </c>
    </row>
    <row r="21" spans="1:8">
      <c r="B21" s="60">
        <v>3</v>
      </c>
      <c r="C21" s="68" t="str">
        <f t="shared" si="1"/>
        <v>HISTORIA</v>
      </c>
    </row>
    <row r="25" spans="1:8">
      <c r="B25" s="57" t="s">
        <v>170</v>
      </c>
      <c r="C25" s="57" t="s">
        <v>171</v>
      </c>
    </row>
    <row r="26" spans="1:8">
      <c r="B26" s="57" t="s">
        <v>172</v>
      </c>
      <c r="C26" s="57" t="s">
        <v>173</v>
      </c>
    </row>
    <row r="28" spans="1:8">
      <c r="A28" s="69" t="s">
        <v>174</v>
      </c>
      <c r="B28" s="70"/>
      <c r="C28" s="70"/>
      <c r="D28" s="70"/>
      <c r="E28" s="70"/>
      <c r="F28" s="70"/>
      <c r="G28" s="70"/>
      <c r="H28" s="70"/>
    </row>
    <row r="29" spans="1:8">
      <c r="A29" s="69" t="s">
        <v>175</v>
      </c>
      <c r="B29" s="70"/>
      <c r="C29" s="70"/>
      <c r="D29" s="70"/>
      <c r="E29" s="70"/>
      <c r="F29" s="70"/>
      <c r="G29" s="70"/>
      <c r="H29" s="70"/>
    </row>
    <row r="31" spans="1:8">
      <c r="B31" s="71" t="s">
        <v>176</v>
      </c>
      <c r="C31" s="72" t="s">
        <v>177</v>
      </c>
      <c r="D31" s="72" t="s">
        <v>178</v>
      </c>
      <c r="E31" s="72" t="s">
        <v>179</v>
      </c>
    </row>
    <row r="32" spans="1:8">
      <c r="B32" s="50" t="s">
        <v>180</v>
      </c>
      <c r="C32" s="50" t="s">
        <v>181</v>
      </c>
      <c r="D32" s="52">
        <v>1000</v>
      </c>
      <c r="E32" s="52">
        <f>IF(AND(B32="M",C32="C"),D32*0.1,0)</f>
        <v>0</v>
      </c>
    </row>
    <row r="33" spans="1:8">
      <c r="B33" s="50" t="s">
        <v>182</v>
      </c>
      <c r="C33" s="50" t="s">
        <v>183</v>
      </c>
      <c r="D33" s="52">
        <v>1200</v>
      </c>
      <c r="E33" s="52">
        <f t="shared" ref="E33:E36" si="2">IF(AND(B33="M",C33="C"),D33*0.1,0)</f>
        <v>0</v>
      </c>
    </row>
    <row r="34" spans="1:8">
      <c r="B34" s="50" t="s">
        <v>180</v>
      </c>
      <c r="C34" s="50" t="s">
        <v>183</v>
      </c>
      <c r="D34" s="52">
        <v>950</v>
      </c>
      <c r="E34" s="52">
        <f t="shared" si="2"/>
        <v>95</v>
      </c>
    </row>
    <row r="35" spans="1:8">
      <c r="B35" s="50" t="s">
        <v>182</v>
      </c>
      <c r="C35" s="50" t="s">
        <v>181</v>
      </c>
      <c r="D35" s="52">
        <v>950</v>
      </c>
      <c r="E35" s="52">
        <f t="shared" si="2"/>
        <v>0</v>
      </c>
      <c r="G35" s="73"/>
      <c r="H35" s="73"/>
    </row>
    <row r="36" spans="1:8">
      <c r="B36" s="50" t="s">
        <v>180</v>
      </c>
      <c r="C36" s="50" t="s">
        <v>183</v>
      </c>
      <c r="D36" s="52">
        <v>1100</v>
      </c>
      <c r="E36" s="52">
        <f t="shared" si="2"/>
        <v>110</v>
      </c>
      <c r="G36" s="73"/>
      <c r="H36" s="73"/>
    </row>
    <row r="40" spans="1:8">
      <c r="A40" s="74" t="s">
        <v>184</v>
      </c>
      <c r="B40" s="75"/>
      <c r="C40" s="75"/>
      <c r="D40" s="75"/>
      <c r="E40" s="75"/>
      <c r="F40" s="75"/>
      <c r="G40" s="75"/>
      <c r="H40" s="75"/>
    </row>
    <row r="41" spans="1:8">
      <c r="A41" s="74" t="s">
        <v>185</v>
      </c>
      <c r="B41" s="75"/>
      <c r="C41" s="75"/>
      <c r="D41" s="75"/>
      <c r="E41" s="75"/>
      <c r="F41" s="75"/>
      <c r="G41" s="75"/>
      <c r="H41" s="75"/>
    </row>
    <row r="43" spans="1:8">
      <c r="B43" s="76" t="s">
        <v>186</v>
      </c>
      <c r="C43" s="77" t="s">
        <v>187</v>
      </c>
      <c r="D43" s="77" t="s">
        <v>188</v>
      </c>
      <c r="E43" s="78" t="s">
        <v>189</v>
      </c>
    </row>
    <row r="44" spans="1:8">
      <c r="B44" s="52" t="s">
        <v>190</v>
      </c>
      <c r="C44" s="52">
        <v>3000</v>
      </c>
      <c r="D44" s="50" t="s">
        <v>191</v>
      </c>
      <c r="E44" s="52" t="str">
        <f>IF(AND(C44&gt;=2500),"LEGIBLE","INELEGIBLE")</f>
        <v>LEGIBLE</v>
      </c>
    </row>
    <row r="45" spans="1:8">
      <c r="B45" s="52" t="s">
        <v>192</v>
      </c>
      <c r="C45" s="52">
        <v>1200</v>
      </c>
      <c r="D45" s="50" t="s">
        <v>193</v>
      </c>
      <c r="E45" s="52" t="str">
        <f t="shared" ref="E45:E49" si="3">IF(AND(C45&gt;=2500),"LEGIBLE","INELEGIBLE")</f>
        <v>INELEGIBLE</v>
      </c>
    </row>
    <row r="46" spans="1:8">
      <c r="B46" s="52" t="s">
        <v>194</v>
      </c>
      <c r="C46" s="52">
        <v>6000</v>
      </c>
      <c r="D46" s="50" t="s">
        <v>191</v>
      </c>
      <c r="E46" s="52" t="str">
        <f t="shared" si="3"/>
        <v>LEGIBLE</v>
      </c>
    </row>
    <row r="47" spans="1:8">
      <c r="B47" s="52" t="s">
        <v>195</v>
      </c>
      <c r="C47" s="52">
        <v>3500</v>
      </c>
      <c r="D47" s="50" t="s">
        <v>191</v>
      </c>
      <c r="E47" s="52" t="str">
        <f t="shared" si="3"/>
        <v>LEGIBLE</v>
      </c>
    </row>
    <row r="48" spans="1:8">
      <c r="B48" s="52" t="s">
        <v>196</v>
      </c>
      <c r="C48" s="52">
        <v>5500</v>
      </c>
      <c r="D48" s="50" t="s">
        <v>191</v>
      </c>
      <c r="E48" s="52" t="str">
        <f t="shared" si="3"/>
        <v>LEGIBLE</v>
      </c>
    </row>
    <row r="49" spans="1:8">
      <c r="B49" s="52" t="s">
        <v>83</v>
      </c>
      <c r="C49" s="52">
        <v>650</v>
      </c>
      <c r="D49" s="50" t="s">
        <v>193</v>
      </c>
      <c r="E49" s="52" t="str">
        <f t="shared" si="3"/>
        <v>INELEGIBLE</v>
      </c>
    </row>
    <row r="54" spans="1:8">
      <c r="B54" s="57" t="s">
        <v>197</v>
      </c>
      <c r="C54" s="57" t="s">
        <v>198</v>
      </c>
    </row>
    <row r="55" spans="1:8">
      <c r="B55" s="57" t="s">
        <v>199</v>
      </c>
      <c r="C55" s="57" t="s">
        <v>200</v>
      </c>
    </row>
    <row r="56" spans="1:8">
      <c r="B56" s="57"/>
      <c r="C56" s="57"/>
    </row>
    <row r="57" spans="1:8">
      <c r="B57" s="57"/>
      <c r="C57" s="57"/>
    </row>
    <row r="58" spans="1:8">
      <c r="B58" s="57"/>
      <c r="C58" s="57"/>
    </row>
    <row r="59" spans="1:8">
      <c r="A59" s="79" t="s">
        <v>201</v>
      </c>
      <c r="B59" s="80"/>
      <c r="C59" s="80"/>
      <c r="D59" s="80"/>
      <c r="E59" s="80"/>
      <c r="F59" s="80"/>
      <c r="G59" s="80"/>
      <c r="H59" s="80"/>
    </row>
    <row r="62" spans="1:8">
      <c r="B62" s="79" t="s">
        <v>202</v>
      </c>
      <c r="C62" s="79" t="s">
        <v>203</v>
      </c>
    </row>
    <row r="63" spans="1:8">
      <c r="B63" s="52" t="s">
        <v>204</v>
      </c>
      <c r="C63" s="52" t="str">
        <f>IF(OR(B63="ECUADOR",B63="BOLIVIA"),"CERCA","LEJOS")</f>
        <v>CERCA</v>
      </c>
      <c r="G63" s="73"/>
      <c r="H63" s="73"/>
    </row>
    <row r="64" spans="1:8">
      <c r="B64" s="52" t="s">
        <v>205</v>
      </c>
      <c r="C64" s="52" t="str">
        <f t="shared" ref="C64:C67" si="4">IF(OR(B64="ECUADOR",B64="BOLIVIA"),"CERCA","LEJOS")</f>
        <v>CERCA</v>
      </c>
      <c r="G64" s="73"/>
      <c r="H64" s="73"/>
    </row>
    <row r="65" spans="2:3">
      <c r="B65" s="52" t="s">
        <v>206</v>
      </c>
      <c r="C65" s="52" t="str">
        <f t="shared" si="4"/>
        <v>LEJOS</v>
      </c>
    </row>
    <row r="66" spans="2:3">
      <c r="B66" s="52" t="s">
        <v>207</v>
      </c>
      <c r="C66" s="52" t="str">
        <f t="shared" si="4"/>
        <v>LEJOS</v>
      </c>
    </row>
    <row r="67" spans="2:3">
      <c r="B67" s="52" t="s">
        <v>208</v>
      </c>
      <c r="C67" s="52" t="str">
        <f t="shared" si="4"/>
        <v>LEJOS</v>
      </c>
    </row>
  </sheetData>
  <pageMargins left="0.7" right="0.7" top="0.75" bottom="0.75" header="0.3" footer="0.3"/>
  <pageSetup orientation="portrait" horizontalDpi="4294967292"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K24"/>
  <sheetViews>
    <sheetView workbookViewId="0">
      <selection activeCell="M23" sqref="M23"/>
    </sheetView>
  </sheetViews>
  <sheetFormatPr baseColWidth="10" defaultRowHeight="15"/>
  <cols>
    <col min="1" max="1" width="14.42578125" customWidth="1"/>
    <col min="4" max="5" width="16.140625" customWidth="1"/>
    <col min="6" max="6" width="13.85546875" customWidth="1"/>
    <col min="7" max="7" width="10.28515625" customWidth="1"/>
    <col min="8" max="8" width="10.5703125" customWidth="1"/>
    <col min="9" max="9" width="12" customWidth="1"/>
    <col min="10" max="10" width="11.42578125" customWidth="1"/>
  </cols>
  <sheetData>
    <row r="1" spans="1:11">
      <c r="A1" s="205" t="s">
        <v>209</v>
      </c>
      <c r="B1" s="205"/>
      <c r="C1" s="205"/>
      <c r="D1" s="205"/>
      <c r="E1" s="205"/>
      <c r="F1" s="205"/>
    </row>
    <row r="2" spans="1:11">
      <c r="A2" s="205"/>
      <c r="B2" s="205"/>
      <c r="C2" s="205"/>
      <c r="D2" s="205"/>
      <c r="E2" s="205"/>
      <c r="F2" s="205"/>
    </row>
    <row r="3" spans="1:11">
      <c r="A3" s="205"/>
      <c r="B3" s="205"/>
      <c r="C3" s="205"/>
      <c r="D3" s="205"/>
      <c r="E3" s="205"/>
      <c r="F3" s="205"/>
    </row>
    <row r="4" spans="1:11">
      <c r="A4" s="81" t="s">
        <v>210</v>
      </c>
    </row>
    <row r="5" spans="1:11">
      <c r="A5" s="81"/>
    </row>
    <row r="6" spans="1:11">
      <c r="D6" s="82">
        <v>6</v>
      </c>
      <c r="E6" s="82">
        <v>7</v>
      </c>
      <c r="F6" s="83"/>
      <c r="G6" s="84">
        <v>0.1</v>
      </c>
      <c r="H6" s="84">
        <v>0.09</v>
      </c>
      <c r="I6" s="82">
        <v>20</v>
      </c>
      <c r="K6" s="82">
        <v>2.77</v>
      </c>
    </row>
    <row r="7" spans="1:11">
      <c r="A7" s="85" t="s">
        <v>211</v>
      </c>
      <c r="B7" s="85" t="s">
        <v>212</v>
      </c>
      <c r="C7" s="85" t="s">
        <v>213</v>
      </c>
      <c r="D7" s="85" t="s">
        <v>214</v>
      </c>
      <c r="E7" s="85" t="s">
        <v>215</v>
      </c>
      <c r="F7" s="85" t="s">
        <v>216</v>
      </c>
      <c r="G7" s="85" t="s">
        <v>217</v>
      </c>
      <c r="H7" s="85" t="s">
        <v>218</v>
      </c>
      <c r="I7" s="85" t="s">
        <v>219</v>
      </c>
      <c r="J7" s="85" t="s">
        <v>220</v>
      </c>
      <c r="K7" s="85" t="s">
        <v>221</v>
      </c>
    </row>
    <row r="8" spans="1:11">
      <c r="A8" s="86" t="s">
        <v>222</v>
      </c>
      <c r="B8" s="50">
        <v>2</v>
      </c>
      <c r="C8" s="87" t="s">
        <v>223</v>
      </c>
      <c r="D8" s="50">
        <v>24</v>
      </c>
      <c r="E8" s="50">
        <v>3</v>
      </c>
      <c r="F8" s="88">
        <f>((8*D8)*$D$6)+E8*$E$6</f>
        <v>1173</v>
      </c>
      <c r="G8" s="88">
        <f>(F8*10%)</f>
        <v>117.30000000000001</v>
      </c>
      <c r="H8" s="88">
        <f>(F8*9%)</f>
        <v>105.57</v>
      </c>
      <c r="I8" s="88">
        <f>(($I$6*B8))</f>
        <v>40</v>
      </c>
      <c r="J8" s="88">
        <f>(F8+I8)-(G8)-(H8)</f>
        <v>990.13000000000011</v>
      </c>
      <c r="K8" s="54">
        <f>((J8/$K$6))</f>
        <v>357.44765342960295</v>
      </c>
    </row>
    <row r="9" spans="1:11">
      <c r="A9" s="86" t="s">
        <v>224</v>
      </c>
      <c r="B9" s="50">
        <v>1</v>
      </c>
      <c r="C9" s="87" t="s">
        <v>225</v>
      </c>
      <c r="D9" s="50">
        <v>23</v>
      </c>
      <c r="E9" s="50">
        <v>2</v>
      </c>
      <c r="F9" s="88">
        <f t="shared" ref="F9:F16" si="0">((8*D9)*$D$6)+E9*$E$6</f>
        <v>1118</v>
      </c>
      <c r="G9" s="88">
        <f t="shared" ref="G9:G16" si="1">(F9*10%)</f>
        <v>111.80000000000001</v>
      </c>
      <c r="H9" s="88">
        <f t="shared" ref="H9:H16" si="2">(F9*9%)</f>
        <v>100.61999999999999</v>
      </c>
      <c r="I9" s="88">
        <f t="shared" ref="I9:I16" si="3">(($I$6*B9))</f>
        <v>20</v>
      </c>
      <c r="J9" s="88">
        <f t="shared" ref="J9:J16" si="4">(F9+I9)-(G9)-(H9)</f>
        <v>925.58</v>
      </c>
      <c r="K9" s="54">
        <f t="shared" ref="K9:K16" si="5">((J9/$K$6))</f>
        <v>334.14440433212997</v>
      </c>
    </row>
    <row r="10" spans="1:11">
      <c r="A10" s="86" t="s">
        <v>226</v>
      </c>
      <c r="B10" s="50">
        <v>0</v>
      </c>
      <c r="C10" s="87" t="s">
        <v>227</v>
      </c>
      <c r="D10" s="50">
        <v>24</v>
      </c>
      <c r="E10" s="50">
        <v>2</v>
      </c>
      <c r="F10" s="88">
        <f t="shared" si="0"/>
        <v>1166</v>
      </c>
      <c r="G10" s="88">
        <f t="shared" si="1"/>
        <v>116.60000000000001</v>
      </c>
      <c r="H10" s="88">
        <f t="shared" si="2"/>
        <v>104.94</v>
      </c>
      <c r="I10" s="88">
        <f t="shared" si="3"/>
        <v>0</v>
      </c>
      <c r="J10" s="88">
        <f t="shared" si="4"/>
        <v>944.46</v>
      </c>
      <c r="K10" s="54">
        <f t="shared" si="5"/>
        <v>340.96028880866425</v>
      </c>
    </row>
    <row r="11" spans="1:11">
      <c r="A11" s="86" t="s">
        <v>228</v>
      </c>
      <c r="B11" s="50">
        <v>2</v>
      </c>
      <c r="C11" s="87" t="s">
        <v>223</v>
      </c>
      <c r="D11" s="50">
        <v>22</v>
      </c>
      <c r="E11" s="50">
        <v>5</v>
      </c>
      <c r="F11" s="88">
        <f t="shared" si="0"/>
        <v>1091</v>
      </c>
      <c r="G11" s="88">
        <f t="shared" si="1"/>
        <v>109.10000000000001</v>
      </c>
      <c r="H11" s="88">
        <f t="shared" si="2"/>
        <v>98.19</v>
      </c>
      <c r="I11" s="88">
        <f t="shared" si="3"/>
        <v>40</v>
      </c>
      <c r="J11" s="88">
        <f t="shared" si="4"/>
        <v>923.71</v>
      </c>
      <c r="K11" s="54">
        <f t="shared" si="5"/>
        <v>333.46931407942242</v>
      </c>
    </row>
    <row r="12" spans="1:11">
      <c r="A12" s="86" t="s">
        <v>229</v>
      </c>
      <c r="B12" s="50">
        <v>2</v>
      </c>
      <c r="C12" s="87" t="s">
        <v>223</v>
      </c>
      <c r="D12" s="50">
        <v>24</v>
      </c>
      <c r="E12" s="50">
        <v>4</v>
      </c>
      <c r="F12" s="88">
        <f t="shared" si="0"/>
        <v>1180</v>
      </c>
      <c r="G12" s="88">
        <f t="shared" si="1"/>
        <v>118</v>
      </c>
      <c r="H12" s="88">
        <f t="shared" si="2"/>
        <v>106.2</v>
      </c>
      <c r="I12" s="88">
        <f t="shared" si="3"/>
        <v>40</v>
      </c>
      <c r="J12" s="88">
        <f t="shared" si="4"/>
        <v>995.8</v>
      </c>
      <c r="K12" s="54">
        <f t="shared" si="5"/>
        <v>359.49458483754512</v>
      </c>
    </row>
    <row r="13" spans="1:11">
      <c r="A13" s="86" t="s">
        <v>230</v>
      </c>
      <c r="B13" s="50">
        <v>1</v>
      </c>
      <c r="C13" s="87" t="s">
        <v>225</v>
      </c>
      <c r="D13" s="50">
        <v>20</v>
      </c>
      <c r="E13" s="50">
        <v>3</v>
      </c>
      <c r="F13" s="88">
        <f t="shared" si="0"/>
        <v>981</v>
      </c>
      <c r="G13" s="88">
        <f t="shared" si="1"/>
        <v>98.100000000000009</v>
      </c>
      <c r="H13" s="88">
        <f t="shared" si="2"/>
        <v>88.289999999999992</v>
      </c>
      <c r="I13" s="88">
        <f t="shared" si="3"/>
        <v>20</v>
      </c>
      <c r="J13" s="88">
        <f t="shared" si="4"/>
        <v>814.61</v>
      </c>
      <c r="K13" s="54">
        <f t="shared" si="5"/>
        <v>294.08303249097474</v>
      </c>
    </row>
    <row r="14" spans="1:11">
      <c r="A14" s="86" t="s">
        <v>231</v>
      </c>
      <c r="B14" s="50">
        <v>0</v>
      </c>
      <c r="C14" s="87" t="s">
        <v>227</v>
      </c>
      <c r="D14" s="50">
        <v>21</v>
      </c>
      <c r="E14" s="50">
        <v>1</v>
      </c>
      <c r="F14" s="88">
        <f t="shared" si="0"/>
        <v>1015</v>
      </c>
      <c r="G14" s="88">
        <f t="shared" si="1"/>
        <v>101.5</v>
      </c>
      <c r="H14" s="88">
        <f t="shared" si="2"/>
        <v>91.35</v>
      </c>
      <c r="I14" s="88">
        <f t="shared" si="3"/>
        <v>0</v>
      </c>
      <c r="J14" s="88">
        <f t="shared" si="4"/>
        <v>822.15</v>
      </c>
      <c r="K14" s="54">
        <f t="shared" si="5"/>
        <v>296.80505415162452</v>
      </c>
    </row>
    <row r="15" spans="1:11">
      <c r="A15" s="86" t="s">
        <v>232</v>
      </c>
      <c r="B15" s="50">
        <v>4</v>
      </c>
      <c r="C15" s="87" t="s">
        <v>225</v>
      </c>
      <c r="D15" s="50">
        <v>23</v>
      </c>
      <c r="E15" s="50">
        <v>2</v>
      </c>
      <c r="F15" s="88">
        <f t="shared" si="0"/>
        <v>1118</v>
      </c>
      <c r="G15" s="88">
        <f t="shared" si="1"/>
        <v>111.80000000000001</v>
      </c>
      <c r="H15" s="88">
        <f t="shared" si="2"/>
        <v>100.61999999999999</v>
      </c>
      <c r="I15" s="88">
        <f t="shared" si="3"/>
        <v>80</v>
      </c>
      <c r="J15" s="88">
        <f t="shared" si="4"/>
        <v>985.58</v>
      </c>
      <c r="K15" s="54">
        <f t="shared" si="5"/>
        <v>355.80505415162457</v>
      </c>
    </row>
    <row r="16" spans="1:11">
      <c r="A16" s="86" t="s">
        <v>233</v>
      </c>
      <c r="B16" s="50">
        <v>1</v>
      </c>
      <c r="C16" s="87" t="s">
        <v>223</v>
      </c>
      <c r="D16" s="50">
        <v>24</v>
      </c>
      <c r="E16" s="50">
        <v>3</v>
      </c>
      <c r="F16" s="88">
        <f t="shared" si="0"/>
        <v>1173</v>
      </c>
      <c r="G16" s="88">
        <f t="shared" si="1"/>
        <v>117.30000000000001</v>
      </c>
      <c r="H16" s="88">
        <f t="shared" si="2"/>
        <v>105.57</v>
      </c>
      <c r="I16" s="88">
        <f t="shared" si="3"/>
        <v>20</v>
      </c>
      <c r="J16" s="88">
        <f t="shared" si="4"/>
        <v>970.13000000000011</v>
      </c>
      <c r="K16" s="54">
        <f t="shared" si="5"/>
        <v>350.22743682310471</v>
      </c>
    </row>
    <row r="17" spans="1:11">
      <c r="A17" s="89"/>
      <c r="B17" s="89"/>
      <c r="C17" s="89"/>
      <c r="D17" s="90"/>
      <c r="E17" s="89"/>
      <c r="F17" s="89"/>
      <c r="G17" s="89"/>
      <c r="H17" s="89"/>
      <c r="I17" s="89"/>
      <c r="J17" s="89"/>
      <c r="K17" s="89"/>
    </row>
    <row r="19" spans="1:11" ht="15.75">
      <c r="A19" s="91" t="s">
        <v>234</v>
      </c>
      <c r="B19" s="92"/>
      <c r="C19" s="92"/>
      <c r="D19" s="93"/>
    </row>
    <row r="20" spans="1:11" ht="15.75">
      <c r="A20" s="94" t="s">
        <v>213</v>
      </c>
      <c r="B20" s="94" t="s">
        <v>216</v>
      </c>
      <c r="C20" s="94" t="s">
        <v>179</v>
      </c>
      <c r="D20" s="94" t="s">
        <v>220</v>
      </c>
      <c r="F20" s="95" t="s">
        <v>235</v>
      </c>
      <c r="G20" s="95"/>
      <c r="H20" s="91"/>
      <c r="I20" s="91"/>
    </row>
    <row r="21" spans="1:11">
      <c r="A21" s="96" t="s">
        <v>223</v>
      </c>
      <c r="B21" s="52">
        <f>SUMIF(C8:C16,A21,F8:F16)</f>
        <v>4617</v>
      </c>
      <c r="C21" s="52">
        <f>SUMIF(C8:C16,A21,I8:I16)</f>
        <v>140</v>
      </c>
      <c r="D21" s="52">
        <f>SUMIF(C8:C16,A21,J8:J16)</f>
        <v>3879.7700000000004</v>
      </c>
      <c r="F21" s="97" t="s">
        <v>223</v>
      </c>
      <c r="G21" s="52">
        <f>COUNTIF(C8:C16,F21)</f>
        <v>4</v>
      </c>
    </row>
    <row r="22" spans="1:11">
      <c r="A22" s="96" t="s">
        <v>225</v>
      </c>
      <c r="B22" s="52">
        <f t="shared" ref="B22:B23" si="6">SUMIF(C9:C17,A22,F9:F17)</f>
        <v>3217</v>
      </c>
      <c r="C22" s="52">
        <f t="shared" ref="C22:C23" si="7">SUMIF(C9:C17,A22,I9:I17)</f>
        <v>120</v>
      </c>
      <c r="D22" s="52">
        <f t="shared" ref="D22:D23" si="8">SUMIF(C9:C17,A22,J9:J17)</f>
        <v>2725.77</v>
      </c>
      <c r="F22" s="97" t="s">
        <v>225</v>
      </c>
      <c r="G22" s="52">
        <f t="shared" ref="G22:G23" si="9">COUNTIF(C9:C17,F22)</f>
        <v>3</v>
      </c>
    </row>
    <row r="23" spans="1:11">
      <c r="A23" s="96" t="s">
        <v>227</v>
      </c>
      <c r="B23" s="52">
        <f t="shared" si="6"/>
        <v>2181</v>
      </c>
      <c r="C23" s="52">
        <f t="shared" si="7"/>
        <v>0</v>
      </c>
      <c r="D23" s="52">
        <f t="shared" si="8"/>
        <v>1766.6100000000001</v>
      </c>
      <c r="F23" s="97" t="s">
        <v>227</v>
      </c>
      <c r="G23" s="52">
        <f t="shared" si="9"/>
        <v>2</v>
      </c>
    </row>
    <row r="24" spans="1:11">
      <c r="G24" s="52">
        <f>SUM(G21,G22,G23)</f>
        <v>9</v>
      </c>
    </row>
  </sheetData>
  <mergeCells count="1">
    <mergeCell ref="A1:F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32</vt:i4>
      </vt:variant>
      <vt:variant>
        <vt:lpstr>Rangos con nombre</vt:lpstr>
      </vt:variant>
      <vt:variant>
        <vt:i4>6</vt:i4>
      </vt:variant>
    </vt:vector>
  </HeadingPairs>
  <TitlesOfParts>
    <vt:vector size="38" baseType="lpstr">
      <vt:lpstr>PRACTICA 1</vt:lpstr>
      <vt:lpstr>PRACTICA 2</vt:lpstr>
      <vt:lpstr>OPERADORES</vt:lpstr>
      <vt:lpstr>EJEMPLOS DE OPERADORES</vt:lpstr>
      <vt:lpstr>CONCATENAR HOJAS</vt:lpstr>
      <vt:lpstr>PLANILLA</vt:lpstr>
      <vt:lpstr>REGISTRO</vt:lpstr>
      <vt:lpstr>Hoja1</vt:lpstr>
      <vt:lpstr>Hoja1 (2)</vt:lpstr>
      <vt:lpstr>Regalos</vt:lpstr>
      <vt:lpstr>EJ1 - SI ANIDADA</vt:lpstr>
      <vt:lpstr>EJ 2 - SI ANIDADA</vt:lpstr>
      <vt:lpstr>EJ 3 -SI ANIDADA</vt:lpstr>
      <vt:lpstr>EJ 4  SI-Y ANIDADA</vt:lpstr>
      <vt:lpstr>EJ 5  SI-O ANIDADA</vt:lpstr>
      <vt:lpstr>CONSULTAV</vt:lpstr>
      <vt:lpstr>Hoja1 (3)</vt:lpstr>
      <vt:lpstr>Graficos</vt:lpstr>
      <vt:lpstr>Ejercicio1</vt:lpstr>
      <vt:lpstr>Ejercicio2</vt:lpstr>
      <vt:lpstr>Ejercicio3</vt:lpstr>
      <vt:lpstr>Ejercicio4</vt:lpstr>
      <vt:lpstr>Ejercicio5</vt:lpstr>
      <vt:lpstr>1</vt:lpstr>
      <vt:lpstr>2</vt:lpstr>
      <vt:lpstr>3</vt:lpstr>
      <vt:lpstr>4</vt:lpstr>
      <vt:lpstr>5</vt:lpstr>
      <vt:lpstr>6</vt:lpstr>
      <vt:lpstr>7</vt:lpstr>
      <vt:lpstr>Hoja1 (4)</vt:lpstr>
      <vt:lpstr>Hoja2</vt:lpstr>
      <vt:lpstr>'PRACTICA 2'!Área_de_impresión</vt:lpstr>
      <vt:lpstr>GRUPO1</vt:lpstr>
      <vt:lpstr>GRUPO2</vt:lpstr>
      <vt:lpstr>GRUPO3</vt:lpstr>
      <vt:lpstr>GRUPO4</vt:lpstr>
      <vt:lpstr>GRUPO5</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Ceuni44</dc:creator>
  <cp:lastModifiedBy>Ceuni44</cp:lastModifiedBy>
  <cp:lastPrinted>2017-06-28T15:19:49Z</cp:lastPrinted>
  <dcterms:created xsi:type="dcterms:W3CDTF">2017-06-27T15:12:04Z</dcterms:created>
  <dcterms:modified xsi:type="dcterms:W3CDTF">2017-07-12T16:44:15Z</dcterms:modified>
</cp:coreProperties>
</file>