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Mi unidad\HOTEL PASCUAL 2018\EERR\2019\7.Julio\"/>
    </mc:Choice>
  </mc:AlternateContent>
  <bookViews>
    <workbookView xWindow="0" yWindow="0" windowWidth="23040" windowHeight="9390"/>
  </bookViews>
  <sheets>
    <sheet name="EERR" sheetId="11" r:id="rId1"/>
    <sheet name="Jul" sheetId="16" r:id="rId2"/>
    <sheet name="Siteminder" sheetId="38" r:id="rId3"/>
    <sheet name="Transbank" sheetId="23" r:id="rId4"/>
    <sheet name="BCI " sheetId="15" r:id="rId5"/>
    <sheet name="Security" sheetId="8" r:id="rId6"/>
    <sheet name="BCI FondRendir" sheetId="14" r:id="rId7"/>
    <sheet name="1" sheetId="36" state="hidden" r:id="rId8"/>
    <sheet name="IVA Sergio" sheetId="37" state="hidden" r:id="rId9"/>
  </sheets>
  <externalReferences>
    <externalReference r:id="rId10"/>
    <externalReference r:id="rId11"/>
  </externalReferences>
  <definedNames>
    <definedName name="_xlnm._FilterDatabase" localSheetId="4" hidden="1">'BCI '!$O$2:$W$34</definedName>
    <definedName name="_xlnm._FilterDatabase" localSheetId="6" hidden="1">'BCI FondRendir'!$A$1:$J$134</definedName>
    <definedName name="_xlnm._FilterDatabase" localSheetId="1" hidden="1">Jul!$A$2:$X$110</definedName>
    <definedName name="_xlnm._FilterDatabase" localSheetId="5" hidden="1">Security!$A$1:$G$61</definedName>
    <definedName name="_xlnm._FilterDatabase" localSheetId="2" hidden="1">Siteminder!$A$4:$I$111</definedName>
    <definedName name="_xlnm._FilterDatabase" localSheetId="3" hidden="1">Transbank!$A$1:$S$366</definedName>
    <definedName name="Clasificación">[1]Hoja1!$A$2:$A$10</definedName>
  </definedNames>
  <calcPr calcId="152511"/>
</workbook>
</file>

<file path=xl/calcChain.xml><?xml version="1.0" encoding="utf-8"?>
<calcChain xmlns="http://schemas.openxmlformats.org/spreadsheetml/2006/main">
  <c r="C143" i="14" l="1"/>
  <c r="C144" i="14"/>
  <c r="C145" i="14"/>
  <c r="C146" i="14"/>
  <c r="C147" i="14"/>
  <c r="C148" i="14"/>
  <c r="C149" i="14"/>
  <c r="C150" i="14"/>
  <c r="C151" i="14"/>
  <c r="C152" i="14"/>
  <c r="C153" i="14"/>
  <c r="C154" i="14"/>
  <c r="C155" i="14"/>
  <c r="C156" i="14"/>
  <c r="C157" i="14"/>
  <c r="C158" i="14"/>
  <c r="F147" i="15" l="1"/>
  <c r="F148" i="15"/>
  <c r="F149" i="15"/>
  <c r="F150" i="15"/>
  <c r="F151" i="15"/>
  <c r="J4" i="15"/>
  <c r="K4" i="15"/>
  <c r="J5" i="15"/>
  <c r="K5" i="15"/>
  <c r="J6" i="15"/>
  <c r="K6" i="15"/>
  <c r="J7" i="15"/>
  <c r="K7" i="15"/>
  <c r="J8" i="15"/>
  <c r="K8" i="15"/>
  <c r="J9" i="15"/>
  <c r="K9" i="15"/>
  <c r="J10" i="15"/>
  <c r="K10" i="15"/>
  <c r="J11" i="15"/>
  <c r="K11" i="15"/>
  <c r="J12" i="15"/>
  <c r="K12" i="15"/>
  <c r="J13" i="15"/>
  <c r="K13" i="15"/>
  <c r="J14" i="15"/>
  <c r="K14" i="15"/>
  <c r="J15" i="15"/>
  <c r="K15" i="15"/>
  <c r="J16" i="15"/>
  <c r="K16" i="15"/>
  <c r="J17" i="15"/>
  <c r="K17" i="15"/>
  <c r="J18" i="15"/>
  <c r="K18" i="15"/>
  <c r="J19" i="15"/>
  <c r="K19" i="15"/>
  <c r="J20" i="15"/>
  <c r="K20" i="15"/>
  <c r="J21" i="15"/>
  <c r="K21" i="15"/>
  <c r="J22" i="15"/>
  <c r="K22" i="15"/>
  <c r="J23" i="15"/>
  <c r="K23" i="15"/>
  <c r="J24" i="15"/>
  <c r="K24" i="15"/>
  <c r="J25" i="15"/>
  <c r="K25" i="15"/>
  <c r="J26" i="15"/>
  <c r="K26" i="15"/>
  <c r="J27" i="15"/>
  <c r="K27" i="15"/>
  <c r="J28" i="15"/>
  <c r="K28" i="15"/>
  <c r="J29" i="15"/>
  <c r="K29" i="15"/>
  <c r="J30" i="15"/>
  <c r="K30" i="15"/>
  <c r="J31" i="15"/>
  <c r="K31" i="15"/>
  <c r="J32" i="15"/>
  <c r="K32" i="15"/>
  <c r="J33" i="15"/>
  <c r="K33" i="15"/>
  <c r="J34" i="15"/>
  <c r="K34" i="15"/>
  <c r="J35" i="15"/>
  <c r="K35" i="15"/>
  <c r="J36" i="15"/>
  <c r="K36" i="15"/>
  <c r="J37" i="15"/>
  <c r="K37" i="15"/>
  <c r="J38" i="15"/>
  <c r="K38" i="15"/>
  <c r="J39" i="15"/>
  <c r="K39" i="15"/>
  <c r="J40" i="15"/>
  <c r="K40" i="15"/>
  <c r="J41" i="15"/>
  <c r="K41" i="15"/>
  <c r="J42" i="15"/>
  <c r="K42" i="15"/>
  <c r="J43" i="15"/>
  <c r="K43" i="15"/>
  <c r="J44" i="15"/>
  <c r="K44" i="15"/>
  <c r="J45" i="15"/>
  <c r="K45" i="15"/>
  <c r="J46" i="15"/>
  <c r="K46" i="15"/>
  <c r="J47" i="15"/>
  <c r="K47" i="15"/>
  <c r="J48" i="15"/>
  <c r="K48" i="15"/>
  <c r="J49" i="15"/>
  <c r="K49" i="15"/>
  <c r="J50" i="15"/>
  <c r="K50" i="15"/>
  <c r="J51" i="15"/>
  <c r="K51" i="15"/>
  <c r="J52" i="15"/>
  <c r="K52" i="15"/>
  <c r="J53" i="15"/>
  <c r="K53" i="15"/>
  <c r="J54" i="15"/>
  <c r="K54" i="15"/>
  <c r="J55" i="15"/>
  <c r="K55" i="15"/>
  <c r="J56" i="15"/>
  <c r="K56" i="15"/>
  <c r="J57" i="15"/>
  <c r="K57" i="15"/>
  <c r="J58" i="15"/>
  <c r="K58" i="15"/>
  <c r="J59" i="15"/>
  <c r="K59" i="15"/>
  <c r="J60" i="15"/>
  <c r="K60" i="15"/>
  <c r="J61" i="15"/>
  <c r="K61" i="15"/>
  <c r="J62" i="15"/>
  <c r="K62" i="15"/>
  <c r="J63" i="15"/>
  <c r="K63" i="15"/>
  <c r="J64" i="15"/>
  <c r="K64" i="15"/>
  <c r="J65" i="15"/>
  <c r="K65" i="15"/>
  <c r="J66" i="15"/>
  <c r="K66" i="15"/>
  <c r="J67" i="15"/>
  <c r="K67" i="15"/>
  <c r="J68" i="15"/>
  <c r="K68" i="15"/>
  <c r="J69" i="15"/>
  <c r="K69" i="15"/>
  <c r="J70" i="15"/>
  <c r="K70" i="15"/>
  <c r="J71" i="15"/>
  <c r="K71" i="15"/>
  <c r="J72" i="15"/>
  <c r="K72" i="15"/>
  <c r="J73" i="15"/>
  <c r="K73" i="15"/>
  <c r="J74" i="15"/>
  <c r="K74" i="15"/>
  <c r="J75" i="15"/>
  <c r="K75" i="15"/>
  <c r="J76" i="15"/>
  <c r="K76" i="15"/>
  <c r="J77" i="15"/>
  <c r="K77" i="15"/>
  <c r="J78" i="15"/>
  <c r="K78" i="15"/>
  <c r="J79" i="15"/>
  <c r="K79" i="15"/>
  <c r="J80" i="15"/>
  <c r="K80" i="15"/>
  <c r="J81" i="15"/>
  <c r="K81" i="15"/>
  <c r="J82" i="15"/>
  <c r="K82" i="15"/>
  <c r="J83" i="15"/>
  <c r="K83" i="15"/>
  <c r="J84" i="15"/>
  <c r="K84" i="15"/>
  <c r="J85" i="15"/>
  <c r="K85" i="15"/>
  <c r="J86" i="15"/>
  <c r="K86" i="15"/>
  <c r="J87" i="15"/>
  <c r="K87" i="15"/>
  <c r="J88" i="15"/>
  <c r="K88" i="15"/>
  <c r="J89" i="15"/>
  <c r="K89" i="15"/>
  <c r="J90" i="15"/>
  <c r="K90" i="15"/>
  <c r="J91" i="15"/>
  <c r="K91" i="15"/>
  <c r="J92" i="15"/>
  <c r="K92" i="15"/>
  <c r="J93" i="15"/>
  <c r="K93" i="15"/>
  <c r="J94" i="15"/>
  <c r="K94" i="15"/>
  <c r="J95" i="15"/>
  <c r="K95" i="15"/>
  <c r="J96" i="15"/>
  <c r="K96" i="15"/>
  <c r="J97" i="15"/>
  <c r="K97" i="15"/>
  <c r="J98" i="15"/>
  <c r="K98" i="15"/>
  <c r="J99" i="15"/>
  <c r="K99" i="15"/>
  <c r="J100" i="15"/>
  <c r="K100" i="15"/>
  <c r="J101" i="15"/>
  <c r="K101" i="15"/>
  <c r="J102" i="15"/>
  <c r="K102" i="15"/>
  <c r="J103" i="15"/>
  <c r="K103" i="15"/>
  <c r="J104" i="15"/>
  <c r="K104" i="15"/>
  <c r="J105" i="15"/>
  <c r="K105" i="15"/>
  <c r="J3" i="15"/>
  <c r="K3" i="15"/>
  <c r="X3" i="16" l="1"/>
  <c r="S70" i="16"/>
  <c r="U70" i="16" s="1"/>
  <c r="T70" i="16"/>
  <c r="V70" i="16" s="1"/>
  <c r="X70" i="16"/>
  <c r="Y70" i="16" s="1"/>
  <c r="S71" i="16"/>
  <c r="T71" i="16"/>
  <c r="S72" i="16"/>
  <c r="T72" i="16"/>
  <c r="S73" i="16"/>
  <c r="U73" i="16" s="1"/>
  <c r="T73" i="16"/>
  <c r="S74" i="16"/>
  <c r="T74" i="16"/>
  <c r="V74" i="16" s="1"/>
  <c r="S75" i="16"/>
  <c r="T75" i="16"/>
  <c r="V75" i="16"/>
  <c r="S76" i="16"/>
  <c r="T76" i="16"/>
  <c r="S77" i="16"/>
  <c r="T77" i="16"/>
  <c r="U77" i="16" s="1"/>
  <c r="W77" i="16"/>
  <c r="X77" i="16"/>
  <c r="Y77" i="16" s="1"/>
  <c r="S78" i="16"/>
  <c r="U78" i="16" s="1"/>
  <c r="T78" i="16"/>
  <c r="V78" i="16" s="1"/>
  <c r="W78" i="16"/>
  <c r="X78" i="16"/>
  <c r="Y78" i="16" s="1"/>
  <c r="S79" i="16"/>
  <c r="T79" i="16"/>
  <c r="U79" i="16" s="1"/>
  <c r="W79" i="16"/>
  <c r="X79" i="16"/>
  <c r="Y79" i="16" s="1"/>
  <c r="S80" i="16"/>
  <c r="U80" i="16" s="1"/>
  <c r="T80" i="16"/>
  <c r="W80" i="16"/>
  <c r="X80" i="16"/>
  <c r="Y80" i="16" s="1"/>
  <c r="S81" i="16"/>
  <c r="T81" i="16"/>
  <c r="V81" i="16" s="1"/>
  <c r="W81" i="16"/>
  <c r="X81" i="16"/>
  <c r="Y81" i="16" s="1"/>
  <c r="S82" i="16"/>
  <c r="T82" i="16"/>
  <c r="U82" i="16"/>
  <c r="W82" i="16"/>
  <c r="X82" i="16"/>
  <c r="Y82" i="16" s="1"/>
  <c r="S83" i="16"/>
  <c r="T83" i="16"/>
  <c r="V83" i="16" s="1"/>
  <c r="W83" i="16"/>
  <c r="X83" i="16"/>
  <c r="Y83" i="16" s="1"/>
  <c r="S84" i="16"/>
  <c r="U84" i="16" s="1"/>
  <c r="T84" i="16"/>
  <c r="W84" i="16"/>
  <c r="X84" i="16"/>
  <c r="Y84" i="16" s="1"/>
  <c r="S85" i="16"/>
  <c r="U85" i="16" s="1"/>
  <c r="T85" i="16"/>
  <c r="V85" i="16"/>
  <c r="W85" i="16"/>
  <c r="X85" i="16"/>
  <c r="Y85" i="16" s="1"/>
  <c r="S86" i="16"/>
  <c r="T86" i="16"/>
  <c r="W86" i="16"/>
  <c r="X86" i="16"/>
  <c r="Y86" i="16" s="1"/>
  <c r="S89" i="16"/>
  <c r="T89" i="16"/>
  <c r="V89" i="16" s="1"/>
  <c r="X89" i="16"/>
  <c r="Y89" i="16" s="1"/>
  <c r="S90" i="16"/>
  <c r="U90" i="16" s="1"/>
  <c r="T90" i="16"/>
  <c r="V90" i="16" s="1"/>
  <c r="X90" i="16"/>
  <c r="Y90" i="16" s="1"/>
  <c r="S91" i="16"/>
  <c r="U91" i="16" s="1"/>
  <c r="T91" i="16"/>
  <c r="S92" i="16"/>
  <c r="T92" i="16"/>
  <c r="V92" i="16" s="1"/>
  <c r="S93" i="16"/>
  <c r="U93" i="16" s="1"/>
  <c r="T93" i="16"/>
  <c r="S94" i="16"/>
  <c r="T94" i="16"/>
  <c r="V94" i="16" s="1"/>
  <c r="S95" i="16"/>
  <c r="T95" i="16"/>
  <c r="V95" i="16" s="1"/>
  <c r="U95" i="16"/>
  <c r="S96" i="16"/>
  <c r="V96" i="16" s="1"/>
  <c r="T96" i="16"/>
  <c r="S97" i="16"/>
  <c r="V97" i="16" s="1"/>
  <c r="T97" i="16"/>
  <c r="S98" i="16"/>
  <c r="T98" i="16"/>
  <c r="U98" i="16" s="1"/>
  <c r="W98" i="16"/>
  <c r="X98" i="16"/>
  <c r="Y98" i="16" s="1"/>
  <c r="S99" i="16"/>
  <c r="U99" i="16" s="1"/>
  <c r="T99" i="16"/>
  <c r="W99" i="16"/>
  <c r="X99" i="16"/>
  <c r="Y99" i="16" s="1"/>
  <c r="S100" i="16"/>
  <c r="U100" i="16" s="1"/>
  <c r="T100" i="16"/>
  <c r="W100" i="16"/>
  <c r="X100" i="16"/>
  <c r="Y100" i="16" s="1"/>
  <c r="S101" i="16"/>
  <c r="U101" i="16" s="1"/>
  <c r="T101" i="16"/>
  <c r="W101" i="16"/>
  <c r="X101" i="16"/>
  <c r="Y101" i="16" s="1"/>
  <c r="S102" i="16"/>
  <c r="U102" i="16" s="1"/>
  <c r="T102" i="16"/>
  <c r="V102" i="16"/>
  <c r="W102" i="16"/>
  <c r="X102" i="16"/>
  <c r="Y102" i="16" s="1"/>
  <c r="S103" i="16"/>
  <c r="T103" i="16"/>
  <c r="V103" i="16" s="1"/>
  <c r="U103" i="16"/>
  <c r="W103" i="16"/>
  <c r="X103" i="16"/>
  <c r="Y103" i="16" s="1"/>
  <c r="S104" i="16"/>
  <c r="T104" i="16"/>
  <c r="U104" i="16" s="1"/>
  <c r="W104" i="16"/>
  <c r="X104" i="16"/>
  <c r="Y104" i="16" s="1"/>
  <c r="S105" i="16"/>
  <c r="U105" i="16" s="1"/>
  <c r="T105" i="16"/>
  <c r="W105" i="16"/>
  <c r="X105" i="16"/>
  <c r="Y105" i="16" s="1"/>
  <c r="S106" i="16"/>
  <c r="T106" i="16"/>
  <c r="W106" i="16"/>
  <c r="X106" i="16"/>
  <c r="Y106" i="16" s="1"/>
  <c r="S107" i="16"/>
  <c r="U107" i="16" s="1"/>
  <c r="T107" i="16"/>
  <c r="W107" i="16"/>
  <c r="X107" i="16"/>
  <c r="Y107" i="16" s="1"/>
  <c r="S108" i="16"/>
  <c r="U108" i="16" s="1"/>
  <c r="T108" i="16"/>
  <c r="W108" i="16"/>
  <c r="X108" i="16"/>
  <c r="Y108" i="16" s="1"/>
  <c r="S109" i="16"/>
  <c r="U109" i="16" s="1"/>
  <c r="T109" i="16"/>
  <c r="W109" i="16"/>
  <c r="X109" i="16"/>
  <c r="Y109" i="16" s="1"/>
  <c r="S110" i="16"/>
  <c r="T110" i="16"/>
  <c r="V110" i="16"/>
  <c r="W110" i="16"/>
  <c r="X110" i="16"/>
  <c r="Y110" i="16" s="1"/>
  <c r="S4" i="16"/>
  <c r="T4" i="16"/>
  <c r="V4" i="16" s="1"/>
  <c r="S5" i="16"/>
  <c r="U5" i="16" s="1"/>
  <c r="T5" i="16"/>
  <c r="S6" i="16"/>
  <c r="T6" i="16"/>
  <c r="U6" i="16" s="1"/>
  <c r="X6" i="16"/>
  <c r="Y6" i="16" s="1"/>
  <c r="S7" i="16"/>
  <c r="T7" i="16"/>
  <c r="U7" i="16"/>
  <c r="S8" i="16"/>
  <c r="U8" i="16" s="1"/>
  <c r="T8" i="16"/>
  <c r="S9" i="16"/>
  <c r="T9" i="16"/>
  <c r="V9" i="16" s="1"/>
  <c r="S10" i="16"/>
  <c r="T10" i="16"/>
  <c r="V10" i="16" s="1"/>
  <c r="S11" i="16"/>
  <c r="T11" i="16"/>
  <c r="V11" i="16" s="1"/>
  <c r="S12" i="16"/>
  <c r="T12" i="16"/>
  <c r="V12" i="16" s="1"/>
  <c r="U12" i="16"/>
  <c r="S13" i="16"/>
  <c r="U13" i="16" s="1"/>
  <c r="T13" i="16"/>
  <c r="S14" i="16"/>
  <c r="T14" i="16"/>
  <c r="U14" i="16" s="1"/>
  <c r="W14" i="16"/>
  <c r="S15" i="16"/>
  <c r="T15" i="16"/>
  <c r="U15" i="16"/>
  <c r="S16" i="16"/>
  <c r="U16" i="16" s="1"/>
  <c r="T16" i="16"/>
  <c r="S17" i="16"/>
  <c r="T17" i="16"/>
  <c r="V17" i="16" s="1"/>
  <c r="S18" i="16"/>
  <c r="T18" i="16"/>
  <c r="V18" i="16" s="1"/>
  <c r="U18" i="16"/>
  <c r="X18" i="16"/>
  <c r="Y18" i="16" s="1"/>
  <c r="S19" i="16"/>
  <c r="T19" i="16"/>
  <c r="V19" i="16"/>
  <c r="X19" i="16"/>
  <c r="Y19" i="16" s="1"/>
  <c r="S20" i="16"/>
  <c r="T20" i="16"/>
  <c r="V20" i="16" s="1"/>
  <c r="S21" i="16"/>
  <c r="T21" i="16"/>
  <c r="V21" i="16" s="1"/>
  <c r="S22" i="16"/>
  <c r="T22" i="16"/>
  <c r="U22" i="16" s="1"/>
  <c r="X22" i="16"/>
  <c r="Y22" i="16" s="1"/>
  <c r="S23" i="16"/>
  <c r="V23" i="16" s="1"/>
  <c r="T23" i="16"/>
  <c r="S24" i="16"/>
  <c r="T24" i="16"/>
  <c r="V24" i="16" s="1"/>
  <c r="S25" i="16"/>
  <c r="T25" i="16"/>
  <c r="V25" i="16" s="1"/>
  <c r="S26" i="16"/>
  <c r="U26" i="16" s="1"/>
  <c r="T26" i="16"/>
  <c r="S27" i="16"/>
  <c r="T27" i="16"/>
  <c r="V27" i="16" s="1"/>
  <c r="S28" i="16"/>
  <c r="T28" i="16"/>
  <c r="V28" i="16" s="1"/>
  <c r="S29" i="16"/>
  <c r="U29" i="16" s="1"/>
  <c r="T29" i="16"/>
  <c r="X29" i="16"/>
  <c r="Y29" i="16" s="1"/>
  <c r="S30" i="16"/>
  <c r="T30" i="16"/>
  <c r="U30" i="16" s="1"/>
  <c r="S31" i="16"/>
  <c r="T31" i="16"/>
  <c r="U31" i="16"/>
  <c r="S32" i="16"/>
  <c r="U32" i="16" s="1"/>
  <c r="T32" i="16"/>
  <c r="X32" i="16"/>
  <c r="Y32" i="16" s="1"/>
  <c r="S33" i="16"/>
  <c r="U33" i="16" s="1"/>
  <c r="T33" i="16"/>
  <c r="S34" i="16"/>
  <c r="T34" i="16"/>
  <c r="V34" i="16" s="1"/>
  <c r="U34" i="16"/>
  <c r="S35" i="16"/>
  <c r="T35" i="16"/>
  <c r="V35" i="16"/>
  <c r="S36" i="16"/>
  <c r="U36" i="16" s="1"/>
  <c r="T36" i="16"/>
  <c r="S37" i="16"/>
  <c r="T37" i="16"/>
  <c r="V37" i="16" s="1"/>
  <c r="W37" i="16"/>
  <c r="X37" i="16"/>
  <c r="Y37" i="16" s="1"/>
  <c r="S38" i="16"/>
  <c r="T38" i="16"/>
  <c r="U38" i="16" s="1"/>
  <c r="W38" i="16"/>
  <c r="X38" i="16"/>
  <c r="Y38" i="16" s="1"/>
  <c r="S39" i="16"/>
  <c r="T39" i="16"/>
  <c r="U39" i="16"/>
  <c r="W39" i="16"/>
  <c r="X39" i="16"/>
  <c r="Y39" i="16" s="1"/>
  <c r="S40" i="16"/>
  <c r="T40" i="16"/>
  <c r="V40" i="16" s="1"/>
  <c r="W40" i="16"/>
  <c r="X40" i="16"/>
  <c r="Y40" i="16" s="1"/>
  <c r="S41" i="16"/>
  <c r="U41" i="16" s="1"/>
  <c r="T41" i="16"/>
  <c r="W41" i="16"/>
  <c r="X41" i="16"/>
  <c r="Y41" i="16" s="1"/>
  <c r="S42" i="16"/>
  <c r="U42" i="16" s="1"/>
  <c r="T42" i="16"/>
  <c r="W42" i="16"/>
  <c r="X42" i="16"/>
  <c r="Y42" i="16" s="1"/>
  <c r="S43" i="16"/>
  <c r="T43" i="16"/>
  <c r="V43" i="16"/>
  <c r="W43" i="16"/>
  <c r="X43" i="16"/>
  <c r="Y43" i="16" s="1"/>
  <c r="S44" i="16"/>
  <c r="T44" i="16"/>
  <c r="V44" i="16" s="1"/>
  <c r="W44" i="16"/>
  <c r="X44" i="16"/>
  <c r="Y44" i="16" s="1"/>
  <c r="S45" i="16"/>
  <c r="T45" i="16"/>
  <c r="V45" i="16" s="1"/>
  <c r="W45" i="16"/>
  <c r="X45" i="16"/>
  <c r="Y45" i="16" s="1"/>
  <c r="S46" i="16"/>
  <c r="T46" i="16"/>
  <c r="U46" i="16" s="1"/>
  <c r="W46" i="16"/>
  <c r="X46" i="16"/>
  <c r="Y46" i="16" s="1"/>
  <c r="S47" i="16"/>
  <c r="T47" i="16"/>
  <c r="U47" i="16"/>
  <c r="W47" i="16"/>
  <c r="X47" i="16"/>
  <c r="Y47" i="16" s="1"/>
  <c r="S48" i="16"/>
  <c r="T48" i="16"/>
  <c r="V48" i="16" s="1"/>
  <c r="W48" i="16"/>
  <c r="X48" i="16"/>
  <c r="Y48" i="16" s="1"/>
  <c r="S49" i="16"/>
  <c r="T49" i="16"/>
  <c r="W49" i="16"/>
  <c r="X49" i="16"/>
  <c r="Y49" i="16" s="1"/>
  <c r="S50" i="16"/>
  <c r="U50" i="16" s="1"/>
  <c r="T50" i="16"/>
  <c r="W50" i="16"/>
  <c r="X50" i="16"/>
  <c r="Y50" i="16" s="1"/>
  <c r="S51" i="16"/>
  <c r="U51" i="16" s="1"/>
  <c r="T51" i="16"/>
  <c r="V51" i="16"/>
  <c r="W51" i="16"/>
  <c r="X51" i="16"/>
  <c r="Y51" i="16" s="1"/>
  <c r="S52" i="16"/>
  <c r="T52" i="16"/>
  <c r="V52" i="16" s="1"/>
  <c r="W52" i="16"/>
  <c r="X52" i="16"/>
  <c r="Y52" i="16" s="1"/>
  <c r="S53" i="16"/>
  <c r="T53" i="16"/>
  <c r="V53" i="16" s="1"/>
  <c r="W53" i="16"/>
  <c r="X53" i="16"/>
  <c r="Y53" i="16" s="1"/>
  <c r="S54" i="16"/>
  <c r="T54" i="16"/>
  <c r="U54" i="16" s="1"/>
  <c r="W54" i="16"/>
  <c r="X54" i="16"/>
  <c r="Y54" i="16" s="1"/>
  <c r="S55" i="16"/>
  <c r="T55" i="16"/>
  <c r="U55" i="16"/>
  <c r="W55" i="16"/>
  <c r="X55" i="16"/>
  <c r="Y55" i="16" s="1"/>
  <c r="S56" i="16"/>
  <c r="T56" i="16"/>
  <c r="V56" i="16" s="1"/>
  <c r="W56" i="16"/>
  <c r="X56" i="16"/>
  <c r="Y56" i="16" s="1"/>
  <c r="S57" i="16"/>
  <c r="T57" i="16"/>
  <c r="W57" i="16"/>
  <c r="X57" i="16"/>
  <c r="Y57" i="16" s="1"/>
  <c r="S58" i="16"/>
  <c r="V58" i="16" s="1"/>
  <c r="T58" i="16"/>
  <c r="W58" i="16"/>
  <c r="X58" i="16"/>
  <c r="Y58" i="16" s="1"/>
  <c r="S59" i="16"/>
  <c r="T59" i="16"/>
  <c r="W59" i="16"/>
  <c r="X59" i="16"/>
  <c r="Y59" i="16" s="1"/>
  <c r="S60" i="16"/>
  <c r="U60" i="16" s="1"/>
  <c r="T60" i="16"/>
  <c r="W60" i="16"/>
  <c r="X60" i="16"/>
  <c r="Y60" i="16" s="1"/>
  <c r="S61" i="16"/>
  <c r="T61" i="16"/>
  <c r="V61" i="16" s="1"/>
  <c r="W61" i="16"/>
  <c r="X61" i="16"/>
  <c r="Y61" i="16" s="1"/>
  <c r="S62" i="16"/>
  <c r="U62" i="16" s="1"/>
  <c r="T62" i="16"/>
  <c r="W62" i="16"/>
  <c r="X62" i="16"/>
  <c r="Y62" i="16" s="1"/>
  <c r="S63" i="16"/>
  <c r="T63" i="16"/>
  <c r="V63" i="16" s="1"/>
  <c r="U63" i="16"/>
  <c r="W63" i="16"/>
  <c r="X63" i="16"/>
  <c r="Y63" i="16" s="1"/>
  <c r="S64" i="16"/>
  <c r="T64" i="16"/>
  <c r="V64" i="16" s="1"/>
  <c r="U64" i="16"/>
  <c r="W64" i="16"/>
  <c r="X64" i="16"/>
  <c r="Y64" i="16" s="1"/>
  <c r="S65" i="16"/>
  <c r="U65" i="16" s="1"/>
  <c r="T65" i="16"/>
  <c r="W65" i="16"/>
  <c r="X65" i="16"/>
  <c r="Y65" i="16" s="1"/>
  <c r="S66" i="16"/>
  <c r="T66" i="16"/>
  <c r="W66" i="16"/>
  <c r="X66" i="16"/>
  <c r="Y66" i="16" s="1"/>
  <c r="S67" i="16"/>
  <c r="T67" i="16"/>
  <c r="V67" i="16" s="1"/>
  <c r="W67" i="16"/>
  <c r="X67" i="16"/>
  <c r="Y67" i="16" s="1"/>
  <c r="O4" i="23"/>
  <c r="O5" i="23"/>
  <c r="O6" i="23"/>
  <c r="O7" i="23"/>
  <c r="O8" i="23"/>
  <c r="O9" i="23"/>
  <c r="O10" i="23"/>
  <c r="O11" i="23"/>
  <c r="O12" i="23"/>
  <c r="O13" i="23"/>
  <c r="O14" i="23"/>
  <c r="O15" i="23"/>
  <c r="O16" i="23"/>
  <c r="O17" i="23"/>
  <c r="O18" i="23"/>
  <c r="O19" i="23"/>
  <c r="O20" i="23"/>
  <c r="O21" i="23"/>
  <c r="O22" i="23"/>
  <c r="O23" i="23"/>
  <c r="O24" i="23"/>
  <c r="O25" i="23"/>
  <c r="O26" i="23"/>
  <c r="O27" i="23"/>
  <c r="O28" i="23"/>
  <c r="O29" i="23"/>
  <c r="O30" i="23"/>
  <c r="O31" i="23"/>
  <c r="O32" i="23"/>
  <c r="O33" i="23"/>
  <c r="O34" i="23"/>
  <c r="O35" i="23"/>
  <c r="O36" i="23"/>
  <c r="O37" i="23"/>
  <c r="O38" i="23"/>
  <c r="O39" i="23"/>
  <c r="O40" i="23"/>
  <c r="O41" i="23"/>
  <c r="O42" i="23"/>
  <c r="O43" i="23"/>
  <c r="O44" i="23"/>
  <c r="O45" i="23"/>
  <c r="O46" i="23"/>
  <c r="O47" i="23"/>
  <c r="O48" i="23"/>
  <c r="O49" i="23"/>
  <c r="O50" i="23"/>
  <c r="O51" i="23"/>
  <c r="O52" i="23"/>
  <c r="O53" i="23"/>
  <c r="O54" i="23"/>
  <c r="O55" i="23"/>
  <c r="O56" i="23"/>
  <c r="O57" i="23"/>
  <c r="O58" i="23"/>
  <c r="O59" i="23"/>
  <c r="O60" i="23"/>
  <c r="O61" i="23"/>
  <c r="O62" i="23"/>
  <c r="O63" i="23"/>
  <c r="O64" i="23"/>
  <c r="O65" i="23"/>
  <c r="O66" i="23"/>
  <c r="O67" i="23"/>
  <c r="O68" i="23"/>
  <c r="O69" i="23"/>
  <c r="O70" i="23"/>
  <c r="O71" i="23"/>
  <c r="O72" i="23"/>
  <c r="O73" i="23"/>
  <c r="O74" i="23"/>
  <c r="O75" i="23"/>
  <c r="O76" i="23"/>
  <c r="O77" i="23"/>
  <c r="O78" i="23"/>
  <c r="O79" i="23"/>
  <c r="O80" i="23"/>
  <c r="O81" i="23"/>
  <c r="O82" i="23"/>
  <c r="O83" i="23"/>
  <c r="O84" i="23"/>
  <c r="O85" i="23"/>
  <c r="O86" i="23"/>
  <c r="O87" i="23"/>
  <c r="O88" i="23"/>
  <c r="O89" i="23"/>
  <c r="O90" i="23"/>
  <c r="O91" i="23"/>
  <c r="O92" i="23"/>
  <c r="O93" i="23"/>
  <c r="O94" i="23"/>
  <c r="O95" i="23"/>
  <c r="O96" i="23"/>
  <c r="O97" i="23"/>
  <c r="O98" i="23"/>
  <c r="O99" i="23"/>
  <c r="O100" i="23"/>
  <c r="O101" i="23"/>
  <c r="O102" i="23"/>
  <c r="O103" i="23"/>
  <c r="O104" i="23"/>
  <c r="O105" i="23"/>
  <c r="O106" i="23"/>
  <c r="O107" i="23"/>
  <c r="O108" i="23"/>
  <c r="O109" i="23"/>
  <c r="O110" i="23"/>
  <c r="O111" i="23"/>
  <c r="O112" i="23"/>
  <c r="O113" i="23"/>
  <c r="O114" i="23"/>
  <c r="O115" i="23"/>
  <c r="O116" i="23"/>
  <c r="O117" i="23"/>
  <c r="O118" i="23"/>
  <c r="O119" i="23"/>
  <c r="O120" i="23"/>
  <c r="O121" i="23"/>
  <c r="O122" i="23"/>
  <c r="O123" i="23"/>
  <c r="O124" i="23"/>
  <c r="O125" i="23"/>
  <c r="O126" i="23"/>
  <c r="O127" i="23"/>
  <c r="O128" i="23"/>
  <c r="O129" i="23"/>
  <c r="O130" i="23"/>
  <c r="O131" i="23"/>
  <c r="O132" i="23"/>
  <c r="O133" i="23"/>
  <c r="O134" i="23"/>
  <c r="O135" i="23"/>
  <c r="O136" i="23"/>
  <c r="O137" i="23"/>
  <c r="O138" i="23"/>
  <c r="O139" i="23"/>
  <c r="O140" i="23"/>
  <c r="O141" i="23"/>
  <c r="O142" i="23"/>
  <c r="O143" i="23"/>
  <c r="O144" i="23"/>
  <c r="O145" i="23"/>
  <c r="O146" i="23"/>
  <c r="O147" i="23"/>
  <c r="O148" i="23"/>
  <c r="O149" i="23"/>
  <c r="O150" i="23"/>
  <c r="O151" i="23"/>
  <c r="O152" i="23"/>
  <c r="O153" i="23"/>
  <c r="O154" i="23"/>
  <c r="O155" i="23"/>
  <c r="O156" i="23"/>
  <c r="O157" i="23"/>
  <c r="O158" i="23"/>
  <c r="O159" i="23"/>
  <c r="O160" i="23"/>
  <c r="O161" i="23"/>
  <c r="O162" i="23"/>
  <c r="O163" i="23"/>
  <c r="O164" i="23"/>
  <c r="O165" i="23"/>
  <c r="O166" i="23"/>
  <c r="O167" i="23"/>
  <c r="O168" i="23"/>
  <c r="O169" i="23"/>
  <c r="O170" i="23"/>
  <c r="O171" i="23"/>
  <c r="O172" i="23"/>
  <c r="O173" i="23"/>
  <c r="U24" i="16" l="1"/>
  <c r="U86" i="16"/>
  <c r="U72" i="16"/>
  <c r="U66" i="16"/>
  <c r="U52" i="16"/>
  <c r="V47" i="16"/>
  <c r="U45" i="16"/>
  <c r="V32" i="16"/>
  <c r="U23" i="16"/>
  <c r="V8" i="16"/>
  <c r="U97" i="16"/>
  <c r="U92" i="16"/>
  <c r="U81" i="16"/>
  <c r="V77" i="16"/>
  <c r="U75" i="16"/>
  <c r="U71" i="16"/>
  <c r="U83" i="16"/>
  <c r="U61" i="16"/>
  <c r="U59" i="16"/>
  <c r="U57" i="16"/>
  <c r="V50" i="16"/>
  <c r="U43" i="16"/>
  <c r="V41" i="16"/>
  <c r="U35" i="16"/>
  <c r="V29" i="16"/>
  <c r="V26" i="16"/>
  <c r="U20" i="16"/>
  <c r="V15" i="16"/>
  <c r="V5" i="16"/>
  <c r="U110" i="16"/>
  <c r="V108" i="16"/>
  <c r="U106" i="16"/>
  <c r="V104" i="16"/>
  <c r="V101" i="16"/>
  <c r="U89" i="16"/>
  <c r="V84" i="16"/>
  <c r="U74" i="16"/>
  <c r="U27" i="16"/>
  <c r="U56" i="16"/>
  <c r="U48" i="16"/>
  <c r="U17" i="16"/>
  <c r="U11" i="16"/>
  <c r="U94" i="16"/>
  <c r="V82" i="16"/>
  <c r="U40" i="16"/>
  <c r="U21" i="16"/>
  <c r="U9" i="16"/>
  <c r="V65" i="16"/>
  <c r="U67" i="16"/>
  <c r="V62" i="16"/>
  <c r="V60" i="16"/>
  <c r="U58" i="16"/>
  <c r="V55" i="16"/>
  <c r="U53" i="16"/>
  <c r="U44" i="16"/>
  <c r="V39" i="16"/>
  <c r="U37" i="16"/>
  <c r="U28" i="16"/>
  <c r="U25" i="16"/>
  <c r="V16" i="16"/>
  <c r="U4" i="16"/>
  <c r="U96" i="16"/>
  <c r="U76" i="16"/>
  <c r="V73" i="16"/>
  <c r="U49" i="16"/>
  <c r="V42" i="16"/>
  <c r="V36" i="16"/>
  <c r="V33" i="16"/>
  <c r="V31" i="16"/>
  <c r="U19" i="16"/>
  <c r="U10" i="16"/>
  <c r="V7" i="16"/>
  <c r="V109" i="16"/>
  <c r="V100" i="16"/>
  <c r="V98" i="16"/>
  <c r="V93" i="16"/>
  <c r="V76" i="16"/>
  <c r="V86" i="16"/>
  <c r="V79" i="16"/>
  <c r="V71" i="16"/>
  <c r="V80" i="16"/>
  <c r="V72" i="16"/>
  <c r="V105" i="16"/>
  <c r="V106" i="16"/>
  <c r="V107" i="16"/>
  <c r="V99" i="16"/>
  <c r="V91" i="16"/>
  <c r="V57" i="16"/>
  <c r="V49" i="16"/>
  <c r="V59" i="16"/>
  <c r="V66" i="16"/>
  <c r="V13" i="16"/>
  <c r="V54" i="16"/>
  <c r="V46" i="16"/>
  <c r="V38" i="16"/>
  <c r="V30" i="16"/>
  <c r="V22" i="16"/>
  <c r="V14" i="16"/>
  <c r="V6" i="16"/>
  <c r="L3" i="23"/>
  <c r="M3" i="23" s="1"/>
  <c r="L4" i="23"/>
  <c r="M4" i="23" s="1"/>
  <c r="L5" i="23"/>
  <c r="L6" i="23"/>
  <c r="L7" i="23"/>
  <c r="M7" i="23" s="1"/>
  <c r="L8" i="23"/>
  <c r="M8" i="23" s="1"/>
  <c r="L9" i="23"/>
  <c r="M9" i="23" s="1"/>
  <c r="L10" i="23"/>
  <c r="L11" i="23"/>
  <c r="M11" i="23" s="1"/>
  <c r="L12" i="23"/>
  <c r="M12" i="23" s="1"/>
  <c r="L13" i="23"/>
  <c r="M13" i="23" s="1"/>
  <c r="L14" i="23"/>
  <c r="L15" i="23"/>
  <c r="M15" i="23" s="1"/>
  <c r="L16" i="23"/>
  <c r="L17" i="23"/>
  <c r="L18" i="23"/>
  <c r="N18" i="23"/>
  <c r="L19" i="23"/>
  <c r="N19" i="23"/>
  <c r="L20" i="23"/>
  <c r="M20" i="23" s="1"/>
  <c r="N20" i="23"/>
  <c r="L21" i="23"/>
  <c r="N21" i="23"/>
  <c r="L22" i="23"/>
  <c r="L23" i="23"/>
  <c r="L24" i="23"/>
  <c r="M24" i="23" s="1"/>
  <c r="L25" i="23"/>
  <c r="L26" i="23"/>
  <c r="M26" i="23" s="1"/>
  <c r="L27" i="23"/>
  <c r="L28" i="23"/>
  <c r="L29" i="23"/>
  <c r="L30" i="23"/>
  <c r="L31" i="23"/>
  <c r="M31" i="23" s="1"/>
  <c r="L32" i="23"/>
  <c r="M32" i="23" s="1"/>
  <c r="N32" i="23"/>
  <c r="L33" i="23"/>
  <c r="M33" i="23" s="1"/>
  <c r="L34" i="23"/>
  <c r="M34" i="23" s="1"/>
  <c r="N34" i="23"/>
  <c r="L35" i="23"/>
  <c r="M35" i="23" s="1"/>
  <c r="N35" i="23"/>
  <c r="L36" i="23"/>
  <c r="M36" i="23" s="1"/>
  <c r="L37" i="23"/>
  <c r="M37" i="23" s="1"/>
  <c r="N37" i="23"/>
  <c r="L38" i="23"/>
  <c r="N38" i="23"/>
  <c r="L39" i="23"/>
  <c r="M39" i="23" s="1"/>
  <c r="L40" i="23"/>
  <c r="M40" i="23" s="1"/>
  <c r="N40" i="23"/>
  <c r="L41" i="23"/>
  <c r="M41" i="23" s="1"/>
  <c r="N41" i="23"/>
  <c r="L42" i="23"/>
  <c r="N42" i="23"/>
  <c r="L43" i="23"/>
  <c r="M43" i="23" s="1"/>
  <c r="N43" i="23"/>
  <c r="L44" i="23"/>
  <c r="M44" i="23" s="1"/>
  <c r="L45" i="23"/>
  <c r="M45" i="23" s="1"/>
  <c r="L46" i="23"/>
  <c r="L47" i="23"/>
  <c r="N47" i="23"/>
  <c r="L48" i="23"/>
  <c r="L49" i="23"/>
  <c r="L50" i="23"/>
  <c r="M50" i="23" s="1"/>
  <c r="L51" i="23"/>
  <c r="M51" i="23" s="1"/>
  <c r="L52" i="23"/>
  <c r="M52" i="23" s="1"/>
  <c r="L53" i="23"/>
  <c r="M53" i="23" s="1"/>
  <c r="L54" i="23"/>
  <c r="M54" i="23" s="1"/>
  <c r="N54" i="23"/>
  <c r="L55" i="23"/>
  <c r="L56" i="23"/>
  <c r="M56" i="23" s="1"/>
  <c r="N56" i="23"/>
  <c r="L57" i="23"/>
  <c r="M57" i="23" s="1"/>
  <c r="N57" i="23"/>
  <c r="L58" i="23"/>
  <c r="N58" i="23"/>
  <c r="L59" i="23"/>
  <c r="N59" i="23"/>
  <c r="L60" i="23"/>
  <c r="N60" i="23"/>
  <c r="L61" i="23"/>
  <c r="N61" i="23"/>
  <c r="L62" i="23"/>
  <c r="L63" i="23"/>
  <c r="N63" i="23"/>
  <c r="L64" i="23"/>
  <c r="M64" i="23" s="1"/>
  <c r="L65" i="23"/>
  <c r="M65" i="23" s="1"/>
  <c r="L66" i="23"/>
  <c r="M66" i="23" s="1"/>
  <c r="N66" i="23"/>
  <c r="L67" i="23"/>
  <c r="M67" i="23" s="1"/>
  <c r="L68" i="23"/>
  <c r="M68" i="23" s="1"/>
  <c r="L69" i="23"/>
  <c r="N69" i="23"/>
  <c r="L70" i="23"/>
  <c r="M70" i="23" s="1"/>
  <c r="L71" i="23"/>
  <c r="N71" i="23"/>
  <c r="L72" i="23"/>
  <c r="M72" i="23" s="1"/>
  <c r="N72" i="23"/>
  <c r="L73" i="23"/>
  <c r="M73" i="23" s="1"/>
  <c r="N73" i="23"/>
  <c r="L74" i="23"/>
  <c r="M74" i="23" s="1"/>
  <c r="N74" i="23"/>
  <c r="L75" i="23"/>
  <c r="N75" i="23"/>
  <c r="O231" i="23"/>
  <c r="O232" i="23"/>
  <c r="O233" i="23"/>
  <c r="O234" i="23"/>
  <c r="O235" i="23"/>
  <c r="O236" i="23"/>
  <c r="O237" i="23"/>
  <c r="O238" i="23"/>
  <c r="O239" i="23"/>
  <c r="O240" i="23"/>
  <c r="O241" i="23"/>
  <c r="O242" i="23"/>
  <c r="O243" i="23"/>
  <c r="O244" i="23"/>
  <c r="O245" i="23"/>
  <c r="O246" i="23"/>
  <c r="O247" i="23"/>
  <c r="O248" i="23"/>
  <c r="O249" i="23"/>
  <c r="O250" i="23"/>
  <c r="O251" i="23"/>
  <c r="O252" i="23"/>
  <c r="O253" i="23"/>
  <c r="O254" i="23"/>
  <c r="O255" i="23"/>
  <c r="O256" i="23"/>
  <c r="O257" i="23"/>
  <c r="O258" i="23"/>
  <c r="O259" i="23"/>
  <c r="O260" i="23"/>
  <c r="O261" i="23"/>
  <c r="O262" i="23"/>
  <c r="O263" i="23"/>
  <c r="O264" i="23"/>
  <c r="O265" i="23"/>
  <c r="O266" i="23"/>
  <c r="O267" i="23"/>
  <c r="O268" i="23"/>
  <c r="O269" i="23"/>
  <c r="O270" i="23"/>
  <c r="O271" i="23"/>
  <c r="O272" i="23"/>
  <c r="O273" i="23"/>
  <c r="M48" i="23" l="1"/>
  <c r="X74" i="16"/>
  <c r="Y74" i="16" s="1"/>
  <c r="M14" i="23"/>
  <c r="X7" i="16"/>
  <c r="Y7" i="16" s="1"/>
  <c r="M59" i="23"/>
  <c r="M69" i="23"/>
  <c r="X27" i="16"/>
  <c r="Y27" i="16" s="1"/>
  <c r="M63" i="23"/>
  <c r="X25" i="16"/>
  <c r="Y25" i="16" s="1"/>
  <c r="M47" i="23"/>
  <c r="X20" i="16"/>
  <c r="Y20" i="16" s="1"/>
  <c r="M19" i="23"/>
  <c r="X10" i="16"/>
  <c r="Y10" i="16" s="1"/>
  <c r="M38" i="23"/>
  <c r="X15" i="16"/>
  <c r="Y15" i="16" s="1"/>
  <c r="M25" i="23"/>
  <c r="X11" i="16"/>
  <c r="Y11" i="16" s="1"/>
  <c r="M62" i="23"/>
  <c r="X26" i="16"/>
  <c r="Y26" i="16" s="1"/>
  <c r="M58" i="23"/>
  <c r="M46" i="23"/>
  <c r="X17" i="16"/>
  <c r="Y17" i="16" s="1"/>
  <c r="M23" i="23"/>
  <c r="X12" i="16"/>
  <c r="Y12" i="16" s="1"/>
  <c r="M55" i="23"/>
  <c r="X23" i="16"/>
  <c r="Y23" i="16" s="1"/>
  <c r="M30" i="23"/>
  <c r="X73" i="16"/>
  <c r="Y73" i="16" s="1"/>
  <c r="M22" i="23"/>
  <c r="X71" i="16"/>
  <c r="Y71" i="16" s="1"/>
  <c r="M18" i="23"/>
  <c r="X92" i="16"/>
  <c r="Y92" i="16" s="1"/>
  <c r="M10" i="23"/>
  <c r="X91" i="16"/>
  <c r="Y91" i="16" s="1"/>
  <c r="M6" i="23"/>
  <c r="X5" i="16"/>
  <c r="Y5" i="16" s="1"/>
  <c r="M61" i="23"/>
  <c r="X97" i="16"/>
  <c r="Y97" i="16" s="1"/>
  <c r="M29" i="23"/>
  <c r="X72" i="16"/>
  <c r="Y72" i="16" s="1"/>
  <c r="M17" i="23"/>
  <c r="X9" i="16"/>
  <c r="Y9" i="16" s="1"/>
  <c r="M42" i="23"/>
  <c r="X16" i="16"/>
  <c r="Y16" i="16" s="1"/>
  <c r="M28" i="23"/>
  <c r="X14" i="16"/>
  <c r="Y14" i="16" s="1"/>
  <c r="M21" i="23"/>
  <c r="X93" i="16"/>
  <c r="Y93" i="16" s="1"/>
  <c r="M16" i="23"/>
  <c r="X8" i="16"/>
  <c r="Y8" i="16" s="1"/>
  <c r="M5" i="23"/>
  <c r="X4" i="16"/>
  <c r="Y4" i="16" s="1"/>
  <c r="M75" i="23"/>
  <c r="X30" i="16"/>
  <c r="Y30" i="16" s="1"/>
  <c r="M71" i="23"/>
  <c r="X75" i="16"/>
  <c r="Y75" i="16" s="1"/>
  <c r="M60" i="23"/>
  <c r="X24" i="16"/>
  <c r="Y24" i="16" s="1"/>
  <c r="M49" i="23"/>
  <c r="X21" i="16"/>
  <c r="Y21" i="16" s="1"/>
  <c r="M27" i="23"/>
  <c r="X13" i="16"/>
  <c r="Y13" i="16" s="1"/>
  <c r="L76" i="23"/>
  <c r="N62" i="23" l="1"/>
  <c r="K6" i="38"/>
  <c r="J5" i="38" l="1"/>
  <c r="F146" i="15" l="1"/>
  <c r="J68" i="16" l="1"/>
  <c r="J87" i="16"/>
  <c r="K5" i="38"/>
  <c r="O174" i="23"/>
  <c r="O175" i="23"/>
  <c r="O176" i="23"/>
  <c r="O177" i="23"/>
  <c r="O178" i="23"/>
  <c r="O179" i="23"/>
  <c r="O180" i="23"/>
  <c r="O181" i="23"/>
  <c r="O182" i="23"/>
  <c r="O183" i="23"/>
  <c r="O184" i="23"/>
  <c r="O185" i="23"/>
  <c r="O186" i="23"/>
  <c r="O187" i="23"/>
  <c r="O188" i="23"/>
  <c r="O189" i="23"/>
  <c r="O190" i="23"/>
  <c r="O191" i="23"/>
  <c r="O192" i="23"/>
  <c r="K7" i="38" l="1"/>
  <c r="K8" i="38"/>
  <c r="K9" i="38"/>
  <c r="K10" i="38"/>
  <c r="K11" i="38"/>
  <c r="K12" i="38"/>
  <c r="K13" i="38"/>
  <c r="K14" i="38"/>
  <c r="K15" i="38"/>
  <c r="K16" i="38"/>
  <c r="K17" i="38"/>
  <c r="K18" i="38"/>
  <c r="K19" i="38"/>
  <c r="K20" i="38"/>
  <c r="K21" i="38"/>
  <c r="K22" i="38"/>
  <c r="K23" i="38"/>
  <c r="K24" i="38"/>
  <c r="K25" i="38"/>
  <c r="L25" i="38" s="1"/>
  <c r="M25" i="38" s="1"/>
  <c r="K26" i="38"/>
  <c r="L26" i="38" s="1"/>
  <c r="M26" i="38" s="1"/>
  <c r="K27" i="38"/>
  <c r="L27" i="38" s="1"/>
  <c r="M27" i="38" s="1"/>
  <c r="K28" i="38"/>
  <c r="L28" i="38" s="1"/>
  <c r="M28" i="38" s="1"/>
  <c r="K29" i="38"/>
  <c r="L29" i="38" s="1"/>
  <c r="M29" i="38" s="1"/>
  <c r="K30" i="38"/>
  <c r="L30" i="38" s="1"/>
  <c r="M30" i="38" s="1"/>
  <c r="K31" i="38"/>
  <c r="L31" i="38" s="1"/>
  <c r="M31" i="38" s="1"/>
  <c r="K32" i="38"/>
  <c r="L32" i="38" s="1"/>
  <c r="M32" i="38" s="1"/>
  <c r="K33" i="38"/>
  <c r="L33" i="38" s="1"/>
  <c r="M33" i="38" s="1"/>
  <c r="K34" i="38"/>
  <c r="L34" i="38" s="1"/>
  <c r="M34" i="38" s="1"/>
  <c r="K35" i="38"/>
  <c r="L35" i="38" s="1"/>
  <c r="M35" i="38" s="1"/>
  <c r="K36" i="38"/>
  <c r="L36" i="38" s="1"/>
  <c r="M36" i="38" s="1"/>
  <c r="K37" i="38"/>
  <c r="L37" i="38" s="1"/>
  <c r="M37" i="38" s="1"/>
  <c r="K38" i="38"/>
  <c r="L38" i="38" s="1"/>
  <c r="M38" i="38" s="1"/>
  <c r="K39" i="38"/>
  <c r="L39" i="38" s="1"/>
  <c r="M39" i="38" s="1"/>
  <c r="K40" i="38"/>
  <c r="L40" i="38" s="1"/>
  <c r="M40" i="38" s="1"/>
  <c r="K41" i="38"/>
  <c r="L41" i="38" s="1"/>
  <c r="M41" i="38" s="1"/>
  <c r="K42" i="38"/>
  <c r="L42" i="38" s="1"/>
  <c r="M42" i="38" s="1"/>
  <c r="K43" i="38"/>
  <c r="L43" i="38" s="1"/>
  <c r="M43" i="38" s="1"/>
  <c r="K44" i="38"/>
  <c r="L44" i="38" s="1"/>
  <c r="M44" i="38" s="1"/>
  <c r="K45" i="38"/>
  <c r="L45" i="38" s="1"/>
  <c r="M45" i="38" s="1"/>
  <c r="K46" i="38"/>
  <c r="L46" i="38" s="1"/>
  <c r="M46" i="38" s="1"/>
  <c r="K47" i="38"/>
  <c r="L47" i="38" s="1"/>
  <c r="M47" i="38" s="1"/>
  <c r="K48" i="38"/>
  <c r="L48" i="38" s="1"/>
  <c r="M48" i="38" s="1"/>
  <c r="K49" i="38"/>
  <c r="L49" i="38" s="1"/>
  <c r="M49" i="38" s="1"/>
  <c r="K50" i="38"/>
  <c r="L50" i="38" s="1"/>
  <c r="M50" i="38" s="1"/>
  <c r="K51" i="38"/>
  <c r="L51" i="38" s="1"/>
  <c r="M51" i="38" s="1"/>
  <c r="K52" i="38"/>
  <c r="L52" i="38" s="1"/>
  <c r="M52" i="38" s="1"/>
  <c r="K53" i="38"/>
  <c r="L53" i="38" s="1"/>
  <c r="M53" i="38" s="1"/>
  <c r="K54" i="38"/>
  <c r="L54" i="38" s="1"/>
  <c r="M54" i="38" s="1"/>
  <c r="N54" i="38" s="1"/>
  <c r="K55" i="38"/>
  <c r="L55" i="38" s="1"/>
  <c r="M55" i="38" s="1"/>
  <c r="N55" i="38" s="1"/>
  <c r="K56" i="38"/>
  <c r="L56" i="38" s="1"/>
  <c r="M56" i="38" s="1"/>
  <c r="N56" i="38" s="1"/>
  <c r="K57" i="38"/>
  <c r="L57" i="38" s="1"/>
  <c r="M57" i="38" s="1"/>
  <c r="N57" i="38" s="1"/>
  <c r="K58" i="38"/>
  <c r="L58" i="38" s="1"/>
  <c r="M58" i="38" s="1"/>
  <c r="K59" i="38"/>
  <c r="L59" i="38" s="1"/>
  <c r="M59" i="38" s="1"/>
  <c r="N59" i="38" s="1"/>
  <c r="K60" i="38"/>
  <c r="L60" i="38" s="1"/>
  <c r="M60" i="38" s="1"/>
  <c r="N60" i="38" s="1"/>
  <c r="K61" i="38"/>
  <c r="L61" i="38" s="1"/>
  <c r="M61" i="38" s="1"/>
  <c r="K62" i="38"/>
  <c r="L62" i="38" s="1"/>
  <c r="M62" i="38" s="1"/>
  <c r="K63" i="38"/>
  <c r="L63" i="38" s="1"/>
  <c r="M63" i="38" s="1"/>
  <c r="N63" i="38" s="1"/>
  <c r="K64" i="38"/>
  <c r="L64" i="38" s="1"/>
  <c r="M64" i="38" s="1"/>
  <c r="K65" i="38"/>
  <c r="L65" i="38" s="1"/>
  <c r="M65" i="38" s="1"/>
  <c r="K66" i="38"/>
  <c r="L66" i="38" s="1"/>
  <c r="M66" i="38" s="1"/>
  <c r="N66" i="38" s="1"/>
  <c r="K67" i="38"/>
  <c r="L67" i="38" s="1"/>
  <c r="M67" i="38" s="1"/>
  <c r="N67" i="38" s="1"/>
  <c r="K68" i="38"/>
  <c r="L68" i="38" s="1"/>
  <c r="M68" i="38" s="1"/>
  <c r="K69" i="38"/>
  <c r="L69" i="38" s="1"/>
  <c r="M69" i="38" s="1"/>
  <c r="K70" i="38"/>
  <c r="L70" i="38" s="1"/>
  <c r="M70" i="38" s="1"/>
  <c r="K71" i="38"/>
  <c r="L71" i="38" s="1"/>
  <c r="M71" i="38" s="1"/>
  <c r="K72" i="38"/>
  <c r="L72" i="38" s="1"/>
  <c r="M72" i="38" s="1"/>
  <c r="K73" i="38"/>
  <c r="L73" i="38" s="1"/>
  <c r="M73" i="38" s="1"/>
  <c r="N73" i="38" s="1"/>
  <c r="K74" i="38"/>
  <c r="L74" i="38" s="1"/>
  <c r="M74" i="38" s="1"/>
  <c r="N74" i="38" s="1"/>
  <c r="K75" i="38"/>
  <c r="L75" i="38" s="1"/>
  <c r="M75" i="38" s="1"/>
  <c r="N75" i="38" s="1"/>
  <c r="K76" i="38"/>
  <c r="L76" i="38" s="1"/>
  <c r="M76" i="38" s="1"/>
  <c r="K77" i="38"/>
  <c r="L77" i="38" s="1"/>
  <c r="M77" i="38" s="1"/>
  <c r="K78" i="38"/>
  <c r="L78" i="38" s="1"/>
  <c r="M78" i="38" s="1"/>
  <c r="K79" i="38"/>
  <c r="L79" i="38" s="1"/>
  <c r="M79" i="38" s="1"/>
  <c r="K80" i="38"/>
  <c r="L80" i="38" s="1"/>
  <c r="M80" i="38" s="1"/>
  <c r="K81" i="38"/>
  <c r="L81" i="38" s="1"/>
  <c r="M81" i="38" s="1"/>
  <c r="N81" i="38" s="1"/>
  <c r="K82" i="38"/>
  <c r="L82" i="38" s="1"/>
  <c r="M82" i="38" s="1"/>
  <c r="N82" i="38" s="1"/>
  <c r="K83" i="38"/>
  <c r="L83" i="38" s="1"/>
  <c r="M83" i="38" s="1"/>
  <c r="N83" i="38" s="1"/>
  <c r="K84" i="38"/>
  <c r="L84" i="38" s="1"/>
  <c r="M84" i="38" s="1"/>
  <c r="K85" i="38"/>
  <c r="L85" i="38" s="1"/>
  <c r="M85" i="38" s="1"/>
  <c r="K86" i="38"/>
  <c r="L86" i="38" s="1"/>
  <c r="M86" i="38" s="1"/>
  <c r="K87" i="38"/>
  <c r="L87" i="38" s="1"/>
  <c r="M87" i="38" s="1"/>
  <c r="K88" i="38"/>
  <c r="L88" i="38" s="1"/>
  <c r="M88" i="38" s="1"/>
  <c r="N88" i="38" s="1"/>
  <c r="K89" i="38"/>
  <c r="L89" i="38" s="1"/>
  <c r="M89" i="38" s="1"/>
  <c r="N89" i="38" s="1"/>
  <c r="K90" i="38"/>
  <c r="K91" i="38"/>
  <c r="K92" i="38"/>
  <c r="K93" i="38"/>
  <c r="K94" i="38"/>
  <c r="K95" i="38"/>
  <c r="K96" i="38"/>
  <c r="K97" i="38"/>
  <c r="K98" i="38"/>
  <c r="K99" i="38"/>
  <c r="K100" i="38"/>
  <c r="K101" i="38"/>
  <c r="K102" i="38"/>
  <c r="K103" i="38"/>
  <c r="K104" i="38"/>
  <c r="K105" i="38"/>
  <c r="K106" i="38"/>
  <c r="K107" i="38"/>
  <c r="K108" i="38"/>
  <c r="K109" i="38"/>
  <c r="K110" i="38"/>
  <c r="K87" i="16"/>
  <c r="L87" i="16"/>
  <c r="M87" i="16"/>
  <c r="N87" i="16"/>
  <c r="O87" i="16"/>
  <c r="P87" i="16"/>
  <c r="Q87" i="16"/>
  <c r="R87" i="16"/>
  <c r="N44" i="38" l="1"/>
  <c r="W30" i="16"/>
  <c r="N46" i="38"/>
  <c r="W32" i="16"/>
  <c r="N38" i="38"/>
  <c r="W26" i="16"/>
  <c r="N30" i="38"/>
  <c r="W21" i="16"/>
  <c r="N29" i="38"/>
  <c r="W19" i="16"/>
  <c r="N51" i="38"/>
  <c r="W36" i="16"/>
  <c r="N43" i="38"/>
  <c r="W75" i="16"/>
  <c r="N35" i="38"/>
  <c r="W23" i="16"/>
  <c r="N27" i="38"/>
  <c r="W16" i="16"/>
  <c r="W34" i="16"/>
  <c r="W35" i="16"/>
  <c r="N42" i="38"/>
  <c r="W29" i="16"/>
  <c r="N34" i="38"/>
  <c r="W74" i="16"/>
  <c r="N26" i="38"/>
  <c r="W73" i="16"/>
  <c r="N53" i="38"/>
  <c r="W96" i="16"/>
  <c r="N52" i="38"/>
  <c r="W95" i="16"/>
  <c r="N49" i="38"/>
  <c r="W76" i="16"/>
  <c r="N41" i="38"/>
  <c r="W27" i="16"/>
  <c r="N33" i="38"/>
  <c r="W20" i="16"/>
  <c r="N25" i="38"/>
  <c r="W15" i="16"/>
  <c r="N45" i="38"/>
  <c r="W31" i="16"/>
  <c r="N28" i="38"/>
  <c r="W18" i="16"/>
  <c r="N48" i="38"/>
  <c r="W94" i="16"/>
  <c r="N40" i="38"/>
  <c r="W97" i="16"/>
  <c r="N32" i="38"/>
  <c r="W17" i="16"/>
  <c r="N37" i="38"/>
  <c r="W25" i="16"/>
  <c r="N36" i="38"/>
  <c r="W24" i="16"/>
  <c r="N47" i="38"/>
  <c r="W33" i="16"/>
  <c r="N39" i="38"/>
  <c r="W28" i="16"/>
  <c r="N31" i="38"/>
  <c r="W22" i="16"/>
  <c r="N79" i="38"/>
  <c r="N76" i="38"/>
  <c r="N50" i="38"/>
  <c r="N65" i="38"/>
  <c r="N58" i="38"/>
  <c r="N80" i="38"/>
  <c r="N72" i="38"/>
  <c r="N64" i="38"/>
  <c r="N71" i="38"/>
  <c r="N70" i="38"/>
  <c r="N78" i="38"/>
  <c r="N62" i="38"/>
  <c r="N77" i="38"/>
  <c r="N61" i="38"/>
  <c r="N87" i="38"/>
  <c r="N86" i="38"/>
  <c r="N85" i="38"/>
  <c r="N69" i="38"/>
  <c r="N84" i="38"/>
  <c r="N68" i="38"/>
  <c r="L90" i="38"/>
  <c r="M90" i="38" s="1"/>
  <c r="N90" i="38" s="1"/>
  <c r="Z84" i="16"/>
  <c r="J6" i="38" l="1"/>
  <c r="J7" i="38"/>
  <c r="J8" i="38"/>
  <c r="J9" i="38"/>
  <c r="J10" i="38"/>
  <c r="J11" i="38"/>
  <c r="J12" i="38"/>
  <c r="J13" i="38"/>
  <c r="J14" i="38"/>
  <c r="J15" i="38"/>
  <c r="J16" i="38"/>
  <c r="J17" i="38"/>
  <c r="J18" i="38"/>
  <c r="J19" i="38"/>
  <c r="J20" i="38"/>
  <c r="J21" i="38"/>
  <c r="J22" i="38"/>
  <c r="J23" i="38"/>
  <c r="J24" i="38"/>
  <c r="J25" i="38"/>
  <c r="J26" i="38"/>
  <c r="J27" i="38"/>
  <c r="J28" i="38"/>
  <c r="J29" i="38"/>
  <c r="J30" i="38"/>
  <c r="J31" i="38"/>
  <c r="J32" i="38"/>
  <c r="J33" i="38"/>
  <c r="J34" i="38"/>
  <c r="J35" i="38"/>
  <c r="J36" i="38"/>
  <c r="J37" i="38"/>
  <c r="J38" i="38"/>
  <c r="J39" i="38"/>
  <c r="J40" i="38"/>
  <c r="J41" i="38"/>
  <c r="J42" i="38"/>
  <c r="J43" i="38"/>
  <c r="J44" i="38"/>
  <c r="J45" i="38"/>
  <c r="J46" i="38"/>
  <c r="J47" i="38"/>
  <c r="J48" i="38"/>
  <c r="J49" i="38"/>
  <c r="J50" i="38"/>
  <c r="J51" i="38"/>
  <c r="J52" i="38"/>
  <c r="J53" i="38"/>
  <c r="J54" i="38"/>
  <c r="J55" i="38"/>
  <c r="J56" i="38"/>
  <c r="J57" i="38"/>
  <c r="J58" i="38"/>
  <c r="J59" i="38"/>
  <c r="J60" i="38"/>
  <c r="J61" i="38"/>
  <c r="J62" i="38"/>
  <c r="J63" i="38"/>
  <c r="J64" i="38"/>
  <c r="J65" i="38"/>
  <c r="J66" i="38"/>
  <c r="J67" i="38"/>
  <c r="J68" i="38"/>
  <c r="J69" i="38"/>
  <c r="J70" i="38"/>
  <c r="J71" i="38"/>
  <c r="J72" i="38"/>
  <c r="J73" i="38"/>
  <c r="J74" i="38"/>
  <c r="J75" i="38"/>
  <c r="J76" i="38"/>
  <c r="J77" i="38"/>
  <c r="J78" i="38"/>
  <c r="J79" i="38"/>
  <c r="J80" i="38"/>
  <c r="J81" i="38"/>
  <c r="J82" i="38"/>
  <c r="J83" i="38"/>
  <c r="J84" i="38"/>
  <c r="J85" i="38"/>
  <c r="J86" i="38"/>
  <c r="J87" i="38"/>
  <c r="J88" i="38"/>
  <c r="J89" i="38"/>
  <c r="J90" i="38"/>
  <c r="J91" i="38"/>
  <c r="J92" i="38"/>
  <c r="J93" i="38"/>
  <c r="J94" i="38"/>
  <c r="J95" i="38"/>
  <c r="J96" i="38"/>
  <c r="J97" i="38"/>
  <c r="J98" i="38"/>
  <c r="J99" i="38"/>
  <c r="J100" i="38"/>
  <c r="J101" i="38"/>
  <c r="J102" i="38"/>
  <c r="J103" i="38"/>
  <c r="J104" i="38"/>
  <c r="J105" i="38"/>
  <c r="J106" i="38"/>
  <c r="J107" i="38"/>
  <c r="J108" i="38"/>
  <c r="J109" i="38"/>
  <c r="J110" i="38"/>
  <c r="N84" i="23"/>
  <c r="N85" i="23"/>
  <c r="N89" i="23"/>
  <c r="N93" i="23"/>
  <c r="N94" i="23"/>
  <c r="N108" i="23"/>
  <c r="N109" i="23"/>
  <c r="N110" i="23"/>
  <c r="N116" i="23"/>
  <c r="N119" i="23"/>
  <c r="N120" i="23"/>
  <c r="N125" i="23"/>
  <c r="N126" i="23"/>
  <c r="N130" i="23"/>
  <c r="N131" i="23"/>
  <c r="N132" i="23"/>
  <c r="N136" i="23"/>
  <c r="N137" i="23"/>
  <c r="N142" i="23"/>
  <c r="N143" i="23"/>
  <c r="N144" i="23"/>
  <c r="N146" i="23"/>
  <c r="N150" i="23"/>
  <c r="N152" i="23"/>
  <c r="N153" i="23"/>
  <c r="N157" i="23"/>
  <c r="N158" i="23"/>
  <c r="N159" i="23"/>
  <c r="N160" i="23"/>
  <c r="N161" i="23"/>
  <c r="N162" i="23"/>
  <c r="N163" i="23"/>
  <c r="N164" i="23"/>
  <c r="N165" i="23"/>
  <c r="N166" i="23"/>
  <c r="N167" i="23"/>
  <c r="N168" i="23"/>
  <c r="N169" i="23"/>
  <c r="N170" i="23"/>
  <c r="N171" i="23"/>
  <c r="N172" i="23"/>
  <c r="N173" i="23"/>
  <c r="N174" i="23"/>
  <c r="N175" i="23"/>
  <c r="N176" i="23"/>
  <c r="N177" i="23"/>
  <c r="N178" i="23"/>
  <c r="N179" i="23"/>
  <c r="N180" i="23"/>
  <c r="N181" i="23"/>
  <c r="N182" i="23"/>
  <c r="N183" i="23"/>
  <c r="N184" i="23"/>
  <c r="N185" i="23"/>
  <c r="N186" i="23"/>
  <c r="N187" i="23"/>
  <c r="N188" i="23"/>
  <c r="N189" i="23"/>
  <c r="N190" i="23"/>
  <c r="N191" i="23"/>
  <c r="L7" i="38" l="1"/>
  <c r="M7" i="38" s="1"/>
  <c r="L8" i="38"/>
  <c r="M8" i="38" s="1"/>
  <c r="L9" i="38"/>
  <c r="M9" i="38" s="1"/>
  <c r="L10" i="38"/>
  <c r="M10" i="38" s="1"/>
  <c r="N10" i="38" s="1"/>
  <c r="L11" i="38"/>
  <c r="M11" i="38" s="1"/>
  <c r="L12" i="38"/>
  <c r="M12" i="38" s="1"/>
  <c r="L13" i="38"/>
  <c r="M13" i="38" s="1"/>
  <c r="L14" i="38"/>
  <c r="M14" i="38" s="1"/>
  <c r="L15" i="38"/>
  <c r="M15" i="38" s="1"/>
  <c r="N15" i="38" s="1"/>
  <c r="L16" i="38"/>
  <c r="M16" i="38" s="1"/>
  <c r="L17" i="38"/>
  <c r="M17" i="38" s="1"/>
  <c r="L18" i="38"/>
  <c r="M18" i="38" s="1"/>
  <c r="L19" i="38"/>
  <c r="M19" i="38" s="1"/>
  <c r="L20" i="38"/>
  <c r="M20" i="38" s="1"/>
  <c r="W93" i="16" s="1"/>
  <c r="L21" i="38"/>
  <c r="M21" i="38" s="1"/>
  <c r="L22" i="38"/>
  <c r="M22" i="38" s="1"/>
  <c r="L23" i="38"/>
  <c r="M23" i="38" s="1"/>
  <c r="L24" i="38"/>
  <c r="M24" i="38" s="1"/>
  <c r="L5" i="38"/>
  <c r="M5" i="38" s="1"/>
  <c r="L6" i="38"/>
  <c r="M6" i="38" s="1"/>
  <c r="N6" i="38" s="1"/>
  <c r="N22" i="38" l="1"/>
  <c r="W71" i="16"/>
  <c r="N12" i="38"/>
  <c r="W91" i="16"/>
  <c r="N19" i="38"/>
  <c r="W70" i="16"/>
  <c r="N21" i="38"/>
  <c r="W12" i="16"/>
  <c r="N13" i="38"/>
  <c r="W8" i="16"/>
  <c r="W11" i="16"/>
  <c r="W9" i="16"/>
  <c r="N9" i="38"/>
  <c r="W6" i="16"/>
  <c r="N14" i="38"/>
  <c r="W7" i="16"/>
  <c r="N11" i="38"/>
  <c r="W4" i="16"/>
  <c r="N8" i="38"/>
  <c r="W5" i="16"/>
  <c r="N18" i="38"/>
  <c r="W10" i="16"/>
  <c r="N5" i="38"/>
  <c r="W89" i="16"/>
  <c r="N24" i="38"/>
  <c r="W72" i="16"/>
  <c r="N16" i="38"/>
  <c r="W92" i="16"/>
  <c r="N23" i="38"/>
  <c r="W13" i="16"/>
  <c r="N7" i="38"/>
  <c r="W90" i="16"/>
  <c r="N20" i="38"/>
  <c r="N17" i="38"/>
  <c r="W69" i="16"/>
  <c r="N147" i="23"/>
  <c r="Z85" i="16"/>
  <c r="O201" i="23"/>
  <c r="O202" i="23"/>
  <c r="O203" i="23"/>
  <c r="O204" i="23"/>
  <c r="O205" i="23"/>
  <c r="O206" i="23"/>
  <c r="O207" i="23"/>
  <c r="O208" i="23"/>
  <c r="O209" i="23"/>
  <c r="O210" i="23"/>
  <c r="O211" i="23"/>
  <c r="O212" i="23"/>
  <c r="O213" i="23"/>
  <c r="O214" i="23"/>
  <c r="O215" i="23"/>
  <c r="O216" i="23"/>
  <c r="O217" i="23"/>
  <c r="O218" i="23"/>
  <c r="O219" i="23"/>
  <c r="O220" i="23"/>
  <c r="O221" i="23"/>
  <c r="O222" i="23"/>
  <c r="O223" i="23"/>
  <c r="O224" i="23"/>
  <c r="O225" i="23"/>
  <c r="O226" i="23"/>
  <c r="O227" i="23"/>
  <c r="O228" i="23"/>
  <c r="O229" i="23"/>
  <c r="O230" i="23"/>
  <c r="O274" i="23"/>
  <c r="O275" i="23"/>
  <c r="O276" i="23"/>
  <c r="O277" i="23"/>
  <c r="O278" i="23"/>
  <c r="O279" i="23"/>
  <c r="O280" i="23"/>
  <c r="O281" i="23"/>
  <c r="O282" i="23"/>
  <c r="O283" i="23"/>
  <c r="O284" i="23"/>
  <c r="O285" i="23"/>
  <c r="O286" i="23"/>
  <c r="O287" i="23"/>
  <c r="O288" i="23"/>
  <c r="O289" i="23"/>
  <c r="O290" i="23"/>
  <c r="O291" i="23"/>
  <c r="O292" i="23"/>
  <c r="O293" i="23"/>
  <c r="O294" i="23"/>
  <c r="O295" i="23"/>
  <c r="O296" i="23"/>
  <c r="O297" i="23"/>
  <c r="O298" i="23"/>
  <c r="O299" i="23"/>
  <c r="O300" i="23"/>
  <c r="O301" i="23"/>
  <c r="O302" i="23"/>
  <c r="O303" i="23"/>
  <c r="O304" i="23"/>
  <c r="O305" i="23"/>
  <c r="O306" i="23"/>
  <c r="O307" i="23"/>
  <c r="O308" i="23"/>
  <c r="O309" i="23"/>
  <c r="O310" i="23"/>
  <c r="O311" i="23"/>
  <c r="O312" i="23"/>
  <c r="O313" i="23"/>
  <c r="O314" i="23"/>
  <c r="O315" i="23"/>
  <c r="O316" i="23"/>
  <c r="O317" i="23"/>
  <c r="O318" i="23"/>
  <c r="O319" i="23"/>
  <c r="O320" i="23"/>
  <c r="O321" i="23"/>
  <c r="O322" i="23"/>
  <c r="O323" i="23"/>
  <c r="O324" i="23"/>
  <c r="O325" i="23"/>
  <c r="O326" i="23"/>
  <c r="O327" i="23"/>
  <c r="O328" i="23"/>
  <c r="O329" i="23"/>
  <c r="O330" i="23"/>
  <c r="O331" i="23"/>
  <c r="O332" i="23"/>
  <c r="O333" i="23"/>
  <c r="O334" i="23"/>
  <c r="O335" i="23"/>
  <c r="O336" i="23"/>
  <c r="O337" i="23"/>
  <c r="O338" i="23"/>
  <c r="O339" i="23"/>
  <c r="O340" i="23"/>
  <c r="O341" i="23"/>
  <c r="O342" i="23"/>
  <c r="O343" i="23"/>
  <c r="O344" i="23"/>
  <c r="O345" i="23"/>
  <c r="O346" i="23"/>
  <c r="O347" i="23"/>
  <c r="O348" i="23"/>
  <c r="O349" i="23"/>
  <c r="O350" i="23"/>
  <c r="O351" i="23"/>
  <c r="O352" i="23"/>
  <c r="O353" i="23"/>
  <c r="O354" i="23"/>
  <c r="O355" i="23"/>
  <c r="O356" i="23"/>
  <c r="O357" i="23"/>
  <c r="O358" i="23"/>
  <c r="O359" i="23"/>
  <c r="O360" i="23"/>
  <c r="O361" i="23"/>
  <c r="O362" i="23"/>
  <c r="O363" i="23"/>
  <c r="O364" i="23"/>
  <c r="O365" i="23"/>
  <c r="O366" i="23"/>
  <c r="N138" i="23" l="1"/>
  <c r="L77" i="23"/>
  <c r="M77" i="23" s="1"/>
  <c r="L78" i="23"/>
  <c r="M78" i="23" s="1"/>
  <c r="L79" i="23"/>
  <c r="X31" i="16" s="1"/>
  <c r="Y31" i="16" s="1"/>
  <c r="L80" i="23"/>
  <c r="M80" i="23" s="1"/>
  <c r="L81" i="23"/>
  <c r="M81" i="23" s="1"/>
  <c r="L82" i="23"/>
  <c r="M82" i="23" s="1"/>
  <c r="L83" i="23"/>
  <c r="L84" i="23"/>
  <c r="X33" i="16" s="1"/>
  <c r="Y33" i="16" s="1"/>
  <c r="L85" i="23"/>
  <c r="L86" i="23"/>
  <c r="M86" i="23" s="1"/>
  <c r="L87" i="23"/>
  <c r="L88" i="23"/>
  <c r="X94" i="16" s="1"/>
  <c r="Y94" i="16" s="1"/>
  <c r="L89" i="23"/>
  <c r="X76" i="16" s="1"/>
  <c r="Y76" i="16" s="1"/>
  <c r="L90" i="23"/>
  <c r="M90" i="23" s="1"/>
  <c r="L91" i="23"/>
  <c r="M91" i="23" s="1"/>
  <c r="L92" i="23"/>
  <c r="X36" i="16" s="1"/>
  <c r="Y36" i="16" s="1"/>
  <c r="L93" i="23"/>
  <c r="X95" i="16" s="1"/>
  <c r="Y95" i="16" s="1"/>
  <c r="L94" i="23"/>
  <c r="L95" i="23"/>
  <c r="M95" i="23" s="1"/>
  <c r="L96" i="23"/>
  <c r="L97" i="23"/>
  <c r="X34" i="16" s="1"/>
  <c r="Y34" i="16" s="1"/>
  <c r="L98" i="23"/>
  <c r="X35" i="16" s="1"/>
  <c r="Y35" i="16" s="1"/>
  <c r="L99" i="23"/>
  <c r="L100" i="23"/>
  <c r="L101" i="23"/>
  <c r="M101" i="23" s="1"/>
  <c r="L102" i="23"/>
  <c r="L103" i="23"/>
  <c r="M103" i="23" s="1"/>
  <c r="L104" i="23"/>
  <c r="L105" i="23"/>
  <c r="L106" i="23"/>
  <c r="L107" i="23"/>
  <c r="M107" i="23" s="1"/>
  <c r="L108" i="23"/>
  <c r="L109" i="23"/>
  <c r="L110" i="23"/>
  <c r="L111" i="23"/>
  <c r="M111" i="23" s="1"/>
  <c r="L112" i="23"/>
  <c r="M112" i="23" s="1"/>
  <c r="L113" i="23"/>
  <c r="L114" i="23"/>
  <c r="L115" i="23"/>
  <c r="L116" i="23"/>
  <c r="L117" i="23"/>
  <c r="M117" i="23" s="1"/>
  <c r="L118" i="23"/>
  <c r="M118" i="23" s="1"/>
  <c r="L119" i="23"/>
  <c r="L120" i="23"/>
  <c r="M120" i="23" s="1"/>
  <c r="L121" i="23"/>
  <c r="M121" i="23" s="1"/>
  <c r="L122" i="23"/>
  <c r="L123" i="23"/>
  <c r="M123" i="23" s="1"/>
  <c r="L124" i="23"/>
  <c r="M124" i="23" s="1"/>
  <c r="L125" i="23"/>
  <c r="L126" i="23"/>
  <c r="M126" i="23" s="1"/>
  <c r="L127" i="23"/>
  <c r="L128" i="23"/>
  <c r="L129" i="23"/>
  <c r="L130" i="23"/>
  <c r="M130" i="23" s="1"/>
  <c r="L131" i="23"/>
  <c r="L132" i="23"/>
  <c r="M132" i="23" s="1"/>
  <c r="L133" i="23"/>
  <c r="L134" i="23"/>
  <c r="L135" i="23"/>
  <c r="L136" i="23"/>
  <c r="M136" i="23" s="1"/>
  <c r="L137" i="23"/>
  <c r="L138" i="23"/>
  <c r="M138" i="23" s="1"/>
  <c r="L139" i="23"/>
  <c r="L140" i="23"/>
  <c r="L141" i="23"/>
  <c r="M141" i="23" s="1"/>
  <c r="L142" i="23"/>
  <c r="M142" i="23" s="1"/>
  <c r="L143" i="23"/>
  <c r="L144" i="23"/>
  <c r="M144" i="23" s="1"/>
  <c r="L145" i="23"/>
  <c r="L146" i="23"/>
  <c r="M146" i="23" s="1"/>
  <c r="L147" i="23"/>
  <c r="M147" i="23" s="1"/>
  <c r="L148" i="23"/>
  <c r="L149" i="23"/>
  <c r="L150" i="23"/>
  <c r="M150" i="23" s="1"/>
  <c r="L151" i="23"/>
  <c r="M151" i="23" s="1"/>
  <c r="L152" i="23"/>
  <c r="M152" i="23" s="1"/>
  <c r="L153" i="23"/>
  <c r="M153" i="23" s="1"/>
  <c r="L154" i="23"/>
  <c r="M154" i="23" s="1"/>
  <c r="L155" i="23"/>
  <c r="M155" i="23" s="1"/>
  <c r="L156" i="23"/>
  <c r="L157" i="23"/>
  <c r="L158" i="23"/>
  <c r="M158" i="23" s="1"/>
  <c r="L159" i="23"/>
  <c r="M159" i="23" s="1"/>
  <c r="L160" i="23"/>
  <c r="M160" i="23" s="1"/>
  <c r="L161" i="23"/>
  <c r="M161" i="23" s="1"/>
  <c r="L162" i="23"/>
  <c r="M162" i="23" s="1"/>
  <c r="L163" i="23"/>
  <c r="M163" i="23" s="1"/>
  <c r="L164" i="23"/>
  <c r="M164" i="23" s="1"/>
  <c r="L165" i="23"/>
  <c r="M165" i="23" s="1"/>
  <c r="L166" i="23"/>
  <c r="M166" i="23" s="1"/>
  <c r="L167" i="23"/>
  <c r="M167" i="23" s="1"/>
  <c r="L168" i="23"/>
  <c r="M168" i="23" s="1"/>
  <c r="L169" i="23"/>
  <c r="M169" i="23" s="1"/>
  <c r="L170" i="23"/>
  <c r="M170" i="23" s="1"/>
  <c r="L171" i="23"/>
  <c r="M171" i="23" s="1"/>
  <c r="L172" i="23"/>
  <c r="M172" i="23" s="1"/>
  <c r="L173" i="23"/>
  <c r="M173" i="23" s="1"/>
  <c r="L174" i="23"/>
  <c r="M174" i="23" s="1"/>
  <c r="L175" i="23"/>
  <c r="M175" i="23" s="1"/>
  <c r="L176" i="23"/>
  <c r="M176" i="23" s="1"/>
  <c r="L177" i="23"/>
  <c r="M177" i="23" s="1"/>
  <c r="L178" i="23"/>
  <c r="M178" i="23" s="1"/>
  <c r="L179" i="23"/>
  <c r="M179" i="23" s="1"/>
  <c r="L180" i="23"/>
  <c r="M180" i="23" s="1"/>
  <c r="L181" i="23"/>
  <c r="M181" i="23" s="1"/>
  <c r="L182" i="23"/>
  <c r="M182" i="23" s="1"/>
  <c r="L183" i="23"/>
  <c r="M183" i="23" s="1"/>
  <c r="L184" i="23"/>
  <c r="M184" i="23" s="1"/>
  <c r="L185" i="23"/>
  <c r="M185" i="23" s="1"/>
  <c r="L186" i="23"/>
  <c r="M186" i="23" s="1"/>
  <c r="L187" i="23"/>
  <c r="M187" i="23" s="1"/>
  <c r="L188" i="23"/>
  <c r="M188" i="23" s="1"/>
  <c r="L189" i="23"/>
  <c r="M189" i="23" s="1"/>
  <c r="L190" i="23"/>
  <c r="M190" i="23" s="1"/>
  <c r="L191" i="23"/>
  <c r="M191" i="23" s="1"/>
  <c r="L195" i="23"/>
  <c r="M195" i="23" s="1"/>
  <c r="L196" i="23"/>
  <c r="M196" i="23" s="1"/>
  <c r="L197" i="23"/>
  <c r="M197" i="23" s="1"/>
  <c r="L198" i="23"/>
  <c r="M198" i="23" s="1"/>
  <c r="L2" i="23"/>
  <c r="X28" i="16" s="1"/>
  <c r="Y28" i="16" s="1"/>
  <c r="M94" i="23" l="1"/>
  <c r="X96" i="16"/>
  <c r="Y96" i="16" s="1"/>
  <c r="M79" i="23"/>
  <c r="M97" i="23"/>
  <c r="M92" i="23"/>
  <c r="X69" i="16"/>
  <c r="Y69" i="16" s="1"/>
  <c r="M119" i="23"/>
  <c r="M99" i="23"/>
  <c r="M110" i="23"/>
  <c r="M106" i="23"/>
  <c r="M98" i="23"/>
  <c r="M114" i="23"/>
  <c r="M93" i="23"/>
  <c r="M76" i="23"/>
  <c r="M96" i="23"/>
  <c r="M149" i="23"/>
  <c r="M145" i="23"/>
  <c r="M127" i="23"/>
  <c r="M156" i="23"/>
  <c r="M148" i="23"/>
  <c r="M140" i="23"/>
  <c r="M139" i="23"/>
  <c r="M135" i="23"/>
  <c r="M143" i="23"/>
  <c r="M134" i="23"/>
  <c r="M122" i="23"/>
  <c r="M128" i="23"/>
  <c r="M116" i="23"/>
  <c r="M137" i="23"/>
  <c r="M133" i="23"/>
  <c r="M113" i="23"/>
  <c r="M125" i="23"/>
  <c r="M105" i="23"/>
  <c r="M89" i="23"/>
  <c r="M108" i="23"/>
  <c r="M104" i="23"/>
  <c r="M100" i="23"/>
  <c r="M88" i="23"/>
  <c r="M84" i="23"/>
  <c r="M115" i="23"/>
  <c r="Z103" i="16"/>
  <c r="M102" i="23"/>
  <c r="M129" i="23"/>
  <c r="M109" i="23"/>
  <c r="M85" i="23"/>
  <c r="M131" i="23"/>
  <c r="M87" i="23"/>
  <c r="M83" i="23"/>
  <c r="M157" i="23"/>
  <c r="Z83" i="16" l="1"/>
  <c r="Z82" i="16"/>
  <c r="Z81" i="16"/>
  <c r="Z104" i="16"/>
  <c r="Z105" i="16"/>
  <c r="O193" i="23" l="1"/>
  <c r="O194" i="23"/>
  <c r="O195" i="23"/>
  <c r="O196" i="23"/>
  <c r="O197" i="23"/>
  <c r="O198" i="23"/>
  <c r="O199" i="23"/>
  <c r="O200" i="23"/>
  <c r="O3" i="23"/>
  <c r="F49" i="11" l="1"/>
  <c r="J111" i="38" l="1"/>
  <c r="H162" i="15"/>
  <c r="H163" i="15"/>
  <c r="H165" i="15"/>
  <c r="H166" i="15"/>
  <c r="H167" i="15"/>
  <c r="H168" i="15"/>
  <c r="H169" i="15"/>
  <c r="H170" i="15"/>
  <c r="H171" i="15"/>
  <c r="H172" i="15"/>
  <c r="H173" i="15"/>
  <c r="H174" i="15"/>
  <c r="H121" i="16" s="1"/>
  <c r="F76" i="14" l="1"/>
  <c r="J144" i="14" s="1"/>
  <c r="E76" i="14"/>
  <c r="E132" i="14"/>
  <c r="J149" i="14"/>
  <c r="J150" i="14"/>
  <c r="J151" i="14"/>
  <c r="J152" i="14"/>
  <c r="J153" i="14"/>
  <c r="J154" i="14"/>
  <c r="J155" i="14"/>
  <c r="J156" i="14"/>
  <c r="J148" i="14"/>
  <c r="J76" i="14" l="1"/>
  <c r="H164" i="15" l="1"/>
  <c r="I136" i="14" l="1"/>
  <c r="D76" i="14"/>
  <c r="Z78" i="16" l="1"/>
  <c r="Z77" i="16"/>
  <c r="Z76" i="16" l="1"/>
  <c r="N55" i="23"/>
  <c r="Z75" i="16"/>
  <c r="N70" i="23"/>
  <c r="W88" i="16"/>
  <c r="S69" i="16" l="1"/>
  <c r="T69" i="16"/>
  <c r="S3" i="16"/>
  <c r="T3" i="16"/>
  <c r="K68" i="16"/>
  <c r="L68" i="16"/>
  <c r="M68" i="16"/>
  <c r="N68" i="16"/>
  <c r="O68" i="16"/>
  <c r="P68" i="16"/>
  <c r="N30" i="23" l="1"/>
  <c r="Z86" i="16"/>
  <c r="Z109" i="16"/>
  <c r="U3" i="16"/>
  <c r="N52" i="23"/>
  <c r="N24" i="23"/>
  <c r="N4" i="23"/>
  <c r="N36" i="23"/>
  <c r="U69" i="16"/>
  <c r="Z66" i="16"/>
  <c r="Z60" i="16"/>
  <c r="Z65" i="16"/>
  <c r="Z59" i="16"/>
  <c r="N16" i="23"/>
  <c r="N7" i="23"/>
  <c r="N107" i="23"/>
  <c r="N46" i="23"/>
  <c r="N23" i="23"/>
  <c r="Z61" i="16"/>
  <c r="Z63" i="16"/>
  <c r="Z62" i="16"/>
  <c r="N27" i="23"/>
  <c r="N14" i="23"/>
  <c r="N45" i="23"/>
  <c r="N10" i="23"/>
  <c r="N9" i="23"/>
  <c r="N113" i="23"/>
  <c r="N122" i="23"/>
  <c r="N68" i="23"/>
  <c r="Z67" i="16"/>
  <c r="N25" i="23"/>
  <c r="Z64" i="16"/>
  <c r="N121" i="23"/>
  <c r="N67" i="23"/>
  <c r="N11" i="23"/>
  <c r="N6" i="23"/>
  <c r="N53" i="23"/>
  <c r="N49" i="23"/>
  <c r="N44" i="23"/>
  <c r="N28" i="23"/>
  <c r="Z110" i="16"/>
  <c r="Z108" i="16"/>
  <c r="N5" i="23"/>
  <c r="Z107" i="16"/>
  <c r="V69" i="16"/>
  <c r="N12" i="23" s="1"/>
  <c r="N13" i="23"/>
  <c r="V3" i="16"/>
  <c r="N8" i="23" s="1"/>
  <c r="N79" i="23" l="1"/>
  <c r="N51" i="23"/>
  <c r="N82" i="23"/>
  <c r="N15" i="23"/>
  <c r="Z72" i="16"/>
  <c r="N17" i="23"/>
  <c r="N112" i="23"/>
  <c r="N50" i="23"/>
  <c r="N101" i="23"/>
  <c r="N48" i="23"/>
  <c r="Z19" i="16"/>
  <c r="N26" i="23"/>
  <c r="N33" i="23"/>
  <c r="N65" i="23"/>
  <c r="N83" i="23"/>
  <c r="N31" i="23"/>
  <c r="N86" i="23"/>
  <c r="N39" i="23"/>
  <c r="N64" i="23"/>
  <c r="N22" i="23"/>
  <c r="N90" i="23"/>
  <c r="N29" i="23"/>
  <c r="Z74" i="16"/>
  <c r="N111" i="23"/>
  <c r="Z37" i="16"/>
  <c r="Z95" i="16"/>
  <c r="Z7" i="16"/>
  <c r="Z79" i="16"/>
  <c r="Z53" i="16"/>
  <c r="N102" i="23"/>
  <c r="Z96" i="16"/>
  <c r="Z41" i="16"/>
  <c r="Z42" i="16"/>
  <c r="N128" i="23"/>
  <c r="Z106" i="16"/>
  <c r="Z91" i="16"/>
  <c r="Z92" i="16"/>
  <c r="Z93" i="16"/>
  <c r="Z89" i="16"/>
  <c r="Z94" i="16"/>
  <c r="N95" i="23"/>
  <c r="Z97" i="16"/>
  <c r="N124" i="23"/>
  <c r="Z99" i="16"/>
  <c r="N96" i="23"/>
  <c r="Z98" i="16"/>
  <c r="N123" i="23"/>
  <c r="Z100" i="16"/>
  <c r="N151" i="23"/>
  <c r="Z101" i="16"/>
  <c r="Z90" i="16"/>
  <c r="N139" i="23"/>
  <c r="Z102" i="16"/>
  <c r="Z73" i="16"/>
  <c r="Z71" i="16"/>
  <c r="Z70" i="16"/>
  <c r="N141" i="23"/>
  <c r="Z80" i="16"/>
  <c r="Z4" i="16"/>
  <c r="N105" i="23"/>
  <c r="Z46" i="16"/>
  <c r="Z56" i="16"/>
  <c r="N140" i="23"/>
  <c r="N2" i="23"/>
  <c r="Z54" i="16"/>
  <c r="N156" i="23"/>
  <c r="Z28" i="16"/>
  <c r="Z9" i="16"/>
  <c r="N154" i="23"/>
  <c r="Z33" i="16"/>
  <c r="Z22" i="16"/>
  <c r="Z10" i="16"/>
  <c r="N81" i="23"/>
  <c r="Z30" i="16"/>
  <c r="Z25" i="16"/>
  <c r="Z8" i="16"/>
  <c r="Z27" i="16"/>
  <c r="Z52" i="16"/>
  <c r="N127" i="23"/>
  <c r="Z57" i="16"/>
  <c r="N148" i="23"/>
  <c r="Z21" i="16"/>
  <c r="Z24" i="16"/>
  <c r="N135" i="23"/>
  <c r="Z5" i="16"/>
  <c r="N78" i="23"/>
  <c r="Z16" i="16"/>
  <c r="N92" i="23"/>
  <c r="Z20" i="16"/>
  <c r="N117" i="23"/>
  <c r="Z49" i="16"/>
  <c r="N98" i="23"/>
  <c r="Z39" i="16"/>
  <c r="Z17" i="16"/>
  <c r="N88" i="23"/>
  <c r="Z32" i="16"/>
  <c r="N129" i="23"/>
  <c r="Z36" i="16"/>
  <c r="Z6" i="16"/>
  <c r="N76" i="23"/>
  <c r="Z29" i="16"/>
  <c r="N155" i="23"/>
  <c r="Z47" i="16"/>
  <c r="Z26" i="16"/>
  <c r="Z58" i="16"/>
  <c r="N145" i="23"/>
  <c r="N87" i="23"/>
  <c r="Z31" i="16"/>
  <c r="Z13" i="16"/>
  <c r="N77" i="23"/>
  <c r="Z18" i="16"/>
  <c r="Z15" i="16"/>
  <c r="N104" i="23"/>
  <c r="Z44" i="16"/>
  <c r="N99" i="23"/>
  <c r="Z38" i="16"/>
  <c r="N118" i="23"/>
  <c r="Z48" i="16"/>
  <c r="Z55" i="16"/>
  <c r="N149" i="23"/>
  <c r="Z23" i="16"/>
  <c r="N80" i="23"/>
  <c r="Z34" i="16"/>
  <c r="N106" i="23"/>
  <c r="Z45" i="16"/>
  <c r="N97" i="23"/>
  <c r="Z40" i="16"/>
  <c r="N91" i="23"/>
  <c r="Z35" i="16"/>
  <c r="N103" i="23"/>
  <c r="Z43" i="16"/>
  <c r="N133" i="23"/>
  <c r="N134" i="23"/>
  <c r="N100" i="23"/>
  <c r="N115" i="23"/>
  <c r="N114" i="23"/>
  <c r="Z51" i="16"/>
  <c r="Z50" i="16"/>
  <c r="K111" i="38"/>
  <c r="E4" i="11" s="1"/>
  <c r="E5" i="11" s="1"/>
  <c r="W3" i="16" l="1"/>
  <c r="M111" i="38"/>
  <c r="N111" i="38" s="1"/>
  <c r="Y3" i="16" l="1"/>
  <c r="Z69" i="16"/>
  <c r="Z3" i="16" l="1"/>
  <c r="X88" i="16"/>
  <c r="W111" i="16"/>
  <c r="W87" i="16"/>
  <c r="W68" i="16"/>
  <c r="W115" i="16" l="1"/>
  <c r="S88" i="16"/>
  <c r="T88" i="16"/>
  <c r="U88" i="16" l="1"/>
  <c r="J111" i="16" l="1"/>
  <c r="K111" i="16"/>
  <c r="L111" i="16"/>
  <c r="M111" i="16"/>
  <c r="N111" i="16"/>
  <c r="O111" i="16"/>
  <c r="P111" i="16"/>
  <c r="N192" i="23" l="1"/>
  <c r="N193" i="23"/>
  <c r="N194" i="23"/>
  <c r="N195" i="23"/>
  <c r="N196" i="23"/>
  <c r="N197" i="23"/>
  <c r="N198" i="23"/>
  <c r="V127" i="16" l="1"/>
  <c r="F5" i="37" l="1"/>
  <c r="F6" i="37" s="1"/>
  <c r="F7" i="37" s="1"/>
  <c r="AV14" i="14"/>
  <c r="G46" i="11" l="1"/>
  <c r="G47" i="11"/>
  <c r="G49" i="11"/>
  <c r="Q324" i="23" l="1"/>
  <c r="Q325" i="23"/>
  <c r="Q326" i="23"/>
  <c r="Q327" i="23"/>
  <c r="Q328" i="23"/>
  <c r="Q329" i="23"/>
  <c r="L390" i="23" l="1"/>
  <c r="M390" i="23" s="1"/>
  <c r="N390" i="23"/>
  <c r="L391" i="23"/>
  <c r="M391" i="23" s="1"/>
  <c r="N391" i="23"/>
  <c r="L392" i="23"/>
  <c r="M392" i="23" s="1"/>
  <c r="N392" i="23"/>
  <c r="L393" i="23"/>
  <c r="M393" i="23" s="1"/>
  <c r="N393" i="23"/>
  <c r="I394" i="23"/>
  <c r="J394" i="23"/>
  <c r="N394" i="23"/>
  <c r="S87" i="16" l="1"/>
  <c r="L394" i="23"/>
  <c r="M394" i="23" s="1"/>
  <c r="D50" i="11" l="1"/>
  <c r="D51" i="11" s="1"/>
  <c r="F84" i="8" l="1"/>
  <c r="I192" i="23" l="1"/>
  <c r="J192" i="23"/>
  <c r="J401" i="23" s="1"/>
  <c r="L192" i="23" l="1"/>
  <c r="M192" i="23" s="1"/>
  <c r="Y88" i="16"/>
  <c r="Y130" i="16" s="1"/>
  <c r="Y131" i="16" s="1"/>
  <c r="I401" i="23"/>
  <c r="I193" i="23"/>
  <c r="L193" i="23" s="1"/>
  <c r="M193" i="23" s="1"/>
  <c r="M2" i="23"/>
  <c r="I194" i="23" l="1"/>
  <c r="L194" i="23" s="1"/>
  <c r="M194" i="23" s="1"/>
  <c r="L399" i="23" l="1"/>
  <c r="J157" i="14" l="1"/>
  <c r="J145" i="14" l="1"/>
  <c r="AN14" i="14"/>
  <c r="F68" i="8" l="1"/>
  <c r="D143" i="14" s="1"/>
  <c r="F143" i="14" s="1"/>
  <c r="H143" i="14" s="1"/>
  <c r="F69" i="8"/>
  <c r="D144" i="14" s="1"/>
  <c r="F144" i="14" s="1"/>
  <c r="H144" i="14" s="1"/>
  <c r="F70" i="8"/>
  <c r="D145" i="14" s="1"/>
  <c r="F145" i="14" s="1"/>
  <c r="H145" i="14" s="1"/>
  <c r="F71" i="8"/>
  <c r="D146" i="14" s="1"/>
  <c r="F146" i="14" s="1"/>
  <c r="F72" i="8"/>
  <c r="D147" i="14" s="1"/>
  <c r="F147" i="14" s="1"/>
  <c r="F73" i="8"/>
  <c r="D148" i="14" s="1"/>
  <c r="F148" i="14" s="1"/>
  <c r="F74" i="8"/>
  <c r="D149" i="14" s="1"/>
  <c r="F149" i="14" s="1"/>
  <c r="F75" i="8"/>
  <c r="D150" i="14" s="1"/>
  <c r="F150" i="14" s="1"/>
  <c r="H150" i="14" s="1"/>
  <c r="F76" i="8"/>
  <c r="D151" i="14" s="1"/>
  <c r="F151" i="14" s="1"/>
  <c r="F77" i="8"/>
  <c r="D152" i="14" s="1"/>
  <c r="F152" i="14" s="1"/>
  <c r="H152" i="14" s="1"/>
  <c r="F78" i="8"/>
  <c r="D153" i="14" s="1"/>
  <c r="F153" i="14" s="1"/>
  <c r="F79" i="8"/>
  <c r="D154" i="14" s="1"/>
  <c r="F154" i="14" s="1"/>
  <c r="H154" i="14" s="1"/>
  <c r="F80" i="8"/>
  <c r="D155" i="14" s="1"/>
  <c r="F155" i="14" s="1"/>
  <c r="H155" i="14" s="1"/>
  <c r="F81" i="8"/>
  <c r="D156" i="14" s="1"/>
  <c r="F156" i="14" s="1"/>
  <c r="H156" i="14" s="1"/>
  <c r="F82" i="8"/>
  <c r="D157" i="14" s="1"/>
  <c r="F157" i="14" s="1"/>
  <c r="H157" i="14" s="1"/>
  <c r="F83" i="8"/>
  <c r="D158" i="14" s="1"/>
  <c r="F158" i="14" s="1"/>
  <c r="H158" i="14" s="1"/>
  <c r="F67" i="8"/>
  <c r="H159" i="15"/>
  <c r="H160" i="15"/>
  <c r="H161" i="15"/>
  <c r="H158" i="15"/>
  <c r="G148" i="14" l="1"/>
  <c r="H148" i="14"/>
  <c r="G147" i="14"/>
  <c r="H147" i="14"/>
  <c r="H175" i="15"/>
  <c r="G121" i="16"/>
  <c r="AJ14" i="14"/>
  <c r="AK14" i="14"/>
  <c r="AL14" i="14"/>
  <c r="AM14" i="14"/>
  <c r="B14" i="11"/>
  <c r="B15" i="11"/>
  <c r="B16" i="11"/>
  <c r="B17" i="11"/>
  <c r="B18" i="11"/>
  <c r="B24" i="11"/>
  <c r="C21" i="11"/>
  <c r="D142" i="14"/>
  <c r="C142" i="14"/>
  <c r="E64" i="8"/>
  <c r="D64" i="8"/>
  <c r="G156" i="15"/>
  <c r="H1" i="8"/>
  <c r="F156" i="15"/>
  <c r="C18" i="11" l="1"/>
  <c r="D159" i="14"/>
  <c r="C20" i="11"/>
  <c r="C24" i="11"/>
  <c r="C17" i="11"/>
  <c r="C31" i="11"/>
  <c r="C19" i="11"/>
  <c r="C15" i="11"/>
  <c r="C23" i="11"/>
  <c r="C28" i="11"/>
  <c r="C27" i="11" s="1"/>
  <c r="C26" i="11"/>
  <c r="C16" i="11"/>
  <c r="F142" i="14"/>
  <c r="C159" i="14"/>
  <c r="C14" i="11" l="1"/>
  <c r="H142" i="14"/>
  <c r="G153" i="14"/>
  <c r="H153" i="14" s="1"/>
  <c r="C13" i="11"/>
  <c r="C22" i="11"/>
  <c r="X68" i="16" l="1"/>
  <c r="H136" i="14" l="1"/>
  <c r="J136" i="14"/>
  <c r="AI14" i="14"/>
  <c r="R193" i="23"/>
  <c r="L149" i="14" l="1"/>
  <c r="L150" i="14"/>
  <c r="L151" i="14"/>
  <c r="L152" i="14"/>
  <c r="L153" i="14"/>
  <c r="L154" i="14"/>
  <c r="L155" i="14"/>
  <c r="L156" i="14"/>
  <c r="L148" i="14"/>
  <c r="X111" i="16" l="1"/>
  <c r="X87" i="16"/>
  <c r="Q115" i="16" l="1"/>
  <c r="R115" i="16"/>
  <c r="T111" i="16" l="1"/>
  <c r="T87" i="16"/>
  <c r="U87" i="16" s="1"/>
  <c r="S111" i="16"/>
  <c r="V88" i="16"/>
  <c r="N3" i="23" s="1"/>
  <c r="T68" i="16"/>
  <c r="S68" i="16"/>
  <c r="Z88" i="16" l="1"/>
  <c r="V87" i="16"/>
  <c r="Z87" i="16" s="1"/>
  <c r="V111" i="16"/>
  <c r="X115" i="16"/>
  <c r="U68" i="16"/>
  <c r="V68" i="16"/>
  <c r="Z68" i="16" s="1"/>
  <c r="U112" i="16" l="1"/>
  <c r="N114" i="16"/>
  <c r="N115" i="16" s="1"/>
  <c r="C30" i="11" l="1"/>
  <c r="C33" i="11"/>
  <c r="C36" i="11" s="1"/>
  <c r="E13" i="11" l="1"/>
  <c r="G151" i="14"/>
  <c r="H151" i="14" s="1"/>
  <c r="G149" i="14"/>
  <c r="H149" i="14" s="1"/>
  <c r="G146" i="14"/>
  <c r="H146" i="14" s="1"/>
  <c r="F159" i="14"/>
  <c r="G159" i="14" l="1"/>
  <c r="C37" i="11" s="1"/>
  <c r="H163" i="14"/>
  <c r="AA14" i="14" l="1"/>
  <c r="Y124" i="16" l="1"/>
  <c r="T113" i="16" l="1"/>
  <c r="J114" i="16"/>
  <c r="K114" i="16"/>
  <c r="K115" i="16" s="1"/>
  <c r="L114" i="16"/>
  <c r="L115" i="16" s="1"/>
  <c r="M114" i="16"/>
  <c r="M115" i="16" s="1"/>
  <c r="N116" i="16"/>
  <c r="O114" i="16"/>
  <c r="O115" i="16" s="1"/>
  <c r="P114" i="16"/>
  <c r="P115" i="16" s="1"/>
  <c r="P116" i="16" s="1"/>
  <c r="H115" i="16"/>
  <c r="I115" i="16"/>
  <c r="H119" i="16" l="1"/>
  <c r="Q149" i="23"/>
  <c r="R149" i="23" s="1"/>
  <c r="L117" i="16"/>
  <c r="L116" i="16"/>
  <c r="M116" i="16"/>
  <c r="J124" i="16" s="1"/>
  <c r="J115" i="16"/>
  <c r="J117" i="16" s="1"/>
  <c r="O116" i="16"/>
  <c r="U113" i="16"/>
  <c r="K116" i="16"/>
  <c r="F132" i="16"/>
  <c r="T114" i="16"/>
  <c r="S114" i="16"/>
  <c r="X113" i="16"/>
  <c r="L398" i="23" l="1"/>
  <c r="D4" i="11"/>
  <c r="D5" i="11" s="1"/>
  <c r="Y113" i="16"/>
  <c r="J121" i="16"/>
  <c r="U111" i="16"/>
  <c r="T115" i="16"/>
  <c r="S115" i="16"/>
  <c r="T116" i="16" l="1"/>
  <c r="T120" i="16"/>
  <c r="S116" i="16"/>
  <c r="S120" i="16"/>
  <c r="V115" i="16"/>
  <c r="U115" i="16"/>
  <c r="U116" i="16" s="1"/>
  <c r="V116" i="16" l="1"/>
  <c r="Y119" i="16"/>
  <c r="I129" i="16" l="1"/>
  <c r="I126" i="16"/>
  <c r="C50" i="11" l="1"/>
  <c r="C11" i="11" l="1"/>
  <c r="C10" i="11"/>
  <c r="E50" i="11" l="1"/>
  <c r="C9" i="11" l="1"/>
  <c r="C8" i="11" s="1"/>
  <c r="C35" i="11" s="1"/>
  <c r="K128" i="16" l="1"/>
  <c r="K119" i="16"/>
  <c r="D36" i="11" l="1"/>
  <c r="C39" i="11" s="1"/>
  <c r="C40" i="11"/>
  <c r="C38" i="11"/>
  <c r="J131" i="16"/>
  <c r="K123" i="16" l="1"/>
  <c r="J122" i="16" l="1"/>
  <c r="J125" i="16" s="1"/>
  <c r="D25" i="11" l="1"/>
  <c r="D26" i="11"/>
  <c r="D27" i="11"/>
  <c r="D15" i="11"/>
  <c r="D19" i="11"/>
  <c r="D18" i="11"/>
  <c r="D22" i="11"/>
  <c r="D24" i="11"/>
  <c r="D17" i="11"/>
  <c r="D23" i="11"/>
  <c r="D21" i="11"/>
  <c r="D14" i="11"/>
  <c r="D20" i="11"/>
  <c r="D16" i="11"/>
  <c r="K129" i="16"/>
  <c r="K131" i="16" s="1"/>
  <c r="S117" i="16"/>
  <c r="S118" i="16" s="1"/>
  <c r="J128" i="16"/>
  <c r="K122" i="16"/>
  <c r="E30" i="11" l="1"/>
  <c r="F30" i="11" s="1"/>
  <c r="K121" i="16"/>
  <c r="K125" i="16" s="1"/>
  <c r="W116" i="16"/>
  <c r="T118" i="16"/>
  <c r="B33" i="11" l="1"/>
  <c r="D30" i="11" l="1"/>
  <c r="D8" i="11" l="1"/>
  <c r="E8" i="11" s="1"/>
  <c r="D33" i="11" l="1"/>
  <c r="D9" i="11" l="1"/>
  <c r="D10" i="11"/>
  <c r="D11" i="11"/>
  <c r="D13" i="11" l="1"/>
  <c r="I130" i="16" l="1"/>
  <c r="I131" i="16" s="1"/>
  <c r="I127" i="16"/>
  <c r="I124" i="16" l="1"/>
  <c r="I125" i="16" s="1"/>
  <c r="I128" i="16"/>
</calcChain>
</file>

<file path=xl/sharedStrings.xml><?xml version="1.0" encoding="utf-8"?>
<sst xmlns="http://schemas.openxmlformats.org/spreadsheetml/2006/main" count="3117" uniqueCount="1096">
  <si>
    <t>NOMBRE</t>
  </si>
  <si>
    <t xml:space="preserve">IN </t>
  </si>
  <si>
    <t>OUT</t>
  </si>
  <si>
    <t>NOCHES</t>
  </si>
  <si>
    <t>Resumen</t>
  </si>
  <si>
    <t>Fecha</t>
  </si>
  <si>
    <t>Transbank</t>
  </si>
  <si>
    <t>Ingesos por Venta Booking</t>
  </si>
  <si>
    <t>Costos Directos</t>
  </si>
  <si>
    <t>Total Ingresos por Ventas</t>
  </si>
  <si>
    <t xml:space="preserve">Gastos de Operación </t>
  </si>
  <si>
    <t>Inversión</t>
  </si>
  <si>
    <t>x Habitación/noche</t>
  </si>
  <si>
    <t>Habitaciones-Noches Vendidas</t>
  </si>
  <si>
    <t>Dólar</t>
  </si>
  <si>
    <t>Ocupación</t>
  </si>
  <si>
    <t>Utilidades Netas</t>
  </si>
  <si>
    <t xml:space="preserve">Total </t>
  </si>
  <si>
    <t xml:space="preserve">Gastos Inversión (Bco Security) </t>
  </si>
  <si>
    <t>Prestamo</t>
  </si>
  <si>
    <t>UF</t>
  </si>
  <si>
    <t xml:space="preserve">Gastos desvinculación </t>
  </si>
  <si>
    <t>Total</t>
  </si>
  <si>
    <t>Reservation ID</t>
  </si>
  <si>
    <t>Impuestos</t>
  </si>
  <si>
    <t>Oficina</t>
  </si>
  <si>
    <t>Movimiento</t>
  </si>
  <si>
    <t>N° Documento</t>
  </si>
  <si>
    <t>Cargo</t>
  </si>
  <si>
    <t>Abono</t>
  </si>
  <si>
    <t>Sueldos</t>
  </si>
  <si>
    <t>Comisión Booking</t>
  </si>
  <si>
    <t>Impuestos y SII</t>
  </si>
  <si>
    <t>Devolución Prestamo Angelica</t>
  </si>
  <si>
    <t>Devolución Servicios Angelica</t>
  </si>
  <si>
    <t>Devolución Servicios Sergio</t>
  </si>
  <si>
    <t>Clave</t>
  </si>
  <si>
    <t>tipo</t>
  </si>
  <si>
    <t>Transferencias</t>
  </si>
  <si>
    <t>Gastos de Administración</t>
  </si>
  <si>
    <t>Deuda/Ahorro UF</t>
  </si>
  <si>
    <t>Deuda/Ahorro $</t>
  </si>
  <si>
    <t>Ventas deposito elec</t>
  </si>
  <si>
    <t>Ventas deposito ventanilla</t>
  </si>
  <si>
    <t>Ventas Turistour y Aguas</t>
  </si>
  <si>
    <t>Informe</t>
  </si>
  <si>
    <t>Depositos</t>
  </si>
  <si>
    <t>Pago Mes $</t>
  </si>
  <si>
    <t>Pago Mes UF</t>
  </si>
  <si>
    <t>OTA</t>
  </si>
  <si>
    <t>PAGO USD</t>
  </si>
  <si>
    <t>Saldo</t>
  </si>
  <si>
    <t>Deposito a plazo+cuenta USD</t>
  </si>
  <si>
    <t>USD</t>
  </si>
  <si>
    <t>Etiquetas de fila</t>
  </si>
  <si>
    <t>Suma de VALOR</t>
  </si>
  <si>
    <t>almuerzo personal</t>
  </si>
  <si>
    <t>aseo hotel</t>
  </si>
  <si>
    <t>Calefacción</t>
  </si>
  <si>
    <t>Camioneta</t>
  </si>
  <si>
    <t>Desayuno pasajeros</t>
  </si>
  <si>
    <t>Mantención</t>
  </si>
  <si>
    <t>oficina</t>
  </si>
  <si>
    <t>Total general</t>
  </si>
  <si>
    <t>Estado</t>
  </si>
  <si>
    <t>Reservations</t>
  </si>
  <si>
    <t>Ingesos por Venta Expedia</t>
  </si>
  <si>
    <r>
      <t>Fecha</t>
    </r>
    <r>
      <rPr>
        <sz val="11"/>
        <color theme="1"/>
        <rFont val="Calibri"/>
        <family val="2"/>
        <scheme val="minor"/>
      </rPr>
      <t xml:space="preserve"> </t>
    </r>
  </si>
  <si>
    <r>
      <t>Descripción</t>
    </r>
    <r>
      <rPr>
        <sz val="11"/>
        <color theme="1"/>
        <rFont val="Calibri"/>
        <family val="2"/>
        <scheme val="minor"/>
      </rPr>
      <t xml:space="preserve"> </t>
    </r>
  </si>
  <si>
    <r>
      <t>Nº documento</t>
    </r>
    <r>
      <rPr>
        <sz val="11"/>
        <color theme="1"/>
        <rFont val="Calibri"/>
        <family val="2"/>
        <scheme val="minor"/>
      </rPr>
      <t xml:space="preserve"> </t>
    </r>
  </si>
  <si>
    <r>
      <t>Cargos</t>
    </r>
    <r>
      <rPr>
        <sz val="11"/>
        <color theme="1"/>
        <rFont val="Calibri"/>
        <family val="2"/>
        <scheme val="minor"/>
      </rPr>
      <t xml:space="preserve"> </t>
    </r>
  </si>
  <si>
    <r>
      <t>Abonos</t>
    </r>
    <r>
      <rPr>
        <sz val="11"/>
        <color theme="1"/>
        <rFont val="Calibri"/>
        <family val="2"/>
        <scheme val="minor"/>
      </rPr>
      <t xml:space="preserve"> </t>
    </r>
  </si>
  <si>
    <t>BCI</t>
  </si>
  <si>
    <t>Ventas TC US</t>
  </si>
  <si>
    <t>Ventas TC $</t>
  </si>
  <si>
    <t xml:space="preserve">Ventas TC </t>
  </si>
  <si>
    <t>Ventas TC Pendiente US</t>
  </si>
  <si>
    <t>Total TC US</t>
  </si>
  <si>
    <t>Ventas TC Pendiente $</t>
  </si>
  <si>
    <t>Total TC $</t>
  </si>
  <si>
    <t>Sueldo</t>
  </si>
  <si>
    <t>Saldo Inicial</t>
  </si>
  <si>
    <t>Saldo Final</t>
  </si>
  <si>
    <t>Deposito</t>
  </si>
  <si>
    <t>Nº BOLETA</t>
  </si>
  <si>
    <t>Nº RESERVA</t>
  </si>
  <si>
    <t>$</t>
  </si>
  <si>
    <t>Total USD</t>
  </si>
  <si>
    <t>Proveedor</t>
  </si>
  <si>
    <t>Total $</t>
  </si>
  <si>
    <t>EFECTIVO</t>
  </si>
  <si>
    <t>TARJETA DE CREDITO</t>
  </si>
  <si>
    <t>TRANSFERENCIA</t>
  </si>
  <si>
    <t>Retito Total Acumulado</t>
  </si>
  <si>
    <t>Neto</t>
  </si>
  <si>
    <t>Iva</t>
  </si>
  <si>
    <t>IVA</t>
  </si>
  <si>
    <t>IVA compras</t>
  </si>
  <si>
    <t>IVA Ventas</t>
  </si>
  <si>
    <t>N°Boleta</t>
  </si>
  <si>
    <t>FechaVenta</t>
  </si>
  <si>
    <t>Local</t>
  </si>
  <si>
    <t>IdentificaciónLocal</t>
  </si>
  <si>
    <t>TipoMovimiento</t>
  </si>
  <si>
    <t>TipoTarjeta</t>
  </si>
  <si>
    <t>Identificador</t>
  </si>
  <si>
    <t>TipoCuota</t>
  </si>
  <si>
    <t>Pago $</t>
  </si>
  <si>
    <t>Pago USD</t>
  </si>
  <si>
    <t>Codigo</t>
  </si>
  <si>
    <t>Pagados</t>
  </si>
  <si>
    <t>Pendiente</t>
  </si>
  <si>
    <t>Monto $</t>
  </si>
  <si>
    <t>Comisión Expedia</t>
  </si>
  <si>
    <t>TRANSFERENCIAS</t>
  </si>
  <si>
    <t>Prove</t>
  </si>
  <si>
    <t>Nº transacción</t>
  </si>
  <si>
    <t>Tipo transacción</t>
  </si>
  <si>
    <t>Destinatario</t>
  </si>
  <si>
    <t>Cuenta destino</t>
  </si>
  <si>
    <t>Banco destino</t>
  </si>
  <si>
    <t>Monto</t>
  </si>
  <si>
    <t>Ampliación</t>
  </si>
  <si>
    <t>HOTEL PASCUAL ANDINO GUSTAVO LE PAIGE 150SITIO 20 C</t>
  </si>
  <si>
    <t>Venta USD$</t>
  </si>
  <si>
    <t>AX</t>
  </si>
  <si>
    <t>Venta U$</t>
  </si>
  <si>
    <t>Venta $</t>
  </si>
  <si>
    <t>MC</t>
  </si>
  <si>
    <t>VI</t>
  </si>
  <si>
    <t>Nº Ref.</t>
  </si>
  <si>
    <t>SECURITY</t>
  </si>
  <si>
    <t>TRNSBANCK</t>
  </si>
  <si>
    <t>TOTAL</t>
  </si>
  <si>
    <t>Utilidades Sin Prestamo-Inversión</t>
  </si>
  <si>
    <t>OFICINA CENTRAL</t>
  </si>
  <si>
    <t>Cargo Cuenta BCI</t>
  </si>
  <si>
    <t>CALAMA</t>
  </si>
  <si>
    <t>Comisión Por Plan Cta Cte</t>
  </si>
  <si>
    <t>Cargo Por Transf De Fondos Autoservicio</t>
  </si>
  <si>
    <t>Abono Cuenta BCI</t>
  </si>
  <si>
    <t>OFICINA VIRTUAL UAPE</t>
  </si>
  <si>
    <t>Pago Dividendo Crédito Hipotecario</t>
  </si>
  <si>
    <t>UGCA  AUTOMATICOS</t>
  </si>
  <si>
    <t>Compra Tarjeta Débito</t>
  </si>
  <si>
    <t>Pac Tarjeta De Crédito Visa</t>
  </si>
  <si>
    <t>Transf Egresos</t>
  </si>
  <si>
    <t>Transf Ingreso</t>
  </si>
  <si>
    <t>TC Nacional</t>
  </si>
  <si>
    <t>Cta Cte USD</t>
  </si>
  <si>
    <t>Monto USD$</t>
  </si>
  <si>
    <t>TC Internacional</t>
  </si>
  <si>
    <t>Pesos</t>
  </si>
  <si>
    <t>COPEC</t>
  </si>
  <si>
    <t>TARJETA DE CREDITO PREVIO</t>
  </si>
  <si>
    <t>factura</t>
  </si>
  <si>
    <t>Enviadas</t>
  </si>
  <si>
    <t xml:space="preserve">BANCO SANTANDER-SANTIAGO           </t>
  </si>
  <si>
    <t xml:space="preserve">BANCO ESTADO                       </t>
  </si>
  <si>
    <t xml:space="preserve">BCI-TBANC-NOVA                     </t>
  </si>
  <si>
    <t>16.259.043-K</t>
  </si>
  <si>
    <t>Frigobar</t>
  </si>
  <si>
    <t>0</t>
  </si>
  <si>
    <t>Giro Cajero Automático</t>
  </si>
  <si>
    <t>25.173.415-1</t>
  </si>
  <si>
    <t xml:space="preserve">Silvia Perez Ibarra                          </t>
  </si>
  <si>
    <t>COTIZACIONES PREVISIONALES-PREVIRED</t>
  </si>
  <si>
    <t>Fact</t>
  </si>
  <si>
    <t>Descripción</t>
  </si>
  <si>
    <t>Nº Documento</t>
  </si>
  <si>
    <t>Cargo $</t>
  </si>
  <si>
    <t>Abono $</t>
  </si>
  <si>
    <t>Factura</t>
  </si>
  <si>
    <t>Clasificación</t>
  </si>
  <si>
    <t>COMISION COMPRA INTERNACIONAL</t>
  </si>
  <si>
    <t>COBRO ADM MENSUAL</t>
  </si>
  <si>
    <t>76.191.561-4</t>
  </si>
  <si>
    <t>SOCIEDAD HOTELERA ZAMORA RAMIREZ HERMANOS LIM</t>
  </si>
  <si>
    <t>Giros</t>
  </si>
  <si>
    <t>Se anulo</t>
  </si>
  <si>
    <t>Revisar</t>
  </si>
  <si>
    <t>Jose barbado</t>
  </si>
  <si>
    <t>Lista de Clases</t>
  </si>
  <si>
    <t>Comisión otras</t>
  </si>
  <si>
    <t>Comisión Bco</t>
  </si>
  <si>
    <t>Fondos a Rendir</t>
  </si>
  <si>
    <t>Gastos Operación</t>
  </si>
  <si>
    <t>Gastos Admininstración</t>
  </si>
  <si>
    <t>Servicos</t>
  </si>
  <si>
    <t>Ventas deposito $</t>
  </si>
  <si>
    <t>Ventas deposito USD</t>
  </si>
  <si>
    <t xml:space="preserve"> </t>
  </si>
  <si>
    <t>ID Transferencia</t>
  </si>
  <si>
    <t>Rut Origen/Destino</t>
  </si>
  <si>
    <t>Banco Origen/Destino</t>
  </si>
  <si>
    <t>Cuenta Origen/Destino</t>
  </si>
  <si>
    <t>Nombre Destino/Origen</t>
  </si>
  <si>
    <t>Mensaje Destino</t>
  </si>
  <si>
    <t>Comb. Camioneta</t>
  </si>
  <si>
    <t>Aseo Hotel</t>
  </si>
  <si>
    <t>Desayuno Pasajeros</t>
  </si>
  <si>
    <t>Almuerzo Personal</t>
  </si>
  <si>
    <t>JUMBO</t>
  </si>
  <si>
    <t>Art. Oficina</t>
  </si>
  <si>
    <t>Banco $ BCI</t>
  </si>
  <si>
    <t>Banco USD BCI</t>
  </si>
  <si>
    <t>ABONO POR PAGO A COMERCIO POR TARJETA C</t>
  </si>
  <si>
    <t>COMISION TRANSFERENCIA DE FONDOS</t>
  </si>
  <si>
    <t>IVA EN COMISIONES/CUENTAS</t>
  </si>
  <si>
    <t>TRANSFERENCIA A BCI PARA Soc Hoteler Zamora Ramire z Hnos Lt</t>
  </si>
  <si>
    <t>Calefaccion</t>
  </si>
  <si>
    <t>Nule</t>
  </si>
  <si>
    <t>|</t>
  </si>
  <si>
    <t>23.590.575-2</t>
  </si>
  <si>
    <t>anulacion</t>
  </si>
  <si>
    <t>Retiros</t>
  </si>
  <si>
    <t>17.355.985-2</t>
  </si>
  <si>
    <t>SAN PEDRO ATACAMA</t>
  </si>
  <si>
    <t>23.467.075-1</t>
  </si>
  <si>
    <t xml:space="preserve">Juany Estelo Cruz                            </t>
  </si>
  <si>
    <t>PAGO EN LINEA SII</t>
  </si>
  <si>
    <t xml:space="preserve"> Suma de VALOR </t>
  </si>
  <si>
    <t xml:space="preserve"> -   </t>
  </si>
  <si>
    <t>24/05/2017</t>
  </si>
  <si>
    <t>TRANSFERENCIA DESDE BICE De SERGIO DAVID ZAMORA RAMIREZ</t>
  </si>
  <si>
    <t>easy</t>
  </si>
  <si>
    <t>IVA sergio</t>
  </si>
  <si>
    <t>sack</t>
  </si>
  <si>
    <t>EXPEDIA</t>
  </si>
  <si>
    <t>Sergio Solor</t>
  </si>
  <si>
    <t>500</t>
  </si>
  <si>
    <t>54010918</t>
  </si>
  <si>
    <t>23590575</t>
  </si>
  <si>
    <t>5.461.861-1</t>
  </si>
  <si>
    <t>7505124</t>
  </si>
  <si>
    <t xml:space="preserve">Angelica Ramirez Muñoz                       </t>
  </si>
  <si>
    <t>23467075</t>
  </si>
  <si>
    <t>25173415</t>
  </si>
  <si>
    <t>Deposito En Efectivo Por Caja</t>
  </si>
  <si>
    <t>71507092</t>
  </si>
  <si>
    <t xml:space="preserve">Mara Jose Paez Zumaran                       </t>
  </si>
  <si>
    <t xml:space="preserve">SCOTIABANK                         </t>
  </si>
  <si>
    <t>AGRO</t>
  </si>
  <si>
    <t>MALL</t>
  </si>
  <si>
    <t>BKNG</t>
  </si>
  <si>
    <t>PARKING MALL</t>
  </si>
  <si>
    <t>30905830</t>
  </si>
  <si>
    <t>30975278</t>
  </si>
  <si>
    <t>Mes anterior</t>
  </si>
  <si>
    <t>PRESTAMOS CUOTA FIJA</t>
  </si>
  <si>
    <t xml:space="preserve">Luis Arias                                   </t>
  </si>
  <si>
    <t>12.567.334-1</t>
  </si>
  <si>
    <t>12567334</t>
  </si>
  <si>
    <t xml:space="preserve">Ana Cruz Varas                               </t>
  </si>
  <si>
    <t>24.589.336-1</t>
  </si>
  <si>
    <t>24589336</t>
  </si>
  <si>
    <t xml:space="preserve">Leticia Alessi                               </t>
  </si>
  <si>
    <t>anuldada</t>
  </si>
  <si>
    <t>Channel</t>
  </si>
  <si>
    <t>Booking.com</t>
  </si>
  <si>
    <t>Expedia</t>
  </si>
  <si>
    <t>BookingButton</t>
  </si>
  <si>
    <t>BB</t>
  </si>
  <si>
    <t>VICENTE</t>
  </si>
  <si>
    <t>LIDER</t>
  </si>
  <si>
    <t>dolares deteriorados, deposito en pesos el 30 de abril</t>
  </si>
  <si>
    <t>24.666.450-1</t>
  </si>
  <si>
    <t>24666450</t>
  </si>
  <si>
    <t xml:space="preserve">Alexi Muchairo Manu                          </t>
  </si>
  <si>
    <t>76.734.344-2</t>
  </si>
  <si>
    <t xml:space="preserve">HSBC BANK (CHILE)                  </t>
  </si>
  <si>
    <t>71894002</t>
  </si>
  <si>
    <t xml:space="preserve">EXP Chile Limitada                           </t>
  </si>
  <si>
    <t>Retiros Acum 2018</t>
  </si>
  <si>
    <t>Reservado</t>
  </si>
  <si>
    <t>Modificado</t>
  </si>
  <si>
    <t>Status</t>
  </si>
  <si>
    <t>Date Created</t>
  </si>
  <si>
    <t>Check In</t>
  </si>
  <si>
    <t>Check Out</t>
  </si>
  <si>
    <t>Guest</t>
  </si>
  <si>
    <t>Total Amount</t>
  </si>
  <si>
    <t>PARKING AGRO</t>
  </si>
  <si>
    <t>96.982.330-6</t>
  </si>
  <si>
    <t>21066477</t>
  </si>
  <si>
    <t xml:space="preserve">CESPA Ltda                                   </t>
  </si>
  <si>
    <t>72.809.800-7</t>
  </si>
  <si>
    <t>54003610</t>
  </si>
  <si>
    <t xml:space="preserve">Comite de Agua San Pedro de Atacama          </t>
  </si>
  <si>
    <t>Comb. Calefacción</t>
  </si>
  <si>
    <t>SODIMAC</t>
  </si>
  <si>
    <t>VALIMPORT</t>
  </si>
  <si>
    <t>BERTITA</t>
  </si>
  <si>
    <t>SITEMINDER</t>
  </si>
  <si>
    <t>WWW.HOTELOGIX.COM</t>
  </si>
  <si>
    <t>deposito 27 de  sept</t>
  </si>
  <si>
    <t>Abono Por Transf De Fondos Autoservicio</t>
  </si>
  <si>
    <t>Retiros Acumulados 2018-Angelica</t>
  </si>
  <si>
    <t>Retiros Acumulados 2018-Maria</t>
  </si>
  <si>
    <t>Retiros Acumulados 2018-Sergio</t>
  </si>
  <si>
    <t>Retiros Acumulados 2018-Carlos</t>
  </si>
  <si>
    <t>Pago1</t>
  </si>
  <si>
    <t>Pago2</t>
  </si>
  <si>
    <t>Pago3</t>
  </si>
  <si>
    <t>transbank</t>
  </si>
  <si>
    <t>975172031</t>
  </si>
  <si>
    <t xml:space="preserve">Carlos Moscoso                               </t>
  </si>
  <si>
    <t>76.572.506-2</t>
  </si>
  <si>
    <t>70792372</t>
  </si>
  <si>
    <t xml:space="preserve">Panaderia La Franchuteria                    </t>
  </si>
  <si>
    <t>76.248.923-6</t>
  </si>
  <si>
    <t xml:space="preserve">BANCO ITAU                         </t>
  </si>
  <si>
    <t>212890774</t>
  </si>
  <si>
    <t xml:space="preserve">Pagos y Servicios Astropay Ltda              </t>
  </si>
  <si>
    <t>96.591.760-8</t>
  </si>
  <si>
    <t xml:space="preserve">BANCO DE CHILE-EDWARDS             </t>
  </si>
  <si>
    <t>1787215104</t>
  </si>
  <si>
    <t xml:space="preserve">Truly Nolen Chile SA                         </t>
  </si>
  <si>
    <t>boleta ta</t>
  </si>
  <si>
    <t>EL SALVADOR</t>
  </si>
  <si>
    <t>JUTURI</t>
  </si>
  <si>
    <t>- MC ****8447  $160.836  Fecha de venta: 27-12-2018 Fecha anulación: 08-01</t>
  </si>
  <si>
    <t>96.919.050-8</t>
  </si>
  <si>
    <t>1638114</t>
  </si>
  <si>
    <t xml:space="preserve">Acepta.com                                   </t>
  </si>
  <si>
    <t>16.104.959-K</t>
  </si>
  <si>
    <t>16104959</t>
  </si>
  <si>
    <t xml:space="preserve">Francisco Vargas                             </t>
  </si>
  <si>
    <t>25.231.859-3</t>
  </si>
  <si>
    <t>25231859</t>
  </si>
  <si>
    <t xml:space="preserve">Leslie Canaviri                              </t>
  </si>
  <si>
    <t>A-Hotels.com</t>
  </si>
  <si>
    <t>hotelpascualandinodirect</t>
  </si>
  <si>
    <t>A-Expedia</t>
  </si>
  <si>
    <t>16.189.852-K</t>
  </si>
  <si>
    <t>16189852</t>
  </si>
  <si>
    <t xml:space="preserve">Norma Gavia                                  </t>
  </si>
  <si>
    <t xml:space="preserve">BANCO BICE                         </t>
  </si>
  <si>
    <t>S/B</t>
  </si>
  <si>
    <t>95</t>
  </si>
  <si>
    <t>Ingesos por Venta  BB</t>
  </si>
  <si>
    <t>Cheque Cobrado/Depositado BCI</t>
  </si>
  <si>
    <t>23.487.541-8</t>
  </si>
  <si>
    <t>87353130</t>
  </si>
  <si>
    <t xml:space="preserve">Ausberto Vilacagua Lenis                     </t>
  </si>
  <si>
    <t>LAN COM SANTIAGO</t>
  </si>
  <si>
    <t>EBDIT</t>
  </si>
  <si>
    <t>69</t>
  </si>
  <si>
    <t>553636XXXXXXX3201</t>
  </si>
  <si>
    <t>552305XXXXXXX8417</t>
  </si>
  <si>
    <t>377354XXXXXX1001</t>
  </si>
  <si>
    <t>494011XXXXXXX0035</t>
  </si>
  <si>
    <t>520387XXXXXXX2456</t>
  </si>
  <si>
    <t>452088XXXXXXX3074</t>
  </si>
  <si>
    <t>414720XXXXXXX4494</t>
  </si>
  <si>
    <t>COMPRA DE DIVISAS</t>
  </si>
  <si>
    <t>1087</t>
  </si>
  <si>
    <t>TRANSVIP MOVIL CALAMA</t>
  </si>
  <si>
    <t>DEV. CB VIAJES 1</t>
  </si>
  <si>
    <t>13.421.228-4</t>
  </si>
  <si>
    <t>64034740</t>
  </si>
  <si>
    <t xml:space="preserve">MIGUEL ANGEL NIEVAS                          </t>
  </si>
  <si>
    <t>01/06/2019 19:09</t>
  </si>
  <si>
    <t>422061XXXXXXX2571</t>
  </si>
  <si>
    <t>100153</t>
  </si>
  <si>
    <t>02/06/2019 10:33</t>
  </si>
  <si>
    <t>371715XXXXXX1011</t>
  </si>
  <si>
    <t>02/06/2019 10:38</t>
  </si>
  <si>
    <t>12</t>
  </si>
  <si>
    <t>02/06/2019 10:39</t>
  </si>
  <si>
    <t>34</t>
  </si>
  <si>
    <t>10/06/2019 16:17</t>
  </si>
  <si>
    <t>374940XXXXXX4000</t>
  </si>
  <si>
    <t>27</t>
  </si>
  <si>
    <t>10/06/2019 16:21</t>
  </si>
  <si>
    <t>525303XXXXXXX1210</t>
  </si>
  <si>
    <t>T66194</t>
  </si>
  <si>
    <t>10/06/2019 16:25</t>
  </si>
  <si>
    <t>414720XXXXXXX3858</t>
  </si>
  <si>
    <t>08544C</t>
  </si>
  <si>
    <t>10/06/2019 16:52</t>
  </si>
  <si>
    <t>457307XXXXXXX8019</t>
  </si>
  <si>
    <t>832392</t>
  </si>
  <si>
    <t>12/06/2019 12:01</t>
  </si>
  <si>
    <t>522688XXXXXXX1261</t>
  </si>
  <si>
    <t>840455</t>
  </si>
  <si>
    <t>12/06/2019 12:07</t>
  </si>
  <si>
    <t>553636XXXXXXX0778</t>
  </si>
  <si>
    <t>032643</t>
  </si>
  <si>
    <t>12/06/2019 12:10</t>
  </si>
  <si>
    <t>521397XXXXXXX7692</t>
  </si>
  <si>
    <t>051345</t>
  </si>
  <si>
    <t>12/06/2019 12:14</t>
  </si>
  <si>
    <t>522840XXXXXXX6695</t>
  </si>
  <si>
    <t>154976</t>
  </si>
  <si>
    <t>12/06/2019 12:43</t>
  </si>
  <si>
    <t>452002XXXXXXX1710</t>
  </si>
  <si>
    <t>02525N</t>
  </si>
  <si>
    <t>12/06/2019 12:47</t>
  </si>
  <si>
    <t>542418XXXXXXX8062</t>
  </si>
  <si>
    <t>15617P</t>
  </si>
  <si>
    <t>12/06/2019 12:52</t>
  </si>
  <si>
    <t>477873XXXXXXX1094</t>
  </si>
  <si>
    <t>012685</t>
  </si>
  <si>
    <t>12/06/2019 12:56</t>
  </si>
  <si>
    <t>012718</t>
  </si>
  <si>
    <t>17/06/2019 12:39</t>
  </si>
  <si>
    <t>96</t>
  </si>
  <si>
    <t>17/06/2019 12:40</t>
  </si>
  <si>
    <t>53</t>
  </si>
  <si>
    <t>17/06/2019 12:41</t>
  </si>
  <si>
    <t>64</t>
  </si>
  <si>
    <t>17/06/2019 12:59</t>
  </si>
  <si>
    <t>548984XXXXXXX8038</t>
  </si>
  <si>
    <t>002983</t>
  </si>
  <si>
    <t>17/06/2019 13:02</t>
  </si>
  <si>
    <t>453211XXXXXXX4139</t>
  </si>
  <si>
    <t>642338</t>
  </si>
  <si>
    <t>17/06/2019 13:04</t>
  </si>
  <si>
    <t>515590XXXXXXX7334</t>
  </si>
  <si>
    <t>054864</t>
  </si>
  <si>
    <t>17/06/2019 13:06</t>
  </si>
  <si>
    <t>374769XXXXXX1963</t>
  </si>
  <si>
    <t>67</t>
  </si>
  <si>
    <t>18/06/2019 13:41</t>
  </si>
  <si>
    <t>438857XXXXXXX9677</t>
  </si>
  <si>
    <t>07134C</t>
  </si>
  <si>
    <t>18/06/2019 13:43</t>
  </si>
  <si>
    <t>491675XXXXXXX6424</t>
  </si>
  <si>
    <t>444775</t>
  </si>
  <si>
    <t>18/06/2019 13:45</t>
  </si>
  <si>
    <t>553636XXXXXXX7405</t>
  </si>
  <si>
    <t>039686</t>
  </si>
  <si>
    <t>19/06/2019 13:59</t>
  </si>
  <si>
    <t>521892XXXXXXX8653</t>
  </si>
  <si>
    <t>927997</t>
  </si>
  <si>
    <t>19/06/2019 14:00</t>
  </si>
  <si>
    <t>490744XXXXXXX9018</t>
  </si>
  <si>
    <t>884146</t>
  </si>
  <si>
    <t>20/06/2019 22:23</t>
  </si>
  <si>
    <t>536805XXXXXXX0659</t>
  </si>
  <si>
    <t>651204</t>
  </si>
  <si>
    <t>21/06/2019 11:16</t>
  </si>
  <si>
    <t>182958</t>
  </si>
  <si>
    <t>21/06/2019 11:43</t>
  </si>
  <si>
    <t>520079XXXXXXX7829</t>
  </si>
  <si>
    <t>064463</t>
  </si>
  <si>
    <t>21/06/2019 11:55</t>
  </si>
  <si>
    <t>663450</t>
  </si>
  <si>
    <t>21/06/2019 14:01</t>
  </si>
  <si>
    <t>549162XXXXXXX1635</t>
  </si>
  <si>
    <t>335966</t>
  </si>
  <si>
    <t>21/06/2019 20:07</t>
  </si>
  <si>
    <t>52</t>
  </si>
  <si>
    <t>21/06/2019 20:53</t>
  </si>
  <si>
    <t>498401XXXXXXX3196</t>
  </si>
  <si>
    <t>028232</t>
  </si>
  <si>
    <t>22/06/2019 11:38</t>
  </si>
  <si>
    <t>523649XXXXXXX3893</t>
  </si>
  <si>
    <t>020542</t>
  </si>
  <si>
    <t>22/06/2019 17:04</t>
  </si>
  <si>
    <t>459080XXXXXXX9009</t>
  </si>
  <si>
    <t>036920</t>
  </si>
  <si>
    <t>22/06/2019 17:06</t>
  </si>
  <si>
    <t>419459XXXXXXX1668</t>
  </si>
  <si>
    <t>067661</t>
  </si>
  <si>
    <t>22/06/2019 17:08</t>
  </si>
  <si>
    <t>544540XXXXXXX3206</t>
  </si>
  <si>
    <t>003571</t>
  </si>
  <si>
    <t>22/06/2019 17:09</t>
  </si>
  <si>
    <t>075115</t>
  </si>
  <si>
    <t>23/06/2019 14:15</t>
  </si>
  <si>
    <t>376667XXXXXX1000</t>
  </si>
  <si>
    <t>73</t>
  </si>
  <si>
    <t>23/06/2019 14:17</t>
  </si>
  <si>
    <t>409308XXXXXXX5807</t>
  </si>
  <si>
    <t>192173</t>
  </si>
  <si>
    <t>24/06/2019 14:12</t>
  </si>
  <si>
    <t>515601XXXXXXX3736</t>
  </si>
  <si>
    <t>037388</t>
  </si>
  <si>
    <t>25/06/2019 08:57</t>
  </si>
  <si>
    <t>419310XXXXXXX1969</t>
  </si>
  <si>
    <t>07937G</t>
  </si>
  <si>
    <t>25/06/2019 09:43</t>
  </si>
  <si>
    <t>490172XXXXXXX4918</t>
  </si>
  <si>
    <t>092678</t>
  </si>
  <si>
    <t>26/06/2019 14:33</t>
  </si>
  <si>
    <t>497043XXXXXXX4040</t>
  </si>
  <si>
    <t>618618</t>
  </si>
  <si>
    <t>27/06/2019 15:28</t>
  </si>
  <si>
    <t>498453XXXXXXX6978</t>
  </si>
  <si>
    <t>914518</t>
  </si>
  <si>
    <t>27/06/2019 15:29</t>
  </si>
  <si>
    <t>498408XXXXXXX4773</t>
  </si>
  <si>
    <t>917602</t>
  </si>
  <si>
    <t>27/06/2019 17:21</t>
  </si>
  <si>
    <t>521892XXXXXXX7106</t>
  </si>
  <si>
    <t>006060</t>
  </si>
  <si>
    <t>27/06/2019 19:41</t>
  </si>
  <si>
    <t>521892XXXXXXX7556</t>
  </si>
  <si>
    <t>275937</t>
  </si>
  <si>
    <t>27/06/2019 21:06</t>
  </si>
  <si>
    <t>522566</t>
  </si>
  <si>
    <t>27/06/2019 22:01</t>
  </si>
  <si>
    <t>462263XXXXXXX0745</t>
  </si>
  <si>
    <t>304397</t>
  </si>
  <si>
    <t>28/06/2019 08:08</t>
  </si>
  <si>
    <t>410039XXXXXXX3033</t>
  </si>
  <si>
    <t>12345C</t>
  </si>
  <si>
    <t>28/06/2019 13:22</t>
  </si>
  <si>
    <t>002098</t>
  </si>
  <si>
    <t>28/06/2019 17:38</t>
  </si>
  <si>
    <t>440066XXXXXXX8904</t>
  </si>
  <si>
    <t>09082D</t>
  </si>
  <si>
    <t>28/06/2019 20:25</t>
  </si>
  <si>
    <t>09449I</t>
  </si>
  <si>
    <t>28/06/2019 20:59</t>
  </si>
  <si>
    <t>478200XXXXXXX3682</t>
  </si>
  <si>
    <t>040121</t>
  </si>
  <si>
    <t>28/06/2019 21:00</t>
  </si>
  <si>
    <t>490070XXXXXXX7034</t>
  </si>
  <si>
    <t>080221</t>
  </si>
  <si>
    <t>371241XXXXXX5003</t>
  </si>
  <si>
    <t>28/06/2019 22:11</t>
  </si>
  <si>
    <t>00557I</t>
  </si>
  <si>
    <t>29/06/2019 16:48</t>
  </si>
  <si>
    <t>414720XXXXXXX3618</t>
  </si>
  <si>
    <t>01385I</t>
  </si>
  <si>
    <t>29/06/2019 16:54</t>
  </si>
  <si>
    <t>414720XXXXXXX0187</t>
  </si>
  <si>
    <t>08234C</t>
  </si>
  <si>
    <t>29/06/2019 17:44</t>
  </si>
  <si>
    <t>08247I</t>
  </si>
  <si>
    <t>29/06/2019 19:58</t>
  </si>
  <si>
    <t>522832XXXXXXX1526</t>
  </si>
  <si>
    <t>198710</t>
  </si>
  <si>
    <t>30/06/2019 11:54</t>
  </si>
  <si>
    <t>536805XXXXXXX7906</t>
  </si>
  <si>
    <t>655236</t>
  </si>
  <si>
    <t>30/06/2019 17:33</t>
  </si>
  <si>
    <t>344853</t>
  </si>
  <si>
    <t>30/06/2019 20:31</t>
  </si>
  <si>
    <t>521892XXXXXXX6571</t>
  </si>
  <si>
    <t>116193</t>
  </si>
  <si>
    <t xml:space="preserve">12/06/2019  </t>
  </si>
  <si>
    <t>528757XXXXXXX2019</t>
  </si>
  <si>
    <t>472558</t>
  </si>
  <si>
    <t xml:space="preserve">17/06/2019  </t>
  </si>
  <si>
    <t>540385XXXXXXX4304</t>
  </si>
  <si>
    <t>923587</t>
  </si>
  <si>
    <t>05/06/2019</t>
  </si>
  <si>
    <t>Comisión Cuenta Corriente Moneda Extranjera</t>
  </si>
  <si>
    <t>10/06/2019</t>
  </si>
  <si>
    <t>17/06/2019</t>
  </si>
  <si>
    <t>19/06/2019</t>
  </si>
  <si>
    <t>28/06/2019</t>
  </si>
  <si>
    <t>EASY CALAMA CALAMA</t>
  </si>
  <si>
    <t>TRASPASO DEUDA INTERNACIONAL</t>
  </si>
  <si>
    <t>IMPUESTO DECRETO LEY 3475 TASA 0,066%</t>
  </si>
  <si>
    <t>INTERESES ROTATIVOS</t>
  </si>
  <si>
    <t>15/06/2019</t>
  </si>
  <si>
    <t>76.333.072-9</t>
  </si>
  <si>
    <t>2254986402</t>
  </si>
  <si>
    <t xml:space="preserve">Servicios Elect Francisco Bobadilla          </t>
  </si>
  <si>
    <t>Entel</t>
  </si>
  <si>
    <t>PC FACTORY</t>
  </si>
  <si>
    <t>TUMISA</t>
  </si>
  <si>
    <t>LAVADO CAMIONETA</t>
  </si>
  <si>
    <t>ELIZABETH MICALIZZI</t>
  </si>
  <si>
    <t>NICOLE BRUNNETT</t>
  </si>
  <si>
    <t>PHILLIPPE GORRY</t>
  </si>
  <si>
    <t>RICHARD DAY</t>
  </si>
  <si>
    <t>ANA GABRIELA RODAS</t>
  </si>
  <si>
    <t>WILLIAM AND KAREN ALSCHULER</t>
  </si>
  <si>
    <t>RONALDO TAMASHIRO</t>
  </si>
  <si>
    <t>JEANA PAOLA MATTEI</t>
  </si>
  <si>
    <t>EDUARDO MICMACHER</t>
  </si>
  <si>
    <t>LUIS LEANZA</t>
  </si>
  <si>
    <t>FELIPE GARBINI</t>
  </si>
  <si>
    <t>SAMUEL DE BLAS</t>
  </si>
  <si>
    <t>CAMILLA JUNQUEIRA</t>
  </si>
  <si>
    <t xml:space="preserve">CARLA TAVARES </t>
  </si>
  <si>
    <t>ANDREA BRANDAO</t>
  </si>
  <si>
    <t xml:space="preserve">GUSTAVO PACHECO </t>
  </si>
  <si>
    <t>ANA NADER</t>
  </si>
  <si>
    <t>FRANCISCO ANSELMO</t>
  </si>
  <si>
    <t>MONICA YOUNG</t>
  </si>
  <si>
    <t>ALEJANDRO ACEVES</t>
  </si>
  <si>
    <t>ANDREAS MENZEL</t>
  </si>
  <si>
    <t>CARLOS RUIZ</t>
  </si>
  <si>
    <t>JIAN GUAN</t>
  </si>
  <si>
    <t>GAWEL KULISIEWICZ</t>
  </si>
  <si>
    <t>MENG ZHOU</t>
  </si>
  <si>
    <t>ISIDORA COHELO</t>
  </si>
  <si>
    <t>MATEUS CUNHA CAVECCI</t>
  </si>
  <si>
    <t>MARIA BARCELOS</t>
  </si>
  <si>
    <t>CAROLINA VARELLA</t>
  </si>
  <si>
    <t>JAQUELINE BIZAMA</t>
  </si>
  <si>
    <t xml:space="preserve">JAQUELINE BIZAMA </t>
  </si>
  <si>
    <t>CARINA FOGEL</t>
  </si>
  <si>
    <t>ANDREA BRAVO</t>
  </si>
  <si>
    <t>ASHTON STEFFEN</t>
  </si>
  <si>
    <t>FABIO ALTUNA</t>
  </si>
  <si>
    <t>IAN CAINS</t>
  </si>
  <si>
    <t>EMILIO ESCOBAR</t>
  </si>
  <si>
    <t>MARIA CIFUENTES PINTO</t>
  </si>
  <si>
    <t>MICHAEL COX</t>
  </si>
  <si>
    <t>TARYN WHITE</t>
  </si>
  <si>
    <t>HANS LENNART AUGUSTSSON</t>
  </si>
  <si>
    <t>TALITHA FILGUEIRA</t>
  </si>
  <si>
    <t>MARTIN BERLOW</t>
  </si>
  <si>
    <t>LAURE SUSTENDAL</t>
  </si>
  <si>
    <t>BRUNO BARZAN</t>
  </si>
  <si>
    <t>BETINA KLOTZ</t>
  </si>
  <si>
    <t>MARIA FERNANDA VILLA</t>
  </si>
  <si>
    <t>Taryn White</t>
  </si>
  <si>
    <t>Philippe Gorry/Pierre-Louis Gorry</t>
  </si>
  <si>
    <t>Richard Day</t>
  </si>
  <si>
    <t>Elizabeth Micalizzi</t>
  </si>
  <si>
    <t>Nicole Brunnett</t>
  </si>
  <si>
    <t>Hans Lennart Augustsson</t>
  </si>
  <si>
    <t>William and Karen Alschuler</t>
  </si>
  <si>
    <t>Ana Gabriela Rodas/Ana Gabriela Rodas</t>
  </si>
  <si>
    <t>A-Expedia Affiliate Network</t>
  </si>
  <si>
    <t>Talitha Cassias Filgueira Favaro</t>
  </si>
  <si>
    <t>Ronaldo Tamashiro</t>
  </si>
  <si>
    <t>Jeana Paola Mattei</t>
  </si>
  <si>
    <t>andrea bravo</t>
  </si>
  <si>
    <t>Martin Barlow</t>
  </si>
  <si>
    <t>Eduardo Micmacher</t>
  </si>
  <si>
    <t>Ashton Steffen</t>
  </si>
  <si>
    <t>LUIS LEANZA/LUIS LEANZA</t>
  </si>
  <si>
    <t>SILVINA BRANCATELLI/PAULA ALTUNA</t>
  </si>
  <si>
    <t>maria loreto garbarini/maria consuelo garbarini/Felipe Garbarini</t>
  </si>
  <si>
    <t>Ian Cains</t>
  </si>
  <si>
    <t>Samuel De Blas</t>
  </si>
  <si>
    <t>CARLA TAVARES TEODORO SILVA</t>
  </si>
  <si>
    <t>Andrea Brandao/Andrea Brandao</t>
  </si>
  <si>
    <t>Ana Nader</t>
  </si>
  <si>
    <t>Fabricio Anselmo</t>
  </si>
  <si>
    <t>Camilla Junqueira</t>
  </si>
  <si>
    <t>Gustavo Pacheco</t>
  </si>
  <si>
    <t>Sofia Escobar/Emilio Escobar</t>
  </si>
  <si>
    <t>Alejandro Aceves</t>
  </si>
  <si>
    <t>Andreas Menzel</t>
  </si>
  <si>
    <t>carlos ruiz</t>
  </si>
  <si>
    <t>Gawel Kulisiewicz/Gawel Kulisiewicz</t>
  </si>
  <si>
    <t>Maria Fernanda Villa Gonzalez</t>
  </si>
  <si>
    <t>jian guan</t>
  </si>
  <si>
    <t>meng zhou</t>
  </si>
  <si>
    <t>Maria Cifuentes Pinto/Patricia Cifuentes</t>
  </si>
  <si>
    <t>Isadora Coelho/Rachel Coelho/Gerli Coelho</t>
  </si>
  <si>
    <t>Mateus Cunha Cavecci Zequi de Oliveira</t>
  </si>
  <si>
    <t>Maria Cecilia Barcelos</t>
  </si>
  <si>
    <t>Carolina Varella</t>
  </si>
  <si>
    <t>Laure Sustandal</t>
  </si>
  <si>
    <t>Michael Cox</t>
  </si>
  <si>
    <t>luis fernando proano/jacqueline Bizama Pommiez</t>
  </si>
  <si>
    <t>Carina Fogel Gewerc</t>
  </si>
  <si>
    <t>Bruno Barzan</t>
  </si>
  <si>
    <t>Marina Paiva</t>
  </si>
  <si>
    <t>Calculo de Noches</t>
  </si>
  <si>
    <t>Hoja Reservas</t>
  </si>
  <si>
    <t>Diferencia</t>
  </si>
  <si>
    <t>01/07/2019 10:45</t>
  </si>
  <si>
    <t>552350XXXXXXX1265</t>
  </si>
  <si>
    <t>000131</t>
  </si>
  <si>
    <t>02/07/2019 09:04</t>
  </si>
  <si>
    <t>379967XXXXXX8407</t>
  </si>
  <si>
    <t>66</t>
  </si>
  <si>
    <t>03/07/2019 13:51</t>
  </si>
  <si>
    <t>497490XXXXXXX4246</t>
  </si>
  <si>
    <t>973565</t>
  </si>
  <si>
    <t>03/07/2019 14:30</t>
  </si>
  <si>
    <t>414734XXXXXXX8974</t>
  </si>
  <si>
    <t>02019D</t>
  </si>
  <si>
    <t>03/07/2019 19:49</t>
  </si>
  <si>
    <t>33</t>
  </si>
  <si>
    <t>03/07/2019 22:23</t>
  </si>
  <si>
    <t>83</t>
  </si>
  <si>
    <t>04/07/2019 11:27</t>
  </si>
  <si>
    <t>57</t>
  </si>
  <si>
    <t>04/07/2019 14:54</t>
  </si>
  <si>
    <t>522468XXXXXXX9234</t>
  </si>
  <si>
    <t>410674</t>
  </si>
  <si>
    <t>04/07/2019 16:13</t>
  </si>
  <si>
    <t>453903XXXXXXX4844</t>
  </si>
  <si>
    <t>617604</t>
  </si>
  <si>
    <t>04/07/2019 19:03</t>
  </si>
  <si>
    <t>498406XXXXXXX7126</t>
  </si>
  <si>
    <t>068413</t>
  </si>
  <si>
    <t>04/07/2019 19:18</t>
  </si>
  <si>
    <t>H19874</t>
  </si>
  <si>
    <t>04/07/2019 19:51</t>
  </si>
  <si>
    <t>09923C</t>
  </si>
  <si>
    <t>04/07/2019 20:30</t>
  </si>
  <si>
    <t>507293</t>
  </si>
  <si>
    <t>04/07/2019 20:52</t>
  </si>
  <si>
    <t>316648</t>
  </si>
  <si>
    <t>04/07/2019 21:39</t>
  </si>
  <si>
    <t>04277C</t>
  </si>
  <si>
    <t xml:space="preserve">05/07/2019  </t>
  </si>
  <si>
    <t>552352XXXXXXX0131</t>
  </si>
  <si>
    <t>648446</t>
  </si>
  <si>
    <t>05/07/2019 09:55</t>
  </si>
  <si>
    <t>094492</t>
  </si>
  <si>
    <t>05/07/2019 17:39</t>
  </si>
  <si>
    <t>801708</t>
  </si>
  <si>
    <t>05/07/2019 19:23</t>
  </si>
  <si>
    <t>453051</t>
  </si>
  <si>
    <t>06/07/2019 16:53</t>
  </si>
  <si>
    <t>05858N</t>
  </si>
  <si>
    <t>06/07/2019 18:23</t>
  </si>
  <si>
    <t>515676XXXXXXX9550</t>
  </si>
  <si>
    <t>062021</t>
  </si>
  <si>
    <t>06/07/2019 22:28</t>
  </si>
  <si>
    <t>090981</t>
  </si>
  <si>
    <t>07/07/2019 14:27</t>
  </si>
  <si>
    <t>450881XXXXXXX1011</t>
  </si>
  <si>
    <t>582283</t>
  </si>
  <si>
    <t xml:space="preserve">08/07/2019  </t>
  </si>
  <si>
    <t>526227XXXXXXX2573</t>
  </si>
  <si>
    <t>303271</t>
  </si>
  <si>
    <t>885036</t>
  </si>
  <si>
    <t>08/07/2019 12:35</t>
  </si>
  <si>
    <t>003205</t>
  </si>
  <si>
    <t>08/07/2019 13:52</t>
  </si>
  <si>
    <t>528914XXXXXXX0403</t>
  </si>
  <si>
    <t>076044</t>
  </si>
  <si>
    <t>08/07/2019 15:37</t>
  </si>
  <si>
    <t>008198</t>
  </si>
  <si>
    <t xml:space="preserve">09/07/2019  </t>
  </si>
  <si>
    <t>269416</t>
  </si>
  <si>
    <t>09/07/2019 10:58</t>
  </si>
  <si>
    <t>376039XXXXXX2007</t>
  </si>
  <si>
    <t>22</t>
  </si>
  <si>
    <t>09/07/2019 10:59</t>
  </si>
  <si>
    <t>517805XXXXXXX4077</t>
  </si>
  <si>
    <t>03675B</t>
  </si>
  <si>
    <t>10/07/2019 13:48</t>
  </si>
  <si>
    <t>497958XXXXXXX4968</t>
  </si>
  <si>
    <t>861246</t>
  </si>
  <si>
    <t>11/07/2019 15:21</t>
  </si>
  <si>
    <t>521892XXXXXXX1043</t>
  </si>
  <si>
    <t>807745</t>
  </si>
  <si>
    <t>11/07/2019 15:39</t>
  </si>
  <si>
    <t>522832XXXXXXX3320</t>
  </si>
  <si>
    <t>830650</t>
  </si>
  <si>
    <t>11/07/2019 15:40</t>
  </si>
  <si>
    <t>451409XXXXXXX9648</t>
  </si>
  <si>
    <t>065816</t>
  </si>
  <si>
    <t>494025XXXXXXX9523</t>
  </si>
  <si>
    <t>232008</t>
  </si>
  <si>
    <t>11/07/2019 19:11</t>
  </si>
  <si>
    <t>821090</t>
  </si>
  <si>
    <t>12/07/2019 10:38</t>
  </si>
  <si>
    <t>496604XXXXXXX5724</t>
  </si>
  <si>
    <t>914454</t>
  </si>
  <si>
    <t>12/07/2019 10:40</t>
  </si>
  <si>
    <t>426588XXXXXXX3439</t>
  </si>
  <si>
    <t>001243</t>
  </si>
  <si>
    <t>12/07/2019 10:41</t>
  </si>
  <si>
    <t>542550XXXXXXX1003</t>
  </si>
  <si>
    <t>947290</t>
  </si>
  <si>
    <t>13/07/2019 13:16</t>
  </si>
  <si>
    <t>533821XXXXXXX1018</t>
  </si>
  <si>
    <t>192649</t>
  </si>
  <si>
    <t>13/07/2019 15:41</t>
  </si>
  <si>
    <t>456472XXXXXXX5769</t>
  </si>
  <si>
    <t>056311</t>
  </si>
  <si>
    <t>13/07/2019 20:01</t>
  </si>
  <si>
    <t>559800XXXXXXX9263</t>
  </si>
  <si>
    <t>229219</t>
  </si>
  <si>
    <t xml:space="preserve">14/07/2019  </t>
  </si>
  <si>
    <t>538887</t>
  </si>
  <si>
    <t>14/07/2019 11:20</t>
  </si>
  <si>
    <t>486330XXXXXXX0010</t>
  </si>
  <si>
    <t>019980</t>
  </si>
  <si>
    <t>14/07/2019 13:05</t>
  </si>
  <si>
    <t>087455</t>
  </si>
  <si>
    <t>14/07/2019 20:03</t>
  </si>
  <si>
    <t>520387XXXXXXX1813</t>
  </si>
  <si>
    <t>955133</t>
  </si>
  <si>
    <t>14/07/2019 20:23</t>
  </si>
  <si>
    <t>662117</t>
  </si>
  <si>
    <t>15/07/2019 12:44</t>
  </si>
  <si>
    <t>515590XXXXXXX4477</t>
  </si>
  <si>
    <t>463265</t>
  </si>
  <si>
    <t>15/07/2019 12:45</t>
  </si>
  <si>
    <t>492915XXXXXXX9006</t>
  </si>
  <si>
    <t>047191</t>
  </si>
  <si>
    <t>048025</t>
  </si>
  <si>
    <t>16/07/2019 11:23</t>
  </si>
  <si>
    <t>465375XXXXXXX6226</t>
  </si>
  <si>
    <t>415907</t>
  </si>
  <si>
    <t>16/07/2019 13:01</t>
  </si>
  <si>
    <t>513495</t>
  </si>
  <si>
    <t>16/07/2019 17:05</t>
  </si>
  <si>
    <t>004425</t>
  </si>
  <si>
    <t>17/07/2019 14:02</t>
  </si>
  <si>
    <t>549167XXXXXXX6161</t>
  </si>
  <si>
    <t>063509</t>
  </si>
  <si>
    <t>17/07/2019 14:05</t>
  </si>
  <si>
    <t>465375XXXXXXX6277</t>
  </si>
  <si>
    <t>200319</t>
  </si>
  <si>
    <t>17/07/2019 14:06</t>
  </si>
  <si>
    <t>546616XXXXXXX0757</t>
  </si>
  <si>
    <t>99148P</t>
  </si>
  <si>
    <t>17/07/2019 14:07</t>
  </si>
  <si>
    <t>514868XXXXXXX3971</t>
  </si>
  <si>
    <t>086674</t>
  </si>
  <si>
    <t>17/07/2019 16:13</t>
  </si>
  <si>
    <t>415231XXXXXXX6055</t>
  </si>
  <si>
    <t>268276</t>
  </si>
  <si>
    <t>17/07/2019 19:12</t>
  </si>
  <si>
    <t>552486XXXXXXX7186</t>
  </si>
  <si>
    <t>03503Z</t>
  </si>
  <si>
    <t>18/07/2019 10:05</t>
  </si>
  <si>
    <t>605936</t>
  </si>
  <si>
    <t>18/07/2019 18:12</t>
  </si>
  <si>
    <t>074813</t>
  </si>
  <si>
    <t>19/07/2019 09:50</t>
  </si>
  <si>
    <t>458643</t>
  </si>
  <si>
    <t>19/07/2019 10:29</t>
  </si>
  <si>
    <t>375682XXXXXX1004</t>
  </si>
  <si>
    <t>88</t>
  </si>
  <si>
    <t>19/07/2019 15:29</t>
  </si>
  <si>
    <t>464611XXXXXXX8636</t>
  </si>
  <si>
    <t>622134</t>
  </si>
  <si>
    <t>19/07/2019 21:14</t>
  </si>
  <si>
    <t>414720XXXXXXX4209</t>
  </si>
  <si>
    <t>01546I</t>
  </si>
  <si>
    <t>20/07/2019 09:49</t>
  </si>
  <si>
    <t>521675</t>
  </si>
  <si>
    <t>20/07/2019 11:04</t>
  </si>
  <si>
    <t>451461XXXXXXX5228</t>
  </si>
  <si>
    <t>934936</t>
  </si>
  <si>
    <t>21/07/2019 09:23</t>
  </si>
  <si>
    <t>406589XXXXXXX3870</t>
  </si>
  <si>
    <t>077764</t>
  </si>
  <si>
    <t>21/07/2019 10:44</t>
  </si>
  <si>
    <t>073946</t>
  </si>
  <si>
    <t>21/07/2019 14:38</t>
  </si>
  <si>
    <t>498867XXXXXXX4817</t>
  </si>
  <si>
    <t>138944</t>
  </si>
  <si>
    <t>21/07/2019 14:40</t>
  </si>
  <si>
    <t>452421XXXXXXX0835</t>
  </si>
  <si>
    <t>008918</t>
  </si>
  <si>
    <t>21/07/2019 14:42</t>
  </si>
  <si>
    <t>414709XXXXXXX0779</t>
  </si>
  <si>
    <t>03473D</t>
  </si>
  <si>
    <t>22/07/2019 13:13</t>
  </si>
  <si>
    <t>162973</t>
  </si>
  <si>
    <t>22/07/2019 14:02</t>
  </si>
  <si>
    <t>05950I</t>
  </si>
  <si>
    <t>22/07/2019 14:18</t>
  </si>
  <si>
    <t>498408XXXXXXX0051</t>
  </si>
  <si>
    <t>860495</t>
  </si>
  <si>
    <t>23/07/2019 11:59</t>
  </si>
  <si>
    <t>549167XXXXXXX8828</t>
  </si>
  <si>
    <t>064325</t>
  </si>
  <si>
    <t>23/07/2019 12:17</t>
  </si>
  <si>
    <t>966382</t>
  </si>
  <si>
    <t>23/07/2019 14:21</t>
  </si>
  <si>
    <t>498408XXXXXXX7657</t>
  </si>
  <si>
    <t>019918</t>
  </si>
  <si>
    <t>23/07/2019 14:56</t>
  </si>
  <si>
    <t>517805XXXXXXX7489</t>
  </si>
  <si>
    <t>08136P</t>
  </si>
  <si>
    <t>24/07/2019 13:33</t>
  </si>
  <si>
    <t>546056XXXXXXX3765</t>
  </si>
  <si>
    <t>044486</t>
  </si>
  <si>
    <t>24/07/2019 13:35</t>
  </si>
  <si>
    <t>422061XXXXXXX3010</t>
  </si>
  <si>
    <t>374052</t>
  </si>
  <si>
    <t>24/07/2019 13:53</t>
  </si>
  <si>
    <t>498406XXXXXXX7134</t>
  </si>
  <si>
    <t>730578</t>
  </si>
  <si>
    <t>24/07/2019 19:06</t>
  </si>
  <si>
    <t>DB</t>
  </si>
  <si>
    <t>538646XXXXXXX6588</t>
  </si>
  <si>
    <t>-</t>
  </si>
  <si>
    <t>467456</t>
  </si>
  <si>
    <t xml:space="preserve">26/07/2019  </t>
  </si>
  <si>
    <t>377828XXXXXX8995</t>
  </si>
  <si>
    <t>691843</t>
  </si>
  <si>
    <t>641616</t>
  </si>
  <si>
    <t>474227XXXXXXX1302</t>
  </si>
  <si>
    <t>094933</t>
  </si>
  <si>
    <t>26/07/2019 21:04</t>
  </si>
  <si>
    <t>547853</t>
  </si>
  <si>
    <t>27/07/2019 13:49</t>
  </si>
  <si>
    <t>404256XXXXXXX0427</t>
  </si>
  <si>
    <t>372552</t>
  </si>
  <si>
    <t>27/07/2019 13:51</t>
  </si>
  <si>
    <t>522831XXXXXXX0169</t>
  </si>
  <si>
    <t>244223</t>
  </si>
  <si>
    <t>28/07/2019 12:34</t>
  </si>
  <si>
    <t>73589P</t>
  </si>
  <si>
    <t>29/07/2019 08:39</t>
  </si>
  <si>
    <t>623637</t>
  </si>
  <si>
    <t>29/07/2019 10:28</t>
  </si>
  <si>
    <t>089523</t>
  </si>
  <si>
    <t>29/07/2019 10:30</t>
  </si>
  <si>
    <t>406669XXXXXXX3905</t>
  </si>
  <si>
    <t>625024</t>
  </si>
  <si>
    <t>29/07/2019 11:51</t>
  </si>
  <si>
    <t>376475XXXXXX3006</t>
  </si>
  <si>
    <t>29/07/2019 12:28</t>
  </si>
  <si>
    <t>379580XXXXXX1017</t>
  </si>
  <si>
    <t>26</t>
  </si>
  <si>
    <t>29/07/2019 12:31</t>
  </si>
  <si>
    <t>475777XXXXXXX6014</t>
  </si>
  <si>
    <t>002667</t>
  </si>
  <si>
    <t>29/07/2019 17:05</t>
  </si>
  <si>
    <t>462263XXXXXXX7434</t>
  </si>
  <si>
    <t>612827</t>
  </si>
  <si>
    <t>31/07/2019 13:48</t>
  </si>
  <si>
    <t>456442XXXXXXX7128</t>
  </si>
  <si>
    <t>010151</t>
  </si>
  <si>
    <t>31/07/2019 13:49</t>
  </si>
  <si>
    <t>553636XXXXXXX7902</t>
  </si>
  <si>
    <t>028181</t>
  </si>
  <si>
    <t>01/07/2019</t>
  </si>
  <si>
    <t>03/07/2019</t>
  </si>
  <si>
    <t>04/07/2019</t>
  </si>
  <si>
    <t>08/07/2019</t>
  </si>
  <si>
    <t>11/07/2019</t>
  </si>
  <si>
    <t>12/07/2019</t>
  </si>
  <si>
    <t>15/07/2019</t>
  </si>
  <si>
    <t>18/07/2019</t>
  </si>
  <si>
    <t>5699009</t>
  </si>
  <si>
    <t>5699010</t>
  </si>
  <si>
    <t>19/07/2019</t>
  </si>
  <si>
    <t>26/07/2019</t>
  </si>
  <si>
    <t>29/07/2019</t>
  </si>
  <si>
    <t>30/07/2019</t>
  </si>
  <si>
    <t>31/07/2019</t>
  </si>
  <si>
    <t>68888972</t>
  </si>
  <si>
    <t>96.568.740-8</t>
  </si>
  <si>
    <t>1610169807</t>
  </si>
  <si>
    <t xml:space="preserve">GASCO GLP S.A                                </t>
  </si>
  <si>
    <t>fact 8966546</t>
  </si>
  <si>
    <t>68889294</t>
  </si>
  <si>
    <t>fact 396</t>
  </si>
  <si>
    <t>68889874</t>
  </si>
  <si>
    <t>68889570</t>
  </si>
  <si>
    <t>Fact 236443</t>
  </si>
  <si>
    <t>68889109</t>
  </si>
  <si>
    <t>96.604.460-8</t>
  </si>
  <si>
    <t>9800727</t>
  </si>
  <si>
    <t xml:space="preserve">ECOLAB                                       </t>
  </si>
  <si>
    <t>Fact 1481160</t>
  </si>
  <si>
    <t>02/07/2019</t>
  </si>
  <si>
    <t>68970075</t>
  </si>
  <si>
    <t>Fact 702238</t>
  </si>
  <si>
    <t>07/07/2019</t>
  </si>
  <si>
    <t>69162898</t>
  </si>
  <si>
    <t>Fact 1541151852</t>
  </si>
  <si>
    <t>69162901</t>
  </si>
  <si>
    <t>Fact 1920676809</t>
  </si>
  <si>
    <t>10/07/2019</t>
  </si>
  <si>
    <t>69288102</t>
  </si>
  <si>
    <t>Fact 5731, 5575, 5544</t>
  </si>
  <si>
    <t>69300993</t>
  </si>
  <si>
    <t>9.694.297-4</t>
  </si>
  <si>
    <t>6706983</t>
  </si>
  <si>
    <t xml:space="preserve">Jorge Baez Rojas                             </t>
  </si>
  <si>
    <t>Contable may jun19</t>
  </si>
  <si>
    <t>69441418</t>
  </si>
  <si>
    <t>Sueldo Jul 19</t>
  </si>
  <si>
    <t>69441495</t>
  </si>
  <si>
    <t>69440856</t>
  </si>
  <si>
    <t>Fact 17102</t>
  </si>
  <si>
    <t>69578924</t>
  </si>
  <si>
    <t>fact 14756</t>
  </si>
  <si>
    <t>69578833</t>
  </si>
  <si>
    <t>fact 6319,6070,5982, 5954, 586</t>
  </si>
  <si>
    <t>69790712</t>
  </si>
  <si>
    <t>27/07/2019</t>
  </si>
  <si>
    <t>69831279</t>
  </si>
  <si>
    <t>15.255.151-7</t>
  </si>
  <si>
    <t>15255151</t>
  </si>
  <si>
    <t xml:space="preserve">Johana Manzilla                              </t>
  </si>
  <si>
    <t>69831147</t>
  </si>
  <si>
    <t>16.339.235-6</t>
  </si>
  <si>
    <t>16339235</t>
  </si>
  <si>
    <t xml:space="preserve">Diego Maldonado                              </t>
  </si>
  <si>
    <t>69831138</t>
  </si>
  <si>
    <t>69831272</t>
  </si>
  <si>
    <t>23.704.059-7</t>
  </si>
  <si>
    <t>23704059</t>
  </si>
  <si>
    <t xml:space="preserve">Karina Mendoza                               </t>
  </si>
  <si>
    <t>69831142</t>
  </si>
  <si>
    <t>69831135</t>
  </si>
  <si>
    <t>69831021</t>
  </si>
  <si>
    <t>69831085</t>
  </si>
  <si>
    <t>69831028</t>
  </si>
  <si>
    <t>69831051</t>
  </si>
  <si>
    <t>69831043</t>
  </si>
  <si>
    <t>69831110</t>
  </si>
  <si>
    <t>69831077</t>
  </si>
  <si>
    <t>69831068</t>
  </si>
  <si>
    <t>69831058</t>
  </si>
  <si>
    <t>69831096</t>
  </si>
  <si>
    <t>69886263</t>
  </si>
  <si>
    <t>Panel Quebrado</t>
  </si>
  <si>
    <t>01-07-2019</t>
  </si>
  <si>
    <t>1288603711</t>
  </si>
  <si>
    <t>19-07-2019</t>
  </si>
  <si>
    <t>10770162</t>
  </si>
  <si>
    <t>31-07-2019</t>
  </si>
  <si>
    <t>10770015</t>
  </si>
  <si>
    <t>1006 88230971</t>
  </si>
  <si>
    <t>08/06/2019</t>
  </si>
  <si>
    <t>1706 88110137</t>
  </si>
  <si>
    <t>14/06/2019</t>
  </si>
  <si>
    <t>TAXIM510 SANTIAGO</t>
  </si>
  <si>
    <t>1706 88276316</t>
  </si>
  <si>
    <t>1706 88349918</t>
  </si>
  <si>
    <t>RESTAURANT LA ESTAK S.P. DE ATAC</t>
  </si>
  <si>
    <t>1706 88494646</t>
  </si>
  <si>
    <t>CENCOSUD RETAIL INT SANTIAGO</t>
  </si>
  <si>
    <t>1706 88114058</t>
  </si>
  <si>
    <t>16/06/2019</t>
  </si>
  <si>
    <t>JUAN QUINTERO SANTIAGO</t>
  </si>
  <si>
    <t>1706 88943186</t>
  </si>
  <si>
    <t>0506 00000010</t>
  </si>
  <si>
    <t>DEV. CB COMB/CONS 3</t>
  </si>
  <si>
    <t>1006 00000000</t>
  </si>
  <si>
    <t>1706 00000000</t>
  </si>
  <si>
    <t>1906 00000000</t>
  </si>
  <si>
    <t>2806 00000000</t>
  </si>
  <si>
    <t>0207 00000000</t>
  </si>
  <si>
    <t>0307 74313309183100217527257</t>
  </si>
  <si>
    <t>GOOGLE *GOOGLE STOR</t>
  </si>
  <si>
    <t>0307 24692169183100060096081</t>
  </si>
  <si>
    <t>GOOGLE *GSUITE_PASC</t>
  </si>
  <si>
    <t>0807 24492159188637648525105</t>
  </si>
  <si>
    <t>2907 24492159207637526766703</t>
  </si>
  <si>
    <t>0208 24055239214083343359333</t>
  </si>
  <si>
    <t>GOOGLE *GSUITE PASC</t>
  </si>
  <si>
    <t>0508 74313309215100586199607</t>
  </si>
  <si>
    <t>TRANSFERENCIA A BICE PARA Sergio Zamora</t>
  </si>
  <si>
    <t>COMEX ORDEN PAGO SALIENTE. OPS423876</t>
  </si>
  <si>
    <t>DEVOLUCION TESORERIA GRAL.</t>
  </si>
  <si>
    <t>ABONO POR PAGO A COMERCIO POR TARJETA D</t>
  </si>
  <si>
    <t>2606245-Transacciones operaciones financieras ABONO</t>
  </si>
  <si>
    <t>COMEX ORDEN PAGO ENTRANTE. OPE422424</t>
  </si>
  <si>
    <t>COMEX ORDEN PAGO ENTRANTE. OPE423144</t>
  </si>
  <si>
    <t>COMEX ORDEN PAGO ENTRANTE. OPE423975</t>
  </si>
  <si>
    <t>COMEX ORDEN PAGO ENTRANTE. OPE424951</t>
  </si>
  <si>
    <t>COMEX ORDEN PAGO ENTRANTE. OPE425713</t>
  </si>
  <si>
    <t>COMEX ORDEN PAGO ENTRANTE. OPE426507</t>
  </si>
  <si>
    <t>COMEX ORDEN PAGO ENTRANTE. OPE427492</t>
  </si>
  <si>
    <t>2606245-Transacciones operaciones financieras CARGO</t>
  </si>
  <si>
    <t>Reserva Casa Pascual</t>
  </si>
  <si>
    <t>Cambio de divisas</t>
  </si>
  <si>
    <t>Angelica</t>
  </si>
  <si>
    <t>NORTEVERDE</t>
  </si>
  <si>
    <t>05/07/2019</t>
  </si>
  <si>
    <t>EASY</t>
  </si>
  <si>
    <t>09/07/2019</t>
  </si>
  <si>
    <t>CRISPIERI</t>
  </si>
  <si>
    <t>CASA IDEAS</t>
  </si>
  <si>
    <t>17/07/2019</t>
  </si>
  <si>
    <t>24/07/2019</t>
  </si>
  <si>
    <t>25/07/2019</t>
  </si>
  <si>
    <t>PATENTES</t>
  </si>
  <si>
    <t>SB</t>
  </si>
  <si>
    <t>PDQ</t>
  </si>
  <si>
    <t>PAN MOLDE BLANCO  X 2</t>
  </si>
  <si>
    <t xml:space="preserve">PAN DESAYUNO </t>
  </si>
  <si>
    <t xml:space="preserve">SALAME </t>
  </si>
  <si>
    <t>HNOS VELIZ</t>
  </si>
  <si>
    <t>PARKING CENTRO</t>
  </si>
  <si>
    <t>ESTACIONAMIENTO</t>
  </si>
  <si>
    <t>PIEZA JUGUERA</t>
  </si>
  <si>
    <t>ACPASERVICE</t>
  </si>
  <si>
    <t>AROMATIZADOR COMEDOR</t>
  </si>
  <si>
    <t>ART ASEO</t>
  </si>
  <si>
    <t>CENTRO</t>
  </si>
  <si>
    <t>TOMATE PALTA</t>
  </si>
  <si>
    <t>ECOCAR</t>
  </si>
  <si>
    <t>AROMATIZANTE CAM</t>
  </si>
  <si>
    <t>CLINMOTORS</t>
  </si>
  <si>
    <t xml:space="preserve">AGUA JUTURI </t>
  </si>
  <si>
    <t>CAFÉ DESCAFEINADO</t>
  </si>
  <si>
    <t>VERDURA ALMUERZO</t>
  </si>
  <si>
    <t>YOGURT TOMATE</t>
  </si>
  <si>
    <t>ALMUERZO MALL</t>
  </si>
  <si>
    <t>PAPEL HIGIENICO Y ESPONJAS</t>
  </si>
  <si>
    <t>PAN DESAYUNO BERTITA</t>
  </si>
  <si>
    <t>01-7-2019</t>
  </si>
  <si>
    <t>Secadora</t>
  </si>
  <si>
    <t>ID 3676182721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</si>
</sst>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 #,##0_ ;_ * \-#,##0_ ;_ * &quot;-&quot;_ ;_ @_ "/>
    <numFmt numFmtId="164" formatCode="&quot;$&quot;\ #,##0;[Red]\-&quot;$&quot;\ #,##0"/>
    <numFmt numFmtId="165" formatCode="_-&quot;$&quot;\ * #,##0.00_-;\-&quot;$&quot;\ * #,##0.00_-;_-&quot;$&quot;\ * &quot;-&quot;??_-;_-@_-"/>
    <numFmt numFmtId="166" formatCode="_-* #,##0.00_-;\-* #,##0.00_-;_-* &quot;-&quot;??_-;_-@_-"/>
    <numFmt numFmtId="167" formatCode="_-* #,##0_-;\-* #,##0_-;_-* &quot;-&quot;??_-;_-@_-"/>
    <numFmt numFmtId="168" formatCode="_-&quot;$&quot;\ * #,##0_-;\-&quot;$&quot;\ * #,##0_-;_-&quot;$&quot;\ * &quot;-&quot;??_-;_-@_-"/>
    <numFmt numFmtId="169" formatCode="&quot;$&quot;\ #,##0"/>
    <numFmt numFmtId="170" formatCode="dd/mm/yyyy;@"/>
    <numFmt numFmtId="171" formatCode="0.0"/>
    <numFmt numFmtId="172" formatCode="_-* #,##0.0_-;\-* #,##0.0_-;_-* &quot;-&quot;??_-;_-@_-"/>
    <numFmt numFmtId="173" formatCode="_(* #,##0_);_(* \(#,##0\);_(* &quot;-&quot;??_);_(@_)"/>
  </numFmts>
  <fonts count="48" x14ac:knownFonts="1">
    <font>
      <sz val="11"/>
      <color theme="1"/>
      <name val="Calibri"/>
      <family val="2"/>
      <scheme val="minor"/>
    </font>
    <font>
      <sz val="11"/>
      <color theme="1"/>
      <name val="Calibri"/>
      <family val="2"/>
      <scheme val="minor"/>
    </font>
    <font>
      <sz val="11"/>
      <color rgb="FFFF0000"/>
      <name val="Calibri"/>
      <family val="2"/>
      <scheme val="minor"/>
    </font>
    <font>
      <sz val="10"/>
      <name val="Arial"/>
      <family val="2"/>
    </font>
    <font>
      <sz val="8"/>
      <name val="Arial"/>
      <family val="2"/>
    </font>
    <font>
      <b/>
      <sz val="16"/>
      <color theme="1"/>
      <name val="Calibri"/>
      <family val="2"/>
      <scheme val="minor"/>
    </font>
    <font>
      <b/>
      <sz val="10"/>
      <name val="Arial"/>
      <family val="2"/>
    </font>
    <font>
      <sz val="9"/>
      <color theme="1"/>
      <name val="Calibri"/>
      <family val="2"/>
      <scheme val="minor"/>
    </font>
    <font>
      <sz val="10"/>
      <color theme="1"/>
      <name val="Calibri"/>
      <family val="2"/>
      <scheme val="minor"/>
    </font>
    <font>
      <sz val="11"/>
      <name val="Arial"/>
      <family val="2"/>
    </font>
    <font>
      <sz val="11"/>
      <color indexed="8"/>
      <name val="Calibri"/>
      <family val="2"/>
      <scheme val="minor"/>
    </font>
    <font>
      <sz val="11"/>
      <name val="Calibri"/>
      <family val="2"/>
      <scheme val="minor"/>
    </font>
    <font>
      <b/>
      <sz val="11"/>
      <color rgb="FFFF0000"/>
      <name val="Calibri"/>
      <family val="2"/>
      <scheme val="minor"/>
    </font>
    <font>
      <b/>
      <sz val="11"/>
      <color theme="1"/>
      <name val="Calibri"/>
      <family val="2"/>
      <scheme val="minor"/>
    </font>
    <font>
      <b/>
      <sz val="11"/>
      <name val="Arial"/>
      <family val="2"/>
    </font>
    <font>
      <sz val="10"/>
      <name val="Calibri"/>
      <family val="2"/>
      <scheme val="minor"/>
    </font>
    <font>
      <b/>
      <sz val="10"/>
      <color theme="1"/>
      <name val="Calibri"/>
      <family val="2"/>
      <scheme val="minor"/>
    </font>
    <font>
      <sz val="10"/>
      <color rgb="FFFF0000"/>
      <name val="Calibri"/>
      <family val="2"/>
      <scheme val="minor"/>
    </font>
    <font>
      <sz val="9"/>
      <name val="Calibri"/>
      <family val="2"/>
      <scheme val="minor"/>
    </font>
    <font>
      <sz val="10"/>
      <color theme="1"/>
      <name val="Arial"/>
      <family val="2"/>
    </font>
    <font>
      <sz val="12"/>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4"/>
      <color theme="1"/>
      <name val="Calibri"/>
      <family val="2"/>
      <scheme val="minor"/>
    </font>
    <font>
      <sz val="10"/>
      <name val="Arial"/>
      <family val="2"/>
    </font>
    <font>
      <sz val="14"/>
      <color theme="1"/>
      <name val="Calibri"/>
      <family val="2"/>
      <scheme val="minor"/>
    </font>
    <font>
      <sz val="9"/>
      <color rgb="FFFF0000"/>
      <name val="Calibri"/>
      <family val="2"/>
      <scheme val="minor"/>
    </font>
    <font>
      <sz val="9"/>
      <color rgb="FF333333"/>
      <name val="Arial"/>
      <family val="2"/>
    </font>
    <font>
      <sz val="20"/>
      <color theme="1"/>
      <name val="Calibri"/>
      <family val="2"/>
      <scheme val="minor"/>
    </font>
    <font>
      <b/>
      <sz val="10"/>
      <color rgb="FF333333"/>
      <name val="Arial"/>
      <family val="2"/>
    </font>
    <font>
      <sz val="7"/>
      <color theme="1"/>
      <name val="Arial"/>
      <family val="2"/>
    </font>
    <font>
      <b/>
      <sz val="12"/>
      <color rgb="FF222222"/>
      <name val="Arial"/>
      <family val="2"/>
    </font>
    <font>
      <b/>
      <sz val="7"/>
      <color theme="1"/>
      <name val="Arial"/>
      <family val="2"/>
    </font>
    <font>
      <b/>
      <sz val="12"/>
      <color rgb="FF333333"/>
      <name val="Arial"/>
      <family val="2"/>
    </font>
    <font>
      <sz val="8"/>
      <color theme="1"/>
      <name val="Arial"/>
      <family val="2"/>
    </font>
    <font>
      <b/>
      <sz val="8"/>
      <color theme="1"/>
      <name val="Arial"/>
      <family val="2"/>
    </font>
  </fonts>
  <fills count="41">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6"/>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medium">
        <color rgb="FFE0E0DE"/>
      </right>
      <top style="medium">
        <color rgb="FFE0E0DE"/>
      </top>
      <bottom/>
      <diagonal/>
    </border>
    <border>
      <left/>
      <right style="medium">
        <color rgb="FFE0E0DE"/>
      </right>
      <top/>
      <bottom/>
      <diagonal/>
    </border>
    <border>
      <left/>
      <right style="medium">
        <color rgb="FFE0E0DE"/>
      </right>
      <top/>
      <bottom style="medium">
        <color rgb="FFE0E0DE"/>
      </bottom>
      <diagonal/>
    </border>
    <border>
      <left style="medium">
        <color rgb="FFE0E0DE"/>
      </left>
      <right/>
      <top style="medium">
        <color rgb="FFE0E0DE"/>
      </top>
      <bottom/>
      <diagonal/>
    </border>
    <border>
      <left/>
      <right/>
      <top style="medium">
        <color rgb="FFE0E0DE"/>
      </top>
      <bottom/>
      <diagonal/>
    </border>
    <border>
      <left style="medium">
        <color rgb="FFE0E0DE"/>
      </left>
      <right/>
      <top/>
      <bottom/>
      <diagonal/>
    </border>
    <border>
      <left style="medium">
        <color rgb="FFE0E0DE"/>
      </left>
      <right/>
      <top/>
      <bottom style="medium">
        <color rgb="FFE0E0DE"/>
      </bottom>
      <diagonal/>
    </border>
    <border>
      <left/>
      <right/>
      <top/>
      <bottom style="medium">
        <color rgb="FFE0E0DE"/>
      </bottom>
      <diagonal/>
    </border>
  </borders>
  <cellStyleXfs count="50">
    <xf numFmtId="0" fontId="0" fillId="0" borderId="0"/>
    <xf numFmtId="166" fontId="1" fillId="0" borderId="0" applyFont="0" applyFill="0" applyBorder="0" applyAlignment="0" applyProtection="0"/>
    <xf numFmtId="165" fontId="1" fillId="0" borderId="0" applyFont="0" applyFill="0" applyBorder="0" applyAlignment="0" applyProtection="0"/>
    <xf numFmtId="0" fontId="3" fillId="0" borderId="0"/>
    <xf numFmtId="9" fontId="1" fillId="0" borderId="0" applyFont="0" applyFill="0" applyBorder="0" applyAlignment="0" applyProtection="0"/>
    <xf numFmtId="0" fontId="10" fillId="0" borderId="0"/>
    <xf numFmtId="166" fontId="3" fillId="0" borderId="0" applyFont="0" applyFill="0" applyBorder="0" applyAlignment="0" applyProtection="0"/>
    <xf numFmtId="0" fontId="21" fillId="0" borderId="0" applyNumberFormat="0" applyFill="0" applyBorder="0" applyAlignment="0" applyProtection="0"/>
    <xf numFmtId="0" fontId="22" fillId="0" borderId="10" applyNumberFormat="0" applyFill="0" applyAlignment="0" applyProtection="0"/>
    <xf numFmtId="0" fontId="23" fillId="0" borderId="11" applyNumberFormat="0" applyFill="0" applyAlignment="0" applyProtection="0"/>
    <xf numFmtId="0" fontId="24" fillId="0" borderId="12" applyNumberFormat="0" applyFill="0" applyAlignment="0" applyProtection="0"/>
    <xf numFmtId="0" fontId="24" fillId="0" borderId="0" applyNumberFormat="0" applyFill="0" applyBorder="0" applyAlignment="0" applyProtection="0"/>
    <xf numFmtId="0" fontId="25" fillId="9" borderId="0" applyNumberFormat="0" applyBorder="0" applyAlignment="0" applyProtection="0"/>
    <xf numFmtId="0" fontId="26" fillId="10" borderId="0" applyNumberFormat="0" applyBorder="0" applyAlignment="0" applyProtection="0"/>
    <xf numFmtId="0" fontId="27" fillId="11" borderId="0" applyNumberFormat="0" applyBorder="0" applyAlignment="0" applyProtection="0"/>
    <xf numFmtId="0" fontId="28" fillId="12" borderId="13" applyNumberFormat="0" applyAlignment="0" applyProtection="0"/>
    <xf numFmtId="0" fontId="29" fillId="13" borderId="14" applyNumberFormat="0" applyAlignment="0" applyProtection="0"/>
    <xf numFmtId="0" fontId="30" fillId="13" borderId="13" applyNumberFormat="0" applyAlignment="0" applyProtection="0"/>
    <xf numFmtId="0" fontId="31" fillId="0" borderId="15" applyNumberFormat="0" applyFill="0" applyAlignment="0" applyProtection="0"/>
    <xf numFmtId="0" fontId="32" fillId="14" borderId="16" applyNumberFormat="0" applyAlignment="0" applyProtection="0"/>
    <xf numFmtId="0" fontId="2" fillId="0" borderId="0" applyNumberFormat="0" applyFill="0" applyBorder="0" applyAlignment="0" applyProtection="0"/>
    <xf numFmtId="0" fontId="1" fillId="15" borderId="17" applyNumberFormat="0" applyFont="0" applyAlignment="0" applyProtection="0"/>
    <xf numFmtId="0" fontId="33" fillId="0" borderId="0" applyNumberFormat="0" applyFill="0" applyBorder="0" applyAlignment="0" applyProtection="0"/>
    <xf numFmtId="0" fontId="13" fillId="0" borderId="18" applyNumberFormat="0" applyFill="0" applyAlignment="0" applyProtection="0"/>
    <xf numFmtId="0" fontId="34"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4" fillId="31" borderId="0" applyNumberFormat="0" applyBorder="0" applyAlignment="0" applyProtection="0"/>
    <xf numFmtId="0" fontId="34"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4" fillId="35" borderId="0" applyNumberFormat="0" applyBorder="0" applyAlignment="0" applyProtection="0"/>
    <xf numFmtId="0" fontId="34"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34" fillId="39" borderId="0" applyNumberFormat="0" applyBorder="0" applyAlignment="0" applyProtection="0"/>
    <xf numFmtId="0" fontId="36" fillId="0" borderId="0"/>
    <xf numFmtId="41" fontId="1" fillId="0" borderId="0" applyFont="0" applyFill="0" applyBorder="0" applyAlignment="0" applyProtection="0"/>
  </cellStyleXfs>
  <cellXfs count="354">
    <xf numFmtId="0" fontId="0" fillId="0" borderId="0" xfId="0"/>
    <xf numFmtId="167" fontId="0" fillId="0" borderId="0" xfId="1" applyNumberFormat="1" applyFont="1"/>
    <xf numFmtId="0" fontId="0" fillId="2" borderId="1" xfId="0" applyFill="1" applyBorder="1"/>
    <xf numFmtId="14" fontId="0" fillId="0" borderId="0" xfId="0" applyNumberFormat="1"/>
    <xf numFmtId="0" fontId="3" fillId="0" borderId="0" xfId="3" applyFill="1"/>
    <xf numFmtId="167" fontId="0" fillId="0" borderId="0" xfId="0" applyNumberFormat="1"/>
    <xf numFmtId="0" fontId="0" fillId="2" borderId="0" xfId="0" applyFill="1"/>
    <xf numFmtId="167" fontId="0" fillId="2" borderId="0" xfId="1" applyNumberFormat="1" applyFont="1" applyFill="1"/>
    <xf numFmtId="167" fontId="0" fillId="2" borderId="0" xfId="0" applyNumberFormat="1" applyFill="1"/>
    <xf numFmtId="9" fontId="0" fillId="0" borderId="0" xfId="4" applyFont="1"/>
    <xf numFmtId="167" fontId="0" fillId="2" borderId="1" xfId="0" applyNumberFormat="1" applyFill="1" applyBorder="1"/>
    <xf numFmtId="17" fontId="5" fillId="0" borderId="0" xfId="0" quotePrefix="1" applyNumberFormat="1" applyFont="1"/>
    <xf numFmtId="0" fontId="7" fillId="0" borderId="0" xfId="0" applyFont="1"/>
    <xf numFmtId="0" fontId="0" fillId="0" borderId="1" xfId="0" applyFill="1" applyBorder="1"/>
    <xf numFmtId="0" fontId="0" fillId="0" borderId="0" xfId="0" applyBorder="1"/>
    <xf numFmtId="167" fontId="0" fillId="0" borderId="0" xfId="1" applyNumberFormat="1" applyFont="1" applyBorder="1"/>
    <xf numFmtId="0" fontId="2" fillId="2" borderId="1" xfId="0" applyFont="1" applyFill="1" applyBorder="1"/>
    <xf numFmtId="167" fontId="2" fillId="2" borderId="1" xfId="0" applyNumberFormat="1" applyFont="1" applyFill="1" applyBorder="1"/>
    <xf numFmtId="0" fontId="3" fillId="0" borderId="0" xfId="3"/>
    <xf numFmtId="0" fontId="0" fillId="0" borderId="0" xfId="0" applyFill="1"/>
    <xf numFmtId="0" fontId="0" fillId="0" borderId="0" xfId="0" applyAlignment="1">
      <alignment horizontal="center"/>
    </xf>
    <xf numFmtId="167" fontId="0" fillId="0" borderId="0" xfId="1" applyNumberFormat="1" applyFont="1" applyFill="1" applyAlignment="1">
      <alignment horizontal="center"/>
    </xf>
    <xf numFmtId="167" fontId="0" fillId="0" borderId="1" xfId="1" applyNumberFormat="1" applyFont="1" applyFill="1" applyBorder="1" applyAlignment="1">
      <alignment horizontal="right"/>
    </xf>
    <xf numFmtId="0" fontId="0" fillId="0" borderId="0" xfId="0" applyFill="1" applyAlignment="1">
      <alignment horizontal="center"/>
    </xf>
    <xf numFmtId="167" fontId="0" fillId="0" borderId="0" xfId="1" applyNumberFormat="1" applyFont="1" applyFill="1" applyAlignment="1">
      <alignment horizontal="right"/>
    </xf>
    <xf numFmtId="167" fontId="0" fillId="0" borderId="0" xfId="1" applyNumberFormat="1" applyFont="1" applyFill="1" applyBorder="1" applyAlignment="1">
      <alignment horizontal="center"/>
    </xf>
    <xf numFmtId="0" fontId="3" fillId="0" borderId="0" xfId="3" applyBorder="1"/>
    <xf numFmtId="0" fontId="4" fillId="0" borderId="0" xfId="3" applyFont="1" applyBorder="1"/>
    <xf numFmtId="14" fontId="4" fillId="0" borderId="0" xfId="3" applyNumberFormat="1" applyFont="1" applyBorder="1"/>
    <xf numFmtId="0" fontId="3" fillId="0" borderId="1" xfId="3" applyBorder="1"/>
    <xf numFmtId="167" fontId="3" fillId="0" borderId="1" xfId="3" applyNumberFormat="1" applyBorder="1"/>
    <xf numFmtId="167" fontId="0" fillId="3" borderId="1" xfId="1" applyNumberFormat="1" applyFont="1" applyFill="1" applyBorder="1" applyAlignment="1">
      <alignment horizontal="left"/>
    </xf>
    <xf numFmtId="167" fontId="0" fillId="3" borderId="1" xfId="1" applyNumberFormat="1" applyFont="1" applyFill="1" applyBorder="1" applyAlignment="1">
      <alignment horizontal="center"/>
    </xf>
    <xf numFmtId="0" fontId="8" fillId="0" borderId="0" xfId="0" applyFont="1" applyFill="1"/>
    <xf numFmtId="0" fontId="8" fillId="0" borderId="1" xfId="0" applyFont="1" applyFill="1" applyBorder="1"/>
    <xf numFmtId="168" fontId="8" fillId="0" borderId="0" xfId="2" applyNumberFormat="1" applyFont="1" applyFill="1"/>
    <xf numFmtId="0" fontId="8" fillId="0" borderId="0" xfId="0" applyFont="1" applyFill="1" applyAlignment="1">
      <alignment horizontal="center"/>
    </xf>
    <xf numFmtId="167" fontId="8" fillId="0" borderId="1" xfId="1" applyNumberFormat="1" applyFont="1" applyFill="1" applyBorder="1" applyAlignment="1">
      <alignment horizontal="center"/>
    </xf>
    <xf numFmtId="167" fontId="8" fillId="0" borderId="0" xfId="1" applyNumberFormat="1" applyFont="1" applyFill="1"/>
    <xf numFmtId="167" fontId="8" fillId="0" borderId="0" xfId="0" applyNumberFormat="1" applyFont="1" applyFill="1"/>
    <xf numFmtId="1" fontId="0" fillId="2" borderId="0" xfId="0" applyNumberFormat="1" applyFill="1"/>
    <xf numFmtId="167" fontId="8" fillId="0" borderId="1" xfId="0" applyNumberFormat="1" applyFont="1" applyFill="1" applyBorder="1"/>
    <xf numFmtId="167" fontId="8" fillId="0" borderId="1" xfId="0" applyNumberFormat="1" applyFont="1" applyFill="1" applyBorder="1" applyAlignment="1">
      <alignment horizontal="center"/>
    </xf>
    <xf numFmtId="0" fontId="3" fillId="0" borderId="0" xfId="3"/>
    <xf numFmtId="0" fontId="9" fillId="0" borderId="0" xfId="3" applyFont="1"/>
    <xf numFmtId="166" fontId="4" fillId="0" borderId="0" xfId="1" applyFont="1" applyBorder="1"/>
    <xf numFmtId="166" fontId="3" fillId="0" borderId="0" xfId="1" applyFont="1"/>
    <xf numFmtId="167" fontId="0" fillId="6" borderId="1" xfId="1" applyNumberFormat="1" applyFont="1" applyFill="1" applyBorder="1" applyAlignment="1">
      <alignment horizontal="center"/>
    </xf>
    <xf numFmtId="167" fontId="0" fillId="0" borderId="1" xfId="1" applyNumberFormat="1" applyFont="1" applyFill="1" applyBorder="1" applyAlignment="1">
      <alignment horizontal="left"/>
    </xf>
    <xf numFmtId="0" fontId="8" fillId="0" borderId="1" xfId="0" applyFont="1" applyBorder="1"/>
    <xf numFmtId="0" fontId="0" fillId="0" borderId="1" xfId="0" applyFill="1" applyBorder="1"/>
    <xf numFmtId="167" fontId="0" fillId="0" borderId="1" xfId="1" applyNumberFormat="1" applyFont="1" applyFill="1" applyBorder="1" applyAlignment="1">
      <alignment horizontal="center"/>
    </xf>
    <xf numFmtId="14" fontId="3" fillId="0" borderId="0" xfId="3" applyNumberFormat="1"/>
    <xf numFmtId="168" fontId="8" fillId="0" borderId="1" xfId="2" applyNumberFormat="1" applyFont="1" applyFill="1" applyBorder="1"/>
    <xf numFmtId="167" fontId="0" fillId="0" borderId="1" xfId="1" applyNumberFormat="1" applyFont="1" applyFill="1" applyBorder="1" applyAlignment="1"/>
    <xf numFmtId="167" fontId="0" fillId="5" borderId="1" xfId="1" applyNumberFormat="1" applyFont="1" applyFill="1" applyBorder="1" applyAlignment="1"/>
    <xf numFmtId="167" fontId="0" fillId="5" borderId="1" xfId="1" applyNumberFormat="1" applyFont="1" applyFill="1" applyBorder="1" applyAlignment="1">
      <alignment horizontal="right"/>
    </xf>
    <xf numFmtId="0" fontId="3" fillId="0" borderId="0" xfId="3"/>
    <xf numFmtId="0" fontId="0" fillId="0" borderId="0" xfId="0" applyFill="1" applyBorder="1"/>
    <xf numFmtId="0" fontId="6" fillId="6" borderId="1" xfId="0" applyFont="1" applyFill="1" applyBorder="1"/>
    <xf numFmtId="14" fontId="14" fillId="6" borderId="1" xfId="3" applyNumberFormat="1" applyFont="1" applyFill="1" applyBorder="1"/>
    <xf numFmtId="0" fontId="8" fillId="3" borderId="1" xfId="0" applyFont="1" applyFill="1" applyBorder="1"/>
    <xf numFmtId="167" fontId="8" fillId="0" borderId="1" xfId="1" applyNumberFormat="1" applyFont="1" applyBorder="1"/>
    <xf numFmtId="167" fontId="8" fillId="3" borderId="1" xfId="1" applyNumberFormat="1" applyFont="1" applyFill="1" applyBorder="1"/>
    <xf numFmtId="0" fontId="15" fillId="0" borderId="1" xfId="3" applyFont="1" applyBorder="1"/>
    <xf numFmtId="14" fontId="15" fillId="0" borderId="1" xfId="3" applyNumberFormat="1" applyFont="1" applyFill="1" applyBorder="1"/>
    <xf numFmtId="0" fontId="15" fillId="0" borderId="1" xfId="3" applyFont="1" applyFill="1" applyBorder="1"/>
    <xf numFmtId="167" fontId="15" fillId="0" borderId="1" xfId="1" applyNumberFormat="1" applyFont="1" applyFill="1" applyBorder="1"/>
    <xf numFmtId="14" fontId="11" fillId="6" borderId="1" xfId="3" applyNumberFormat="1" applyFont="1" applyFill="1" applyBorder="1"/>
    <xf numFmtId="0" fontId="11" fillId="6" borderId="1" xfId="3" applyFont="1" applyFill="1" applyBorder="1"/>
    <xf numFmtId="167" fontId="11" fillId="6" borderId="1" xfId="1" applyNumberFormat="1" applyFont="1" applyFill="1" applyBorder="1"/>
    <xf numFmtId="0" fontId="1" fillId="6" borderId="1" xfId="0" applyFont="1" applyFill="1" applyBorder="1"/>
    <xf numFmtId="167" fontId="0" fillId="0" borderId="0" xfId="1" applyNumberFormat="1" applyFont="1" applyAlignment="1">
      <alignment wrapText="1"/>
    </xf>
    <xf numFmtId="167" fontId="0" fillId="2" borderId="1" xfId="1" applyNumberFormat="1" applyFont="1" applyFill="1" applyBorder="1" applyAlignment="1"/>
    <xf numFmtId="167" fontId="0" fillId="2" borderId="1" xfId="1" applyNumberFormat="1" applyFont="1" applyFill="1" applyBorder="1" applyAlignment="1">
      <alignment horizontal="right"/>
    </xf>
    <xf numFmtId="0" fontId="8" fillId="8" borderId="1" xfId="0" applyFont="1" applyFill="1" applyBorder="1"/>
    <xf numFmtId="167" fontId="3" fillId="8" borderId="1" xfId="3" applyNumberFormat="1" applyFill="1" applyBorder="1"/>
    <xf numFmtId="167" fontId="8" fillId="8" borderId="1" xfId="1" applyNumberFormat="1" applyFont="1" applyFill="1" applyBorder="1" applyAlignment="1">
      <alignment horizontal="center"/>
    </xf>
    <xf numFmtId="167" fontId="8" fillId="8" borderId="1" xfId="0" applyNumberFormat="1" applyFont="1" applyFill="1" applyBorder="1"/>
    <xf numFmtId="167" fontId="3" fillId="0" borderId="5" xfId="3" applyNumberFormat="1" applyBorder="1"/>
    <xf numFmtId="167" fontId="8" fillId="0" borderId="5" xfId="1" applyNumberFormat="1" applyFont="1" applyFill="1" applyBorder="1" applyAlignment="1">
      <alignment horizontal="center"/>
    </xf>
    <xf numFmtId="167" fontId="8" fillId="0" borderId="5" xfId="0" applyNumberFormat="1" applyFont="1" applyFill="1" applyBorder="1"/>
    <xf numFmtId="164" fontId="3" fillId="0" borderId="0" xfId="3" applyNumberFormat="1"/>
    <xf numFmtId="1" fontId="0" fillId="0" borderId="0" xfId="0" applyNumberFormat="1"/>
    <xf numFmtId="167" fontId="0" fillId="0" borderId="0" xfId="1" applyNumberFormat="1" applyFont="1" applyFill="1"/>
    <xf numFmtId="0" fontId="8" fillId="0" borderId="5" xfId="0" applyFont="1" applyFill="1" applyBorder="1"/>
    <xf numFmtId="167" fontId="0" fillId="6" borderId="1" xfId="1" applyNumberFormat="1" applyFont="1" applyFill="1" applyBorder="1" applyAlignment="1">
      <alignment horizontal="right"/>
    </xf>
    <xf numFmtId="0" fontId="0" fillId="6" borderId="1" xfId="0" applyFill="1" applyBorder="1"/>
    <xf numFmtId="17" fontId="0" fillId="6" borderId="1" xfId="1" applyNumberFormat="1" applyFont="1" applyFill="1" applyBorder="1" applyAlignment="1">
      <alignment horizontal="center"/>
    </xf>
    <xf numFmtId="171" fontId="0" fillId="2" borderId="0" xfId="0" applyNumberFormat="1" applyFill="1"/>
    <xf numFmtId="14" fontId="17" fillId="0" borderId="1" xfId="3" applyNumberFormat="1" applyFont="1" applyFill="1" applyBorder="1"/>
    <xf numFmtId="0" fontId="17" fillId="0" borderId="1" xfId="3" applyFont="1" applyFill="1" applyBorder="1"/>
    <xf numFmtId="167" fontId="17" fillId="0" borderId="1" xfId="1" applyNumberFormat="1" applyFont="1" applyFill="1" applyBorder="1"/>
    <xf numFmtId="164" fontId="0" fillId="0" borderId="0" xfId="0" applyNumberFormat="1"/>
    <xf numFmtId="166" fontId="0" fillId="0" borderId="0" xfId="1" applyFont="1"/>
    <xf numFmtId="14" fontId="0" fillId="0" borderId="1" xfId="1" applyNumberFormat="1" applyFont="1" applyFill="1" applyBorder="1" applyAlignment="1">
      <alignment horizontal="center"/>
    </xf>
    <xf numFmtId="167" fontId="2" fillId="0" borderId="0" xfId="1" applyNumberFormat="1" applyFont="1"/>
    <xf numFmtId="167" fontId="2" fillId="0" borderId="0" xfId="0" applyNumberFormat="1" applyFont="1"/>
    <xf numFmtId="0" fontId="3" fillId="7" borderId="0" xfId="3" applyFill="1"/>
    <xf numFmtId="167" fontId="0" fillId="0" borderId="0" xfId="1" applyNumberFormat="1" applyFont="1" applyFill="1" applyBorder="1" applyAlignment="1">
      <alignment horizontal="left"/>
    </xf>
    <xf numFmtId="167" fontId="0" fillId="0" borderId="0" xfId="1" applyNumberFormat="1" applyFont="1" applyFill="1" applyBorder="1" applyAlignment="1">
      <alignment horizontal="right"/>
    </xf>
    <xf numFmtId="0" fontId="12" fillId="2" borderId="1" xfId="0" applyFont="1" applyFill="1" applyBorder="1"/>
    <xf numFmtId="167" fontId="12" fillId="2" borderId="1" xfId="0" applyNumberFormat="1" applyFont="1" applyFill="1" applyBorder="1"/>
    <xf numFmtId="172" fontId="8" fillId="0" borderId="0" xfId="1" applyNumberFormat="1" applyFont="1" applyFill="1"/>
    <xf numFmtId="14" fontId="9" fillId="0" borderId="0" xfId="3" applyNumberFormat="1" applyFont="1"/>
    <xf numFmtId="167" fontId="9" fillId="0" borderId="0" xfId="1" applyNumberFormat="1" applyFont="1"/>
    <xf numFmtId="166" fontId="0" fillId="0" borderId="0" xfId="0" applyNumberFormat="1"/>
    <xf numFmtId="0" fontId="18" fillId="0" borderId="1" xfId="0" applyFont="1" applyFill="1" applyBorder="1" applyAlignment="1">
      <alignment horizontal="center"/>
    </xf>
    <xf numFmtId="167" fontId="18" fillId="0" borderId="1" xfId="1" applyNumberFormat="1" applyFont="1" applyFill="1" applyBorder="1"/>
    <xf numFmtId="167" fontId="7" fillId="0" borderId="1" xfId="1" applyNumberFormat="1" applyFont="1" applyFill="1" applyBorder="1"/>
    <xf numFmtId="167" fontId="3" fillId="0" borderId="0" xfId="3" applyNumberFormat="1"/>
    <xf numFmtId="0" fontId="3" fillId="0" borderId="0" xfId="0" applyFont="1"/>
    <xf numFmtId="173" fontId="3" fillId="0" borderId="0" xfId="1" applyNumberFormat="1" applyFont="1"/>
    <xf numFmtId="170" fontId="19" fillId="0" borderId="1" xfId="1" applyNumberFormat="1" applyFont="1" applyFill="1" applyBorder="1"/>
    <xf numFmtId="167" fontId="19" fillId="0" borderId="1" xfId="1" applyNumberFormat="1" applyFont="1" applyFill="1" applyBorder="1"/>
    <xf numFmtId="0" fontId="1" fillId="0" borderId="1" xfId="0" applyFont="1" applyFill="1" applyBorder="1"/>
    <xf numFmtId="0" fontId="19" fillId="0" borderId="0" xfId="3" applyFont="1" applyFill="1"/>
    <xf numFmtId="0" fontId="1" fillId="0" borderId="0" xfId="0" applyFont="1" applyFill="1" applyBorder="1"/>
    <xf numFmtId="14" fontId="18" fillId="0" borderId="1" xfId="0" applyNumberFormat="1" applyFont="1" applyFill="1" applyBorder="1" applyAlignment="1">
      <alignment horizontal="center"/>
    </xf>
    <xf numFmtId="164" fontId="3" fillId="0" borderId="0" xfId="0" applyNumberFormat="1" applyFont="1"/>
    <xf numFmtId="164" fontId="9" fillId="0" borderId="0" xfId="3" applyNumberFormat="1" applyFont="1"/>
    <xf numFmtId="167" fontId="18" fillId="0" borderId="1" xfId="1" applyNumberFormat="1" applyFont="1" applyFill="1" applyBorder="1" applyAlignment="1">
      <alignment horizontal="center"/>
    </xf>
    <xf numFmtId="0" fontId="8" fillId="8" borderId="6" xfId="0" applyFont="1" applyFill="1" applyBorder="1"/>
    <xf numFmtId="168" fontId="20" fillId="0" borderId="8" xfId="2" applyNumberFormat="1" applyFont="1" applyFill="1" applyBorder="1"/>
    <xf numFmtId="167" fontId="20" fillId="0" borderId="9" xfId="1" applyNumberFormat="1" applyFont="1" applyFill="1" applyBorder="1"/>
    <xf numFmtId="0" fontId="0" fillId="0" borderId="0" xfId="0"/>
    <xf numFmtId="0" fontId="0" fillId="0" borderId="0" xfId="0" applyFill="1"/>
    <xf numFmtId="0" fontId="3" fillId="0" borderId="0" xfId="3"/>
    <xf numFmtId="170" fontId="19" fillId="0" borderId="0" xfId="1" applyNumberFormat="1" applyFont="1" applyFill="1" applyBorder="1"/>
    <xf numFmtId="167" fontId="19" fillId="0" borderId="0" xfId="1" applyNumberFormat="1" applyFont="1" applyFill="1" applyBorder="1"/>
    <xf numFmtId="14" fontId="9" fillId="2" borderId="1" xfId="3" applyNumberFormat="1" applyFont="1" applyFill="1" applyBorder="1"/>
    <xf numFmtId="0" fontId="9" fillId="2" borderId="1" xfId="3" applyFont="1" applyFill="1" applyBorder="1"/>
    <xf numFmtId="167" fontId="9" fillId="2" borderId="1" xfId="1" applyNumberFormat="1" applyFont="1" applyFill="1" applyBorder="1"/>
    <xf numFmtId="0" fontId="0" fillId="0" borderId="1" xfId="0" applyFill="1" applyBorder="1" applyProtection="1"/>
    <xf numFmtId="167" fontId="0" fillId="0" borderId="1" xfId="1" applyNumberFormat="1" applyFont="1" applyFill="1" applyBorder="1" applyProtection="1"/>
    <xf numFmtId="170" fontId="0" fillId="0" borderId="1" xfId="0" applyNumberFormat="1" applyFill="1" applyBorder="1" applyProtection="1"/>
    <xf numFmtId="167" fontId="0" fillId="2" borderId="1" xfId="1" applyNumberFormat="1" applyFont="1" applyFill="1" applyBorder="1" applyAlignment="1">
      <alignment horizontal="left"/>
    </xf>
    <xf numFmtId="167" fontId="0" fillId="2" borderId="1" xfId="1" applyNumberFormat="1" applyFont="1" applyFill="1" applyBorder="1" applyAlignment="1">
      <alignment horizontal="center"/>
    </xf>
    <xf numFmtId="0" fontId="2" fillId="0" borderId="7" xfId="0" applyFont="1" applyFill="1" applyBorder="1"/>
    <xf numFmtId="167" fontId="0" fillId="0" borderId="2" xfId="1" applyNumberFormat="1" applyFont="1" applyFill="1" applyBorder="1" applyAlignment="1">
      <alignment horizontal="left"/>
    </xf>
    <xf numFmtId="167" fontId="35" fillId="0" borderId="2" xfId="1" applyNumberFormat="1" applyFont="1" applyFill="1" applyBorder="1" applyAlignment="1">
      <alignment horizontal="left"/>
    </xf>
    <xf numFmtId="167" fontId="35" fillId="3" borderId="1" xfId="1" applyNumberFormat="1" applyFont="1" applyFill="1" applyBorder="1" applyAlignment="1">
      <alignment horizontal="left"/>
    </xf>
    <xf numFmtId="14" fontId="14" fillId="4" borderId="1" xfId="3" applyNumberFormat="1" applyFont="1" applyFill="1" applyBorder="1"/>
    <xf numFmtId="0" fontId="6" fillId="4" borderId="1" xfId="0" applyFont="1" applyFill="1" applyBorder="1"/>
    <xf numFmtId="0" fontId="0" fillId="0" borderId="0" xfId="0"/>
    <xf numFmtId="0" fontId="0" fillId="0" borderId="1" xfId="0" applyFill="1" applyBorder="1"/>
    <xf numFmtId="0" fontId="3" fillId="0" borderId="0" xfId="3"/>
    <xf numFmtId="0" fontId="3" fillId="0" borderId="1" xfId="3" applyBorder="1"/>
    <xf numFmtId="0" fontId="8" fillId="0" borderId="0" xfId="0" applyFont="1" applyFill="1"/>
    <xf numFmtId="0" fontId="8" fillId="0" borderId="1" xfId="0" applyFont="1" applyFill="1" applyBorder="1"/>
    <xf numFmtId="14" fontId="8" fillId="0" borderId="1" xfId="0" applyNumberFormat="1" applyFont="1" applyFill="1" applyBorder="1" applyAlignment="1">
      <alignment horizontal="center"/>
    </xf>
    <xf numFmtId="167" fontId="8" fillId="0" borderId="1" xfId="1" applyNumberFormat="1" applyFont="1" applyFill="1" applyBorder="1"/>
    <xf numFmtId="167" fontId="8" fillId="0" borderId="1" xfId="1" applyNumberFormat="1" applyFont="1" applyFill="1" applyBorder="1" applyAlignment="1">
      <alignment horizontal="center"/>
    </xf>
    <xf numFmtId="167" fontId="8" fillId="0" borderId="1" xfId="0" applyNumberFormat="1" applyFont="1" applyFill="1" applyBorder="1"/>
    <xf numFmtId="0" fontId="8" fillId="0" borderId="1" xfId="0" applyFont="1" applyBorder="1"/>
    <xf numFmtId="0" fontId="6" fillId="6" borderId="1" xfId="0" applyFont="1" applyFill="1" applyBorder="1"/>
    <xf numFmtId="0" fontId="15" fillId="0" borderId="1" xfId="3" applyFont="1" applyBorder="1"/>
    <xf numFmtId="167" fontId="0" fillId="0" borderId="0" xfId="1" applyNumberFormat="1" applyFont="1" applyFill="1"/>
    <xf numFmtId="9" fontId="0" fillId="2" borderId="0" xfId="4" applyNumberFormat="1" applyFont="1" applyFill="1"/>
    <xf numFmtId="173" fontId="3" fillId="0" borderId="0" xfId="1" applyNumberFormat="1" applyFont="1"/>
    <xf numFmtId="170" fontId="19" fillId="0" borderId="1" xfId="1" applyNumberFormat="1" applyFont="1" applyFill="1" applyBorder="1"/>
    <xf numFmtId="167" fontId="19" fillId="0" borderId="1" xfId="1" applyNumberFormat="1" applyFont="1" applyFill="1" applyBorder="1"/>
    <xf numFmtId="0" fontId="8" fillId="0" borderId="0" xfId="0" applyFont="1" applyFill="1" applyBorder="1"/>
    <xf numFmtId="167" fontId="0" fillId="0" borderId="0" xfId="1" applyNumberFormat="1" applyFont="1" applyFill="1" applyBorder="1"/>
    <xf numFmtId="4" fontId="3" fillId="0" borderId="1" xfId="3" applyNumberFormat="1" applyBorder="1"/>
    <xf numFmtId="167" fontId="0" fillId="0" borderId="1" xfId="0" applyNumberFormat="1" applyBorder="1"/>
    <xf numFmtId="0" fontId="0" fillId="0" borderId="0" xfId="0"/>
    <xf numFmtId="167" fontId="15" fillId="0" borderId="1" xfId="1" applyNumberFormat="1" applyFont="1" applyBorder="1"/>
    <xf numFmtId="0" fontId="7" fillId="0" borderId="1" xfId="1" applyNumberFormat="1" applyFont="1" applyFill="1" applyBorder="1"/>
    <xf numFmtId="167" fontId="0" fillId="0" borderId="0" xfId="0" applyNumberFormat="1" applyFill="1"/>
    <xf numFmtId="167" fontId="3" fillId="0" borderId="0" xfId="1" applyNumberFormat="1" applyFont="1"/>
    <xf numFmtId="167" fontId="19" fillId="0" borderId="0" xfId="3" applyNumberFormat="1" applyFont="1" applyFill="1"/>
    <xf numFmtId="0" fontId="3" fillId="0" borderId="1" xfId="0" applyFont="1" applyBorder="1"/>
    <xf numFmtId="0" fontId="3" fillId="0" borderId="1" xfId="0" applyFont="1" applyBorder="1" applyAlignment="1"/>
    <xf numFmtId="3" fontId="3" fillId="0" borderId="1" xfId="0" applyNumberFormat="1" applyFont="1" applyBorder="1" applyAlignment="1"/>
    <xf numFmtId="0" fontId="15" fillId="0" borderId="1" xfId="3" applyFont="1" applyFill="1" applyBorder="1" applyAlignment="1">
      <alignment horizontal="center"/>
    </xf>
    <xf numFmtId="167" fontId="15" fillId="0" borderId="1" xfId="1" applyNumberFormat="1" applyFont="1" applyFill="1" applyBorder="1" applyAlignment="1">
      <alignment horizontal="center"/>
    </xf>
    <xf numFmtId="167" fontId="8" fillId="0" borderId="1" xfId="1" applyNumberFormat="1" applyFont="1" applyFill="1" applyBorder="1" applyAlignment="1"/>
    <xf numFmtId="14" fontId="8" fillId="0" borderId="1" xfId="1" applyNumberFormat="1" applyFont="1" applyFill="1" applyBorder="1" applyAlignment="1">
      <alignment horizontal="center"/>
    </xf>
    <xf numFmtId="167" fontId="8" fillId="0" borderId="1" xfId="1" applyNumberFormat="1" applyFont="1" applyFill="1" applyBorder="1" applyAlignment="1">
      <alignment horizontal="left"/>
    </xf>
    <xf numFmtId="0" fontId="15" fillId="0" borderId="1" xfId="0" applyFont="1" applyFill="1" applyBorder="1"/>
    <xf numFmtId="0" fontId="8" fillId="0" borderId="1" xfId="0" applyFont="1" applyFill="1" applyBorder="1" applyAlignment="1">
      <alignment horizontal="center"/>
    </xf>
    <xf numFmtId="167" fontId="0" fillId="0" borderId="0" xfId="0" applyNumberFormat="1" applyFill="1" applyBorder="1"/>
    <xf numFmtId="0" fontId="16" fillId="0" borderId="1" xfId="0" applyFont="1" applyFill="1" applyBorder="1"/>
    <xf numFmtId="167" fontId="16" fillId="0" borderId="1" xfId="1" applyNumberFormat="1" applyFont="1" applyFill="1" applyBorder="1"/>
    <xf numFmtId="14" fontId="0" fillId="0" borderId="0" xfId="0" applyNumberFormat="1" applyFill="1" applyBorder="1"/>
    <xf numFmtId="167" fontId="8" fillId="0" borderId="0" xfId="1" applyNumberFormat="1" applyFont="1" applyFill="1" applyBorder="1"/>
    <xf numFmtId="14" fontId="8" fillId="0" borderId="0" xfId="0" applyNumberFormat="1" applyFont="1" applyFill="1" applyBorder="1"/>
    <xf numFmtId="14" fontId="4" fillId="0" borderId="0" xfId="0" applyNumberFormat="1" applyFont="1" applyFill="1" applyBorder="1" applyAlignment="1">
      <alignment horizontal="center"/>
    </xf>
    <xf numFmtId="167" fontId="3" fillId="0" borderId="1" xfId="1" applyNumberFormat="1" applyFont="1" applyFill="1" applyBorder="1" applyAlignment="1">
      <alignment horizontal="center"/>
    </xf>
    <xf numFmtId="167" fontId="4" fillId="0" borderId="1" xfId="1" applyNumberFormat="1" applyFont="1" applyFill="1" applyBorder="1" applyAlignment="1">
      <alignment horizontal="center"/>
    </xf>
    <xf numFmtId="167" fontId="4" fillId="0" borderId="0" xfId="1" applyNumberFormat="1" applyFont="1" applyFill="1" applyBorder="1" applyAlignment="1">
      <alignment horizontal="center"/>
    </xf>
    <xf numFmtId="0" fontId="37" fillId="0" borderId="1" xfId="0" applyFont="1" applyBorder="1"/>
    <xf numFmtId="0" fontId="37" fillId="0" borderId="1" xfId="0" applyFont="1" applyFill="1" applyBorder="1"/>
    <xf numFmtId="0" fontId="37" fillId="0" borderId="7" xfId="0" applyFont="1" applyBorder="1"/>
    <xf numFmtId="0" fontId="0" fillId="0" borderId="2" xfId="0" applyFill="1" applyBorder="1"/>
    <xf numFmtId="0" fontId="0" fillId="0" borderId="2" xfId="0" applyBorder="1"/>
    <xf numFmtId="14" fontId="14" fillId="6" borderId="2" xfId="3" applyNumberFormat="1" applyFont="1" applyFill="1" applyBorder="1"/>
    <xf numFmtId="0" fontId="15" fillId="0" borderId="2" xfId="3" applyFont="1" applyBorder="1"/>
    <xf numFmtId="14" fontId="14" fillId="4" borderId="2" xfId="3" applyNumberFormat="1" applyFont="1" applyFill="1" applyBorder="1"/>
    <xf numFmtId="0" fontId="1" fillId="0" borderId="2" xfId="0" applyFont="1" applyFill="1" applyBorder="1"/>
    <xf numFmtId="167" fontId="0" fillId="0" borderId="2" xfId="0" applyNumberFormat="1" applyBorder="1"/>
    <xf numFmtId="0" fontId="3" fillId="0" borderId="1" xfId="0" applyFont="1" applyFill="1" applyBorder="1"/>
    <xf numFmtId="0" fontId="3" fillId="0" borderId="1" xfId="0" applyFont="1" applyFill="1" applyBorder="1" applyAlignment="1"/>
    <xf numFmtId="3" fontId="3" fillId="0" borderId="1" xfId="0" applyNumberFormat="1" applyFont="1" applyFill="1" applyBorder="1" applyAlignment="1"/>
    <xf numFmtId="0" fontId="6" fillId="40" borderId="0" xfId="3" applyFont="1" applyFill="1" applyAlignment="1">
      <alignment horizontal="center"/>
    </xf>
    <xf numFmtId="0" fontId="0" fillId="0" borderId="0" xfId="0"/>
    <xf numFmtId="14" fontId="3" fillId="0" borderId="1" xfId="0" applyNumberFormat="1" applyFont="1" applyFill="1" applyBorder="1"/>
    <xf numFmtId="14" fontId="3" fillId="0" borderId="1" xfId="0" applyNumberFormat="1" applyFont="1" applyBorder="1"/>
    <xf numFmtId="0" fontId="3" fillId="0" borderId="0" xfId="3"/>
    <xf numFmtId="0" fontId="0" fillId="0" borderId="0" xfId="0"/>
    <xf numFmtId="14" fontId="15" fillId="0" borderId="1" xfId="3" applyNumberFormat="1" applyFont="1" applyFill="1" applyBorder="1" applyAlignment="1">
      <alignment horizontal="center"/>
    </xf>
    <xf numFmtId="167" fontId="18" fillId="6" borderId="1" xfId="1" applyNumberFormat="1" applyFont="1" applyFill="1" applyBorder="1" applyAlignment="1">
      <alignment horizontal="center"/>
    </xf>
    <xf numFmtId="14" fontId="18" fillId="6" borderId="1" xfId="0" applyNumberFormat="1" applyFont="1" applyFill="1" applyBorder="1" applyAlignment="1">
      <alignment horizontal="center"/>
    </xf>
    <xf numFmtId="0" fontId="18" fillId="6" borderId="1" xfId="0" applyFont="1" applyFill="1" applyBorder="1" applyAlignment="1">
      <alignment horizontal="center"/>
    </xf>
    <xf numFmtId="167" fontId="18" fillId="6" borderId="1" xfId="1" applyNumberFormat="1" applyFont="1" applyFill="1" applyBorder="1"/>
    <xf numFmtId="167" fontId="38" fillId="0" borderId="1" xfId="1" applyNumberFormat="1" applyFont="1" applyFill="1" applyBorder="1" applyAlignment="1">
      <alignment horizontal="center"/>
    </xf>
    <xf numFmtId="14" fontId="38" fillId="0" borderId="1" xfId="0" applyNumberFormat="1" applyFont="1" applyFill="1" applyBorder="1" applyAlignment="1">
      <alignment horizontal="center"/>
    </xf>
    <xf numFmtId="0" fontId="38" fillId="0" borderId="1" xfId="0" applyFont="1" applyFill="1" applyBorder="1" applyAlignment="1">
      <alignment horizontal="center"/>
    </xf>
    <xf numFmtId="167" fontId="38" fillId="0" borderId="1" xfId="1" applyNumberFormat="1" applyFont="1" applyFill="1" applyBorder="1"/>
    <xf numFmtId="0" fontId="0" fillId="2" borderId="1" xfId="0" applyFill="1" applyBorder="1" applyAlignment="1">
      <alignment horizontal="center"/>
    </xf>
    <xf numFmtId="0" fontId="0" fillId="0" borderId="1" xfId="0" applyBorder="1" applyAlignment="1">
      <alignment horizontal="center"/>
    </xf>
    <xf numFmtId="0" fontId="3" fillId="0" borderId="1" xfId="0" applyFont="1" applyBorder="1" applyAlignment="1">
      <alignment horizontal="center"/>
    </xf>
    <xf numFmtId="1" fontId="15" fillId="0" borderId="1" xfId="3" applyNumberFormat="1" applyFont="1" applyFill="1" applyBorder="1"/>
    <xf numFmtId="1" fontId="8" fillId="0" borderId="1" xfId="1" applyNumberFormat="1" applyFont="1" applyFill="1" applyBorder="1"/>
    <xf numFmtId="167" fontId="7" fillId="0" borderId="0" xfId="1" applyNumberFormat="1" applyFont="1" applyFill="1" applyBorder="1"/>
    <xf numFmtId="14" fontId="39" fillId="0" borderId="19" xfId="0" applyNumberFormat="1" applyFont="1" applyBorder="1" applyAlignment="1">
      <alignment horizontal="left" vertical="center" wrapText="1"/>
    </xf>
    <xf numFmtId="0" fontId="39" fillId="0" borderId="19" xfId="0" applyFont="1" applyBorder="1" applyAlignment="1">
      <alignment horizontal="left" vertical="center" wrapText="1"/>
    </xf>
    <xf numFmtId="167" fontId="39" fillId="0" borderId="19" xfId="1" applyNumberFormat="1" applyFont="1" applyBorder="1" applyAlignment="1">
      <alignment horizontal="left" vertical="center" wrapText="1"/>
    </xf>
    <xf numFmtId="3" fontId="39" fillId="0" borderId="19" xfId="0" applyNumberFormat="1" applyFont="1" applyBorder="1" applyAlignment="1">
      <alignment horizontal="right" vertical="center" wrapText="1"/>
    </xf>
    <xf numFmtId="22" fontId="39" fillId="0" borderId="19" xfId="0" applyNumberFormat="1" applyFont="1" applyBorder="1" applyAlignment="1">
      <alignment horizontal="left" vertical="center" wrapText="1"/>
    </xf>
    <xf numFmtId="167" fontId="39" fillId="0" borderId="19" xfId="1" applyNumberFormat="1" applyFont="1" applyBorder="1" applyAlignment="1">
      <alignment horizontal="right" vertical="center" wrapText="1"/>
    </xf>
    <xf numFmtId="0" fontId="40" fillId="0" borderId="0" xfId="0" applyFont="1"/>
    <xf numFmtId="0" fontId="40" fillId="0" borderId="1" xfId="0" applyFont="1" applyBorder="1"/>
    <xf numFmtId="0" fontId="40" fillId="0" borderId="1" xfId="0" applyFont="1" applyFill="1" applyBorder="1"/>
    <xf numFmtId="0" fontId="40" fillId="0" borderId="7" xfId="0" applyFont="1" applyBorder="1"/>
    <xf numFmtId="0" fontId="40" fillId="0" borderId="7" xfId="0" applyFont="1" applyFill="1" applyBorder="1"/>
    <xf numFmtId="167" fontId="2" fillId="0" borderId="1" xfId="1" applyNumberFormat="1" applyFont="1" applyFill="1" applyBorder="1" applyAlignment="1">
      <alignment horizontal="center"/>
    </xf>
    <xf numFmtId="167" fontId="3" fillId="7" borderId="1" xfId="3" applyNumberFormat="1" applyFill="1" applyBorder="1"/>
    <xf numFmtId="9" fontId="8" fillId="0" borderId="0" xfId="4" applyNumberFormat="1" applyFont="1" applyFill="1"/>
    <xf numFmtId="170" fontId="18" fillId="0" borderId="1" xfId="0" applyNumberFormat="1" applyFont="1" applyFill="1" applyBorder="1" applyAlignment="1">
      <alignment horizontal="center"/>
    </xf>
    <xf numFmtId="41" fontId="19" fillId="0" borderId="1" xfId="49" applyFont="1" applyFill="1" applyBorder="1"/>
    <xf numFmtId="167" fontId="3" fillId="7" borderId="0" xfId="3" applyNumberFormat="1" applyFill="1"/>
    <xf numFmtId="41" fontId="0" fillId="0" borderId="0" xfId="49" applyFont="1"/>
    <xf numFmtId="0" fontId="8" fillId="2" borderId="1" xfId="0" applyFont="1" applyFill="1" applyBorder="1"/>
    <xf numFmtId="0" fontId="8" fillId="2" borderId="1" xfId="0" applyFont="1" applyFill="1" applyBorder="1" applyAlignment="1">
      <alignment horizontal="center"/>
    </xf>
    <xf numFmtId="168" fontId="8" fillId="2" borderId="1" xfId="2" applyNumberFormat="1" applyFont="1" applyFill="1" applyBorder="1" applyAlignment="1">
      <alignment horizontal="center"/>
    </xf>
    <xf numFmtId="169" fontId="8" fillId="2" borderId="1" xfId="1" applyNumberFormat="1" applyFont="1" applyFill="1" applyBorder="1" applyAlignment="1">
      <alignment horizontal="center"/>
    </xf>
    <xf numFmtId="167" fontId="8" fillId="2" borderId="1" xfId="1" applyNumberFormat="1" applyFont="1" applyFill="1" applyBorder="1"/>
    <xf numFmtId="14" fontId="8" fillId="2" borderId="1" xfId="0" applyNumberFormat="1" applyFont="1" applyFill="1" applyBorder="1" applyAlignment="1">
      <alignment horizontal="center"/>
    </xf>
    <xf numFmtId="167" fontId="8" fillId="2" borderId="1" xfId="0" applyNumberFormat="1" applyFont="1" applyFill="1" applyBorder="1"/>
    <xf numFmtId="0" fontId="8" fillId="0" borderId="6" xfId="0" applyFont="1" applyFill="1" applyBorder="1"/>
    <xf numFmtId="14" fontId="8" fillId="0" borderId="6" xfId="0" applyNumberFormat="1" applyFont="1" applyFill="1" applyBorder="1" applyAlignment="1">
      <alignment horizontal="center"/>
    </xf>
    <xf numFmtId="167" fontId="8" fillId="0" borderId="6" xfId="1" applyNumberFormat="1" applyFont="1" applyFill="1" applyBorder="1"/>
    <xf numFmtId="167" fontId="8" fillId="0" borderId="6" xfId="1" applyNumberFormat="1" applyFont="1" applyFill="1" applyBorder="1" applyAlignment="1">
      <alignment horizontal="center"/>
    </xf>
    <xf numFmtId="167" fontId="8" fillId="0" borderId="6" xfId="0" applyNumberFormat="1" applyFont="1" applyFill="1" applyBorder="1"/>
    <xf numFmtId="0" fontId="8" fillId="2" borderId="1" xfId="0" applyNumberFormat="1" applyFont="1" applyFill="1" applyBorder="1"/>
    <xf numFmtId="167" fontId="0" fillId="2" borderId="1" xfId="1" applyNumberFormat="1" applyFont="1" applyFill="1" applyBorder="1"/>
    <xf numFmtId="0" fontId="16" fillId="2" borderId="1" xfId="0" applyFont="1" applyFill="1" applyBorder="1"/>
    <xf numFmtId="167" fontId="16" fillId="2" borderId="1" xfId="0" applyNumberFormat="1" applyFont="1" applyFill="1" applyBorder="1"/>
    <xf numFmtId="167" fontId="8" fillId="5" borderId="1" xfId="1" applyNumberFormat="1" applyFont="1" applyFill="1" applyBorder="1" applyAlignment="1">
      <alignment horizontal="right"/>
    </xf>
    <xf numFmtId="0" fontId="8" fillId="5" borderId="1" xfId="0" applyFont="1" applyFill="1" applyBorder="1"/>
    <xf numFmtId="14" fontId="8" fillId="5" borderId="1" xfId="0" applyNumberFormat="1" applyFont="1" applyFill="1" applyBorder="1" applyAlignment="1">
      <alignment horizontal="center"/>
    </xf>
    <xf numFmtId="167" fontId="8" fillId="5" borderId="1" xfId="1" applyNumberFormat="1" applyFont="1" applyFill="1" applyBorder="1"/>
    <xf numFmtId="167" fontId="8" fillId="5" borderId="1" xfId="1" applyNumberFormat="1" applyFont="1" applyFill="1" applyBorder="1" applyAlignment="1">
      <alignment horizontal="center"/>
    </xf>
    <xf numFmtId="15" fontId="0" fillId="2" borderId="0" xfId="0" applyNumberFormat="1" applyFill="1"/>
    <xf numFmtId="14" fontId="0" fillId="2" borderId="0" xfId="0" applyNumberFormat="1" applyFill="1"/>
    <xf numFmtId="167" fontId="11" fillId="0" borderId="0" xfId="1" applyNumberFormat="1" applyFont="1" applyFill="1"/>
    <xf numFmtId="167" fontId="1" fillId="0" borderId="0" xfId="1" applyNumberFormat="1" applyFont="1" applyFill="1" applyBorder="1"/>
    <xf numFmtId="167" fontId="1" fillId="0" borderId="0" xfId="1" applyNumberFormat="1" applyFont="1" applyFill="1"/>
    <xf numFmtId="0" fontId="0" fillId="0" borderId="0" xfId="0"/>
    <xf numFmtId="1" fontId="0" fillId="7" borderId="0" xfId="0" applyNumberFormat="1" applyFill="1"/>
    <xf numFmtId="0" fontId="0" fillId="7" borderId="0" xfId="0" applyFill="1"/>
    <xf numFmtId="14" fontId="0" fillId="7" borderId="0" xfId="0" applyNumberFormat="1" applyFill="1"/>
    <xf numFmtId="1" fontId="19" fillId="0" borderId="1" xfId="1" applyNumberFormat="1" applyFont="1" applyFill="1" applyBorder="1"/>
    <xf numFmtId="1" fontId="39" fillId="0" borderId="19" xfId="1" applyNumberFormat="1" applyFont="1" applyBorder="1" applyAlignment="1">
      <alignment horizontal="right" vertical="center" wrapText="1"/>
    </xf>
    <xf numFmtId="1" fontId="8" fillId="5" borderId="1" xfId="0" applyNumberFormat="1" applyFont="1" applyFill="1" applyBorder="1"/>
    <xf numFmtId="167" fontId="8" fillId="0" borderId="0" xfId="0" applyNumberFormat="1" applyFont="1" applyFill="1" applyAlignment="1">
      <alignment horizontal="center"/>
    </xf>
    <xf numFmtId="167" fontId="17" fillId="5" borderId="1" xfId="1" applyNumberFormat="1" applyFont="1" applyFill="1" applyBorder="1" applyAlignment="1">
      <alignment horizontal="center"/>
    </xf>
    <xf numFmtId="167" fontId="17" fillId="5" borderId="1" xfId="1" applyNumberFormat="1" applyFont="1" applyFill="1" applyBorder="1"/>
    <xf numFmtId="167" fontId="8" fillId="7" borderId="1" xfId="1" applyNumberFormat="1" applyFont="1" applyFill="1" applyBorder="1" applyAlignment="1">
      <alignment horizontal="center"/>
    </xf>
    <xf numFmtId="14" fontId="8" fillId="7" borderId="1" xfId="1" applyNumberFormat="1" applyFont="1" applyFill="1" applyBorder="1" applyAlignment="1">
      <alignment horizontal="center"/>
    </xf>
    <xf numFmtId="167" fontId="15" fillId="7" borderId="1" xfId="1" applyNumberFormat="1" applyFont="1" applyFill="1" applyBorder="1"/>
    <xf numFmtId="167" fontId="8" fillId="7" borderId="1" xfId="1" applyNumberFormat="1" applyFont="1" applyFill="1" applyBorder="1" applyAlignment="1">
      <alignment horizontal="left"/>
    </xf>
    <xf numFmtId="0" fontId="0" fillId="7" borderId="1" xfId="0" applyFill="1" applyBorder="1" applyAlignment="1">
      <alignment horizontal="center"/>
    </xf>
    <xf numFmtId="167" fontId="0" fillId="7" borderId="1" xfId="1" applyNumberFormat="1" applyFont="1" applyFill="1" applyBorder="1" applyAlignment="1">
      <alignment horizontal="center"/>
    </xf>
    <xf numFmtId="14" fontId="0" fillId="7" borderId="1" xfId="1" applyNumberFormat="1" applyFont="1" applyFill="1" applyBorder="1" applyAlignment="1">
      <alignment horizontal="center"/>
    </xf>
    <xf numFmtId="167" fontId="0" fillId="7" borderId="1" xfId="1" applyNumberFormat="1" applyFont="1" applyFill="1" applyBorder="1" applyAlignment="1">
      <alignment horizontal="left"/>
    </xf>
    <xf numFmtId="167" fontId="0" fillId="7" borderId="1" xfId="1" applyNumberFormat="1" applyFont="1" applyFill="1" applyBorder="1" applyAlignment="1">
      <alignment horizontal="right"/>
    </xf>
    <xf numFmtId="167" fontId="0" fillId="7" borderId="1" xfId="1" applyNumberFormat="1" applyFont="1" applyFill="1" applyBorder="1" applyAlignment="1"/>
    <xf numFmtId="3" fontId="0" fillId="0" borderId="0" xfId="0" applyNumberFormat="1"/>
    <xf numFmtId="41" fontId="0" fillId="2" borderId="0" xfId="49" applyFont="1" applyFill="1"/>
    <xf numFmtId="41" fontId="8" fillId="5" borderId="1" xfId="49" applyFont="1" applyFill="1" applyBorder="1"/>
    <xf numFmtId="167" fontId="8" fillId="2" borderId="1" xfId="1" applyNumberFormat="1" applyFont="1" applyFill="1" applyBorder="1" applyAlignment="1">
      <alignment horizontal="right"/>
    </xf>
    <xf numFmtId="0" fontId="8" fillId="2" borderId="6" xfId="0" applyFont="1" applyFill="1" applyBorder="1"/>
    <xf numFmtId="0" fontId="41" fillId="0" borderId="0" xfId="0" applyFont="1"/>
    <xf numFmtId="0" fontId="42" fillId="0" borderId="21" xfId="0" applyFont="1" applyBorder="1" applyAlignment="1">
      <alignment horizontal="right" vertical="center" wrapText="1"/>
    </xf>
    <xf numFmtId="0" fontId="42" fillId="0" borderId="22" xfId="0" applyFont="1" applyBorder="1" applyAlignment="1">
      <alignment horizontal="right" vertical="center" wrapText="1"/>
    </xf>
    <xf numFmtId="0" fontId="0" fillId="0" borderId="0" xfId="0" applyFont="1" applyFill="1" applyBorder="1"/>
    <xf numFmtId="14" fontId="0" fillId="2" borderId="1" xfId="0" applyNumberFormat="1" applyFill="1" applyBorder="1" applyAlignment="1">
      <alignment horizontal="center"/>
    </xf>
    <xf numFmtId="173" fontId="0" fillId="2" borderId="1" xfId="1" applyNumberFormat="1" applyFont="1" applyFill="1" applyBorder="1" applyAlignment="1">
      <alignment horizontal="center"/>
    </xf>
    <xf numFmtId="3" fontId="0" fillId="2" borderId="1" xfId="0" applyNumberFormat="1" applyFill="1" applyBorder="1" applyAlignment="1">
      <alignment horizontal="center"/>
    </xf>
    <xf numFmtId="0" fontId="43" fillId="0" borderId="0" xfId="0" applyFont="1"/>
    <xf numFmtId="167" fontId="7" fillId="6" borderId="1" xfId="1" applyNumberFormat="1" applyFont="1" applyFill="1" applyBorder="1"/>
    <xf numFmtId="0" fontId="7" fillId="6" borderId="1" xfId="1" applyNumberFormat="1" applyFont="1" applyFill="1" applyBorder="1"/>
    <xf numFmtId="167" fontId="7" fillId="5" borderId="1" xfId="1" applyNumberFormat="1" applyFont="1" applyFill="1" applyBorder="1" applyAlignment="1">
      <alignment horizontal="center"/>
    </xf>
    <xf numFmtId="14" fontId="7" fillId="5" borderId="1" xfId="0" applyNumberFormat="1" applyFont="1" applyFill="1" applyBorder="1" applyAlignment="1">
      <alignment horizontal="center"/>
    </xf>
    <xf numFmtId="0" fontId="7" fillId="5" borderId="1" xfId="0" applyFont="1" applyFill="1" applyBorder="1" applyAlignment="1">
      <alignment horizontal="center"/>
    </xf>
    <xf numFmtId="167" fontId="7" fillId="5" borderId="1" xfId="1" applyNumberFormat="1" applyFont="1" applyFill="1" applyBorder="1"/>
    <xf numFmtId="41" fontId="7" fillId="5" borderId="1" xfId="49" applyFont="1" applyFill="1" applyBorder="1" applyAlignment="1">
      <alignment horizontal="center"/>
    </xf>
    <xf numFmtId="0" fontId="42" fillId="0" borderId="23" xfId="0" applyFont="1" applyBorder="1" applyAlignment="1">
      <alignment horizontal="left" vertical="center" wrapText="1"/>
    </xf>
    <xf numFmtId="0" fontId="42" fillId="0" borderId="25" xfId="0" applyFont="1" applyBorder="1" applyAlignment="1">
      <alignment horizontal="left" vertical="center" wrapText="1"/>
    </xf>
    <xf numFmtId="0" fontId="42" fillId="0" borderId="26" xfId="0" applyFont="1" applyBorder="1" applyAlignment="1">
      <alignment horizontal="left" vertical="center" wrapText="1"/>
    </xf>
    <xf numFmtId="14" fontId="42" fillId="0" borderId="27" xfId="0" applyNumberFormat="1" applyFont="1" applyBorder="1" applyAlignment="1">
      <alignment horizontal="left" vertical="center" wrapText="1"/>
    </xf>
    <xf numFmtId="0" fontId="42" fillId="0" borderId="27" xfId="0" applyFont="1" applyBorder="1" applyAlignment="1">
      <alignment horizontal="left" vertical="center" wrapText="1"/>
    </xf>
    <xf numFmtId="0" fontId="44" fillId="0" borderId="27" xfId="0" applyFont="1" applyBorder="1" applyAlignment="1">
      <alignment horizontal="right" vertical="center" wrapText="1"/>
    </xf>
    <xf numFmtId="167" fontId="8" fillId="7" borderId="1" xfId="0" applyNumberFormat="1" applyFont="1" applyFill="1" applyBorder="1"/>
    <xf numFmtId="0" fontId="45" fillId="0" borderId="0" xfId="0" applyFont="1"/>
    <xf numFmtId="167" fontId="7" fillId="2" borderId="1" xfId="1" applyNumberFormat="1" applyFont="1" applyFill="1" applyBorder="1"/>
    <xf numFmtId="167" fontId="7" fillId="2" borderId="1" xfId="1" applyNumberFormat="1" applyFont="1" applyFill="1" applyBorder="1" applyAlignment="1">
      <alignment horizontal="center"/>
    </xf>
    <xf numFmtId="14" fontId="7" fillId="2" borderId="1" xfId="0" applyNumberFormat="1" applyFont="1" applyFill="1" applyBorder="1" applyAlignment="1">
      <alignment horizontal="center"/>
    </xf>
    <xf numFmtId="0" fontId="7" fillId="2" borderId="1" xfId="0" applyFont="1" applyFill="1" applyBorder="1" applyAlignment="1">
      <alignment horizontal="center"/>
    </xf>
    <xf numFmtId="0" fontId="7" fillId="2" borderId="1" xfId="1" applyNumberFormat="1" applyFont="1" applyFill="1" applyBorder="1"/>
    <xf numFmtId="0" fontId="46" fillId="0" borderId="23" xfId="0" applyFont="1" applyBorder="1" applyAlignment="1">
      <alignment horizontal="left" vertical="center" wrapText="1"/>
    </xf>
    <xf numFmtId="14" fontId="46" fillId="0" borderId="24" xfId="0" applyNumberFormat="1" applyFont="1" applyBorder="1" applyAlignment="1">
      <alignment horizontal="left" vertical="center" wrapText="1"/>
    </xf>
    <xf numFmtId="0" fontId="46" fillId="0" borderId="24" xfId="0" applyFont="1" applyBorder="1" applyAlignment="1">
      <alignment horizontal="left" vertical="center" wrapText="1"/>
    </xf>
    <xf numFmtId="0" fontId="47" fillId="0" borderId="24" xfId="0" applyFont="1" applyBorder="1" applyAlignment="1">
      <alignment horizontal="right" vertical="center" wrapText="1"/>
    </xf>
    <xf numFmtId="0" fontId="46" fillId="0" borderId="20" xfId="0" applyFont="1" applyBorder="1" applyAlignment="1">
      <alignment horizontal="right" vertical="center" wrapText="1"/>
    </xf>
    <xf numFmtId="0" fontId="46" fillId="0" borderId="26" xfId="0" applyFont="1" applyBorder="1" applyAlignment="1">
      <alignment horizontal="left" vertical="center" wrapText="1"/>
    </xf>
    <xf numFmtId="14" fontId="46" fillId="0" borderId="27" xfId="0" applyNumberFormat="1" applyFont="1" applyBorder="1" applyAlignment="1">
      <alignment horizontal="left" vertical="center" wrapText="1"/>
    </xf>
    <xf numFmtId="0" fontId="46" fillId="0" borderId="27" xfId="0" applyFont="1" applyBorder="1" applyAlignment="1">
      <alignment horizontal="left" vertical="center" wrapText="1"/>
    </xf>
    <xf numFmtId="0" fontId="47" fillId="0" borderId="27" xfId="0" applyFont="1" applyBorder="1" applyAlignment="1">
      <alignment horizontal="right" vertical="center" wrapText="1"/>
    </xf>
    <xf numFmtId="0" fontId="46" fillId="0" borderId="22" xfId="0" applyFont="1" applyBorder="1" applyAlignment="1">
      <alignment horizontal="right" vertical="center" wrapText="1"/>
    </xf>
    <xf numFmtId="170" fontId="19" fillId="4" borderId="1" xfId="1" applyNumberFormat="1" applyFont="1" applyFill="1" applyBorder="1"/>
    <xf numFmtId="167" fontId="19" fillId="4" borderId="1" xfId="1" applyNumberFormat="1" applyFont="1" applyFill="1" applyBorder="1"/>
    <xf numFmtId="41" fontId="19" fillId="4" borderId="1" xfId="49" applyFont="1" applyFill="1" applyBorder="1"/>
    <xf numFmtId="0" fontId="37" fillId="4" borderId="1" xfId="0" applyFont="1" applyFill="1" applyBorder="1"/>
    <xf numFmtId="1" fontId="3" fillId="0" borderId="0" xfId="3" applyNumberFormat="1"/>
    <xf numFmtId="167" fontId="17" fillId="0" borderId="0" xfId="1" applyNumberFormat="1" applyFont="1" applyFill="1"/>
    <xf numFmtId="0" fontId="2" fillId="2" borderId="0" xfId="0" applyFont="1" applyFill="1"/>
    <xf numFmtId="0" fontId="2" fillId="0" borderId="0" xfId="0" applyFont="1"/>
    <xf numFmtId="14" fontId="15" fillId="7" borderId="1" xfId="3" applyNumberFormat="1" applyFont="1" applyFill="1" applyBorder="1"/>
    <xf numFmtId="0" fontId="15" fillId="7" borderId="1" xfId="3" applyFont="1" applyFill="1" applyBorder="1"/>
    <xf numFmtId="1" fontId="15" fillId="7" borderId="1" xfId="3" applyNumberFormat="1" applyFont="1" applyFill="1" applyBorder="1"/>
    <xf numFmtId="1" fontId="8" fillId="7" borderId="1" xfId="1" applyNumberFormat="1" applyFont="1" applyFill="1" applyBorder="1"/>
    <xf numFmtId="0" fontId="37" fillId="7" borderId="1" xfId="0" applyFont="1" applyFill="1" applyBorder="1"/>
    <xf numFmtId="0" fontId="17" fillId="5" borderId="1" xfId="0" applyFont="1" applyFill="1" applyBorder="1"/>
    <xf numFmtId="14" fontId="17" fillId="5" borderId="1" xfId="0" applyNumberFormat="1" applyFont="1" applyFill="1" applyBorder="1" applyAlignment="1">
      <alignment horizontal="center"/>
    </xf>
    <xf numFmtId="0" fontId="8" fillId="2" borderId="3" xfId="0" applyFont="1" applyFill="1" applyBorder="1" applyAlignment="1">
      <alignment horizontal="center"/>
    </xf>
    <xf numFmtId="0" fontId="8" fillId="2" borderId="4" xfId="0" applyFont="1" applyFill="1" applyBorder="1" applyAlignment="1">
      <alignment horizontal="center"/>
    </xf>
    <xf numFmtId="0" fontId="8" fillId="2" borderId="2" xfId="0" applyFont="1" applyFill="1" applyBorder="1" applyAlignment="1">
      <alignment horizontal="center"/>
    </xf>
    <xf numFmtId="167" fontId="16" fillId="4" borderId="5" xfId="0" applyNumberFormat="1" applyFont="1" applyFill="1" applyBorder="1" applyAlignment="1">
      <alignment horizontal="center"/>
    </xf>
    <xf numFmtId="167" fontId="16" fillId="4" borderId="1" xfId="0" applyNumberFormat="1" applyFont="1" applyFill="1" applyBorder="1" applyAlignment="1">
      <alignment horizontal="center"/>
    </xf>
    <xf numFmtId="168" fontId="8" fillId="2" borderId="1" xfId="2" applyNumberFormat="1" applyFont="1" applyFill="1" applyBorder="1" applyAlignment="1">
      <alignment horizontal="center"/>
    </xf>
  </cellXfs>
  <cellStyles count="50">
    <cellStyle name="20% - Énfasis1" xfId="25" builtinId="30" customBuiltin="1"/>
    <cellStyle name="20% - Énfasis2" xfId="29" builtinId="34" customBuiltin="1"/>
    <cellStyle name="20% - Énfasis3" xfId="33" builtinId="38" customBuiltin="1"/>
    <cellStyle name="20% - Énfasis4" xfId="37" builtinId="42" customBuiltin="1"/>
    <cellStyle name="20% - Énfasis5" xfId="41" builtinId="46" customBuiltin="1"/>
    <cellStyle name="20% - Énfasis6" xfId="45" builtinId="50" customBuiltin="1"/>
    <cellStyle name="40% - Énfasis1" xfId="26" builtinId="31" customBuiltin="1"/>
    <cellStyle name="40% - Énfasis2" xfId="30" builtinId="35" customBuiltin="1"/>
    <cellStyle name="40% - Énfasis3" xfId="34" builtinId="39" customBuiltin="1"/>
    <cellStyle name="40% - Énfasis4" xfId="38" builtinId="43" customBuiltin="1"/>
    <cellStyle name="40% - Énfasis5" xfId="42" builtinId="47" customBuiltin="1"/>
    <cellStyle name="40% - Énfasis6" xfId="46" builtinId="51" customBuiltin="1"/>
    <cellStyle name="60% - Énfasis1" xfId="27" builtinId="32" customBuiltin="1"/>
    <cellStyle name="60% - Énfasis2" xfId="31" builtinId="36" customBuiltin="1"/>
    <cellStyle name="60% - Énfasis3" xfId="35" builtinId="40" customBuiltin="1"/>
    <cellStyle name="60% - Énfasis4" xfId="39" builtinId="44" customBuiltin="1"/>
    <cellStyle name="60% - Énfasis5" xfId="43" builtinId="48" customBuiltin="1"/>
    <cellStyle name="60% - Énfasis6" xfId="47" builtinId="52" customBuiltin="1"/>
    <cellStyle name="Buena" xfId="12" builtinId="26" customBuiltin="1"/>
    <cellStyle name="Cálculo" xfId="17" builtinId="22" customBuiltin="1"/>
    <cellStyle name="Celda de comprobación" xfId="19" builtinId="23" customBuiltin="1"/>
    <cellStyle name="Celda vinculada" xfId="18" builtinId="24" customBuiltin="1"/>
    <cellStyle name="Encabezado 1" xfId="8" builtinId="16" customBuiltin="1"/>
    <cellStyle name="Encabezado 4" xfId="11" builtinId="19" customBuiltin="1"/>
    <cellStyle name="Énfasis1" xfId="24" builtinId="29" customBuiltin="1"/>
    <cellStyle name="Énfasis2" xfId="28" builtinId="33" customBuiltin="1"/>
    <cellStyle name="Énfasis3" xfId="32" builtinId="37" customBuiltin="1"/>
    <cellStyle name="Énfasis4" xfId="36" builtinId="41" customBuiltin="1"/>
    <cellStyle name="Énfasis5" xfId="40" builtinId="45" customBuiltin="1"/>
    <cellStyle name="Énfasis6" xfId="44" builtinId="49" customBuiltin="1"/>
    <cellStyle name="Entrada" xfId="15" builtinId="20" customBuiltin="1"/>
    <cellStyle name="Incorrecto" xfId="13" builtinId="27" customBuiltin="1"/>
    <cellStyle name="Millares" xfId="1" builtinId="3"/>
    <cellStyle name="Millares [0]" xfId="49" builtinId="6"/>
    <cellStyle name="Millares 2" xfId="6"/>
    <cellStyle name="Moneda" xfId="2" builtinId="4"/>
    <cellStyle name="Neutral" xfId="14" builtinId="28" customBuiltin="1"/>
    <cellStyle name="Normal" xfId="0" builtinId="0"/>
    <cellStyle name="Normal 2" xfId="3"/>
    <cellStyle name="Normal 3" xfId="5"/>
    <cellStyle name="Normal 4" xfId="48"/>
    <cellStyle name="Notas" xfId="21" builtinId="10" customBuiltin="1"/>
    <cellStyle name="Porcentaje" xfId="4" builtinId="5"/>
    <cellStyle name="Salida" xfId="16" builtinId="21" customBuiltin="1"/>
    <cellStyle name="Texto de advertencia" xfId="20" builtinId="11" customBuiltin="1"/>
    <cellStyle name="Texto explicativo" xfId="22" builtinId="53" customBuiltin="1"/>
    <cellStyle name="Título" xfId="7" builtinId="15" customBuiltin="1"/>
    <cellStyle name="Título 2" xfId="9" builtinId="17" customBuiltin="1"/>
    <cellStyle name="Título 3" xfId="10" builtinId="18" customBuiltin="1"/>
    <cellStyle name="Total" xfId="23" builtinId="25" customBuiltin="1"/>
  </cellStyles>
  <dxfs count="2">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i%20unidad/HOTEL%20PASCUAL%202018/EERR/2018/9.-Septiembre/BCI%20$%20Hotel%20FR%20Sept%2018%20MJ.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TEL%20PASCUAL/EERR/2015/2-Febrero/Libro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
      <sheetName val="Hoja1"/>
    </sheetNames>
    <sheetDataSet>
      <sheetData sheetId="0"/>
      <sheetData sheetId="1">
        <row r="2">
          <cell r="A2" t="str">
            <v>Almuerzo Personal</v>
          </cell>
        </row>
        <row r="3">
          <cell r="A3" t="str">
            <v>Desayuno Pasajeros</v>
          </cell>
        </row>
        <row r="4">
          <cell r="A4" t="str">
            <v>Frigobar</v>
          </cell>
        </row>
        <row r="5">
          <cell r="A5" t="str">
            <v>Mantención</v>
          </cell>
        </row>
        <row r="6">
          <cell r="A6" t="str">
            <v>Aseo Hotel</v>
          </cell>
        </row>
        <row r="7">
          <cell r="A7" t="str">
            <v>Comb. Calefacción</v>
          </cell>
        </row>
        <row r="8">
          <cell r="A8" t="str">
            <v>Comb. Camioneta</v>
          </cell>
        </row>
        <row r="9">
          <cell r="A9" t="str">
            <v>Art. Oficina</v>
          </cell>
        </row>
        <row r="10">
          <cell r="A10" t="str">
            <v>Sueldo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bank"/>
    </sheetNames>
    <sheetDataSet>
      <sheetData sheetId="0">
        <row r="2">
          <cell r="A2">
            <v>754</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O61"/>
  <sheetViews>
    <sheetView tabSelected="1" workbookViewId="0">
      <selection activeCell="C8" sqref="C8"/>
    </sheetView>
  </sheetViews>
  <sheetFormatPr baseColWidth="10" defaultRowHeight="15" x14ac:dyDescent="0.25"/>
  <cols>
    <col min="2" max="2" width="40.7109375" customWidth="1"/>
    <col min="3" max="3" width="25.28515625" customWidth="1"/>
    <col min="4" max="4" width="21.28515625" customWidth="1"/>
    <col min="5" max="5" width="23.7109375" customWidth="1"/>
    <col min="6" max="8" width="21.28515625" customWidth="1"/>
    <col min="9" max="9" width="14.140625" bestFit="1" customWidth="1"/>
    <col min="10" max="10" width="16.28515625" customWidth="1"/>
    <col min="11" max="11" width="12.85546875" customWidth="1"/>
    <col min="12" max="12" width="15.28515625" customWidth="1"/>
    <col min="13" max="13" width="16.140625" customWidth="1"/>
    <col min="14" max="14" width="16.28515625" customWidth="1"/>
  </cols>
  <sheetData>
    <row r="1" spans="2:8" ht="21" x14ac:dyDescent="0.35">
      <c r="B1" s="11" t="s">
        <v>1093</v>
      </c>
    </row>
    <row r="2" spans="2:8" ht="15.75" x14ac:dyDescent="0.25">
      <c r="B2" s="6" t="s">
        <v>14</v>
      </c>
      <c r="C2" s="6"/>
      <c r="D2" s="89">
        <v>686.06</v>
      </c>
      <c r="F2" s="317"/>
    </row>
    <row r="3" spans="2:8" ht="15.75" x14ac:dyDescent="0.25">
      <c r="B3" s="6" t="s">
        <v>20</v>
      </c>
      <c r="C3" s="6"/>
      <c r="D3" s="40">
        <v>27558.46</v>
      </c>
      <c r="F3" s="317"/>
    </row>
    <row r="4" spans="2:8" x14ac:dyDescent="0.25">
      <c r="B4" s="6" t="s">
        <v>13</v>
      </c>
      <c r="C4" s="6"/>
      <c r="D4" s="6">
        <f>Jul!J115</f>
        <v>230</v>
      </c>
      <c r="E4" s="83">
        <f>+Siteminder!K111</f>
        <v>227</v>
      </c>
    </row>
    <row r="5" spans="2:8" x14ac:dyDescent="0.25">
      <c r="B5" s="6" t="s">
        <v>15</v>
      </c>
      <c r="C5" s="6"/>
      <c r="D5" s="158">
        <f>D4/(31*10)</f>
        <v>0.74193548387096775</v>
      </c>
      <c r="E5" s="158">
        <f>E4/(31*10)</f>
        <v>0.73225806451612907</v>
      </c>
      <c r="G5" s="295"/>
    </row>
    <row r="6" spans="2:8" x14ac:dyDescent="0.25">
      <c r="D6" s="9"/>
      <c r="E6" s="1"/>
    </row>
    <row r="7" spans="2:8" x14ac:dyDescent="0.25">
      <c r="C7" t="s">
        <v>17</v>
      </c>
      <c r="D7" t="s">
        <v>12</v>
      </c>
    </row>
    <row r="8" spans="2:8" x14ac:dyDescent="0.25">
      <c r="B8" s="6" t="s">
        <v>9</v>
      </c>
      <c r="C8" s="7">
        <f>SUM(C9:C11)</f>
        <v>33647211.011560693</v>
      </c>
      <c r="D8" s="8">
        <f>C8/D4</f>
        <v>146292.22178939433</v>
      </c>
      <c r="E8" s="5">
        <f>+D8/D2</f>
        <v>213.23531730372613</v>
      </c>
      <c r="F8" s="5"/>
      <c r="H8" s="290"/>
    </row>
    <row r="9" spans="2:8" x14ac:dyDescent="0.25">
      <c r="B9" t="s">
        <v>7</v>
      </c>
      <c r="C9" s="1">
        <f>Jul!V68/(1.038)</f>
        <v>24093455.655105971</v>
      </c>
      <c r="D9" s="9">
        <f>C9/$C$8</f>
        <v>0.71606100270324957</v>
      </c>
    </row>
    <row r="10" spans="2:8" x14ac:dyDescent="0.25">
      <c r="B10" t="s">
        <v>340</v>
      </c>
      <c r="C10" s="1">
        <f>Jul!V87/(1.038)</f>
        <v>4722253.8150289012</v>
      </c>
      <c r="D10" s="9">
        <f>C10/$C$8</f>
        <v>0.14034606949759976</v>
      </c>
    </row>
    <row r="11" spans="2:8" x14ac:dyDescent="0.25">
      <c r="B11" t="s">
        <v>66</v>
      </c>
      <c r="C11" s="1">
        <f>Jul!V111/(1.038)</f>
        <v>4831501.5414258186</v>
      </c>
      <c r="D11" s="9">
        <f>C11/$C$8</f>
        <v>0.14359292779915056</v>
      </c>
      <c r="E11" s="1"/>
    </row>
    <row r="13" spans="2:8" x14ac:dyDescent="0.25">
      <c r="B13" s="6" t="s">
        <v>8</v>
      </c>
      <c r="C13" s="8">
        <f>SUM(C14:C21)</f>
        <v>7576236.0005999999</v>
      </c>
      <c r="D13" s="8">
        <f>C13/D4</f>
        <v>32940.156524347825</v>
      </c>
      <c r="E13" s="5">
        <f>C13+C22+C27+C30</f>
        <v>22476925.000599999</v>
      </c>
      <c r="F13" s="94"/>
      <c r="G13" s="106"/>
    </row>
    <row r="14" spans="2:8" x14ac:dyDescent="0.25">
      <c r="B14" t="str">
        <f>'BCI FondRendir'!B142</f>
        <v>Comisión Bco</v>
      </c>
      <c r="C14" s="1">
        <f>'BCI FondRendir'!F142</f>
        <v>66356</v>
      </c>
      <c r="D14" s="5">
        <f>C14/$D$4</f>
        <v>288.50434782608698</v>
      </c>
      <c r="E14" s="5"/>
    </row>
    <row r="15" spans="2:8" x14ac:dyDescent="0.25">
      <c r="B15" t="str">
        <f>'BCI FondRendir'!B143</f>
        <v>Comisión Booking</v>
      </c>
      <c r="C15" s="1">
        <f>+'BCI FondRendir'!F143</f>
        <v>1914715</v>
      </c>
      <c r="D15" s="5">
        <f t="shared" ref="D15:D23" si="0">C15/$D$4</f>
        <v>8324.847826086956</v>
      </c>
      <c r="E15" s="5"/>
    </row>
    <row r="16" spans="2:8" x14ac:dyDescent="0.25">
      <c r="B16" t="str">
        <f>'BCI FondRendir'!B144</f>
        <v>Comisión Expedia</v>
      </c>
      <c r="C16" s="1">
        <f>+'BCI FondRendir'!F144</f>
        <v>307479</v>
      </c>
      <c r="D16" s="5">
        <f t="shared" si="0"/>
        <v>1336.8652173913044</v>
      </c>
      <c r="E16" s="5"/>
    </row>
    <row r="17" spans="2:6" x14ac:dyDescent="0.25">
      <c r="B17" t="str">
        <f>'BCI FondRendir'!B145</f>
        <v>Comisión otras</v>
      </c>
      <c r="C17" s="1">
        <f>+'BCI FondRendir'!F145</f>
        <v>287466.00059999997</v>
      </c>
      <c r="D17" s="5">
        <f t="shared" si="0"/>
        <v>1249.852176521739</v>
      </c>
      <c r="E17" s="5"/>
    </row>
    <row r="18" spans="2:6" x14ac:dyDescent="0.25">
      <c r="B18" t="str">
        <f>'BCI FondRendir'!B146</f>
        <v>Costos Directos</v>
      </c>
      <c r="C18" s="1">
        <f>+'BCI FondRendir'!F146</f>
        <v>626041</v>
      </c>
      <c r="D18" s="5">
        <f t="shared" si="0"/>
        <v>2721.9173913043478</v>
      </c>
      <c r="E18" s="5"/>
    </row>
    <row r="19" spans="2:6" x14ac:dyDescent="0.25">
      <c r="C19" s="1">
        <f>+'BCI FondRendir'!F147</f>
        <v>3333086</v>
      </c>
      <c r="D19" s="5">
        <f t="shared" si="0"/>
        <v>14491.678260869565</v>
      </c>
      <c r="E19" s="5"/>
    </row>
    <row r="20" spans="2:6" x14ac:dyDescent="0.25">
      <c r="B20" t="s">
        <v>188</v>
      </c>
      <c r="C20" s="1">
        <f>'BCI FondRendir'!F153</f>
        <v>1041093</v>
      </c>
      <c r="D20" s="5">
        <f>C20/$D$4</f>
        <v>4526.4913043478264</v>
      </c>
      <c r="E20" s="5"/>
    </row>
    <row r="21" spans="2:6" x14ac:dyDescent="0.25">
      <c r="B21" t="s">
        <v>58</v>
      </c>
      <c r="C21" s="1">
        <f>'BCI FondRendir'!H159</f>
        <v>0</v>
      </c>
      <c r="D21" s="5">
        <f t="shared" si="0"/>
        <v>0</v>
      </c>
    </row>
    <row r="22" spans="2:6" x14ac:dyDescent="0.25">
      <c r="B22" s="6" t="s">
        <v>10</v>
      </c>
      <c r="C22" s="8">
        <f>SUM(C23:C26)</f>
        <v>10019943</v>
      </c>
      <c r="D22" s="8">
        <f>C22/D4</f>
        <v>43564.96956521739</v>
      </c>
      <c r="E22" s="5"/>
      <c r="F22" s="5"/>
    </row>
    <row r="23" spans="2:6" x14ac:dyDescent="0.25">
      <c r="B23" t="s">
        <v>30</v>
      </c>
      <c r="C23" s="1">
        <f>'BCI FondRendir'!F154</f>
        <v>8800100</v>
      </c>
      <c r="D23" s="5">
        <f t="shared" si="0"/>
        <v>38261.304347826088</v>
      </c>
    </row>
    <row r="24" spans="2:6" s="210" customFormat="1" x14ac:dyDescent="0.25">
      <c r="B24" t="str">
        <f>'BCI FondRendir'!B149</f>
        <v>Gastos Operación</v>
      </c>
      <c r="C24" s="1">
        <f>+'BCI FondRendir'!F149</f>
        <v>448792</v>
      </c>
      <c r="D24" s="5">
        <f>C24/$D$4</f>
        <v>1951.2695652173913</v>
      </c>
    </row>
    <row r="25" spans="2:6" x14ac:dyDescent="0.25">
      <c r="B25" s="14" t="s">
        <v>21</v>
      </c>
      <c r="C25" s="15"/>
      <c r="D25" s="5">
        <f t="shared" ref="D25:D26" si="1">C25/$D$4</f>
        <v>0</v>
      </c>
    </row>
    <row r="26" spans="2:6" x14ac:dyDescent="0.25">
      <c r="B26" s="14" t="s">
        <v>39</v>
      </c>
      <c r="C26" s="1">
        <f>'BCI FondRendir'!F148</f>
        <v>771051</v>
      </c>
      <c r="D26" s="5">
        <f t="shared" si="1"/>
        <v>3352.3956521739128</v>
      </c>
    </row>
    <row r="27" spans="2:6" x14ac:dyDescent="0.25">
      <c r="B27" s="6" t="s">
        <v>18</v>
      </c>
      <c r="C27" s="8">
        <f>SUM(C28:C29)</f>
        <v>5252726</v>
      </c>
      <c r="D27" s="8">
        <f>C27/D4</f>
        <v>22837.939130434781</v>
      </c>
    </row>
    <row r="28" spans="2:6" x14ac:dyDescent="0.25">
      <c r="B28" t="s">
        <v>19</v>
      </c>
      <c r="C28" s="1">
        <f>+'BCI FondRendir'!F152</f>
        <v>5252726</v>
      </c>
      <c r="E28" s="125"/>
    </row>
    <row r="29" spans="2:6" x14ac:dyDescent="0.25">
      <c r="C29" s="1"/>
    </row>
    <row r="30" spans="2:6" x14ac:dyDescent="0.25">
      <c r="B30" s="6" t="s">
        <v>11</v>
      </c>
      <c r="C30" s="7">
        <f>SUM(C31:C32)</f>
        <v>-371980</v>
      </c>
      <c r="D30" s="8">
        <f>C30/D4</f>
        <v>-1617.304347826087</v>
      </c>
      <c r="E30" s="5">
        <f>+D27+D22</f>
        <v>66402.908695652179</v>
      </c>
      <c r="F30">
        <f>+E30/650</f>
        <v>102.15832107023412</v>
      </c>
    </row>
    <row r="31" spans="2:6" x14ac:dyDescent="0.25">
      <c r="B31" t="s">
        <v>11</v>
      </c>
      <c r="C31" s="1">
        <f>-'BCI FondRendir'!F151</f>
        <v>-371980</v>
      </c>
    </row>
    <row r="32" spans="2:6" x14ac:dyDescent="0.25">
      <c r="B32" t="s">
        <v>122</v>
      </c>
      <c r="C32" s="1"/>
    </row>
    <row r="33" spans="2:13" x14ac:dyDescent="0.25">
      <c r="B33" t="str">
        <f>'BCI FondRendir'!B150</f>
        <v>Impuestos</v>
      </c>
      <c r="C33" s="1">
        <f>+'BCI FondRendir'!F150</f>
        <v>-5822486</v>
      </c>
      <c r="D33" s="5">
        <f>C33/$D$4</f>
        <v>-25315.156521739129</v>
      </c>
    </row>
    <row r="35" spans="2:13" x14ac:dyDescent="0.25">
      <c r="B35" s="2" t="s">
        <v>346</v>
      </c>
      <c r="C35" s="10">
        <f>C8-C13-C22-C30-C27</f>
        <v>11170286.010960694</v>
      </c>
    </row>
    <row r="36" spans="2:13" x14ac:dyDescent="0.25">
      <c r="B36" s="2" t="s">
        <v>32</v>
      </c>
      <c r="C36" s="10">
        <f>C33</f>
        <v>-5822486</v>
      </c>
      <c r="D36" s="10">
        <f>C35*0.25</f>
        <v>2792571.5027401736</v>
      </c>
    </row>
    <row r="37" spans="2:13" x14ac:dyDescent="0.25">
      <c r="B37" s="2" t="s">
        <v>97</v>
      </c>
      <c r="C37" s="10">
        <f>'BCI FondRendir'!G159</f>
        <v>1252488.17</v>
      </c>
    </row>
    <row r="38" spans="2:13" x14ac:dyDescent="0.25">
      <c r="B38" s="2" t="s">
        <v>98</v>
      </c>
      <c r="C38" s="10">
        <f>Jul!F132</f>
        <v>620942.23</v>
      </c>
    </row>
    <row r="39" spans="2:13" x14ac:dyDescent="0.25">
      <c r="B39" s="16" t="s">
        <v>16</v>
      </c>
      <c r="C39" s="17">
        <f>C35-D36</f>
        <v>8377714.5082205208</v>
      </c>
    </row>
    <row r="40" spans="2:13" x14ac:dyDescent="0.25">
      <c r="B40" s="16" t="s">
        <v>134</v>
      </c>
      <c r="C40" s="10">
        <f>C8-C13-C22</f>
        <v>16051032.010960694</v>
      </c>
      <c r="J40" s="93"/>
      <c r="K40" s="93"/>
      <c r="L40" s="93"/>
      <c r="M40" s="93"/>
    </row>
    <row r="41" spans="2:13" x14ac:dyDescent="0.25">
      <c r="C41" s="20" t="s">
        <v>47</v>
      </c>
      <c r="D41" s="20" t="s">
        <v>48</v>
      </c>
      <c r="E41" s="20" t="s">
        <v>273</v>
      </c>
      <c r="F41" s="20" t="s">
        <v>40</v>
      </c>
      <c r="G41" s="20" t="s">
        <v>41</v>
      </c>
      <c r="J41" s="94"/>
    </row>
    <row r="42" spans="2:13" x14ac:dyDescent="0.25">
      <c r="B42" s="2" t="s">
        <v>33</v>
      </c>
      <c r="C42" s="10"/>
      <c r="D42" s="10"/>
      <c r="E42" s="10"/>
      <c r="F42" s="10"/>
      <c r="G42" s="10"/>
    </row>
    <row r="43" spans="2:13" x14ac:dyDescent="0.25">
      <c r="B43" s="2" t="s">
        <v>52</v>
      </c>
      <c r="C43" s="10"/>
      <c r="D43" s="10"/>
      <c r="E43" s="10"/>
      <c r="F43" s="10"/>
      <c r="G43" s="10"/>
    </row>
    <row r="44" spans="2:13" x14ac:dyDescent="0.25">
      <c r="B44" s="2" t="s">
        <v>34</v>
      </c>
      <c r="C44" s="10"/>
      <c r="D44" s="10"/>
      <c r="E44" s="10"/>
      <c r="F44" s="10"/>
      <c r="G44" s="10"/>
    </row>
    <row r="45" spans="2:13" x14ac:dyDescent="0.25">
      <c r="B45" s="2" t="s">
        <v>35</v>
      </c>
      <c r="C45" s="10"/>
      <c r="D45" s="10"/>
      <c r="E45" s="10"/>
      <c r="F45" s="10"/>
      <c r="G45" s="102"/>
      <c r="I45" s="166"/>
    </row>
    <row r="46" spans="2:13" x14ac:dyDescent="0.25">
      <c r="B46" s="2" t="s">
        <v>297</v>
      </c>
      <c r="C46" s="10"/>
      <c r="D46" s="10"/>
      <c r="E46" s="10"/>
      <c r="F46" s="10"/>
      <c r="G46" s="10">
        <f t="shared" ref="G46:G49" si="2">F46*$D$3</f>
        <v>0</v>
      </c>
      <c r="H46" s="270"/>
      <c r="I46" s="270"/>
      <c r="J46" s="270"/>
      <c r="K46" s="166"/>
      <c r="L46" s="166"/>
      <c r="M46" s="166"/>
    </row>
    <row r="47" spans="2:13" x14ac:dyDescent="0.25">
      <c r="B47" s="2" t="s">
        <v>298</v>
      </c>
      <c r="C47" s="10"/>
      <c r="D47" s="10"/>
      <c r="E47" s="10"/>
      <c r="F47" s="10"/>
      <c r="G47" s="10">
        <f t="shared" si="2"/>
        <v>0</v>
      </c>
      <c r="H47" s="270"/>
      <c r="I47" s="270"/>
      <c r="J47" s="270"/>
      <c r="K47" s="166"/>
      <c r="L47" s="166"/>
      <c r="M47" s="166"/>
    </row>
    <row r="48" spans="2:13" x14ac:dyDescent="0.25">
      <c r="B48" s="2" t="s">
        <v>299</v>
      </c>
      <c r="C48" s="10"/>
      <c r="D48" s="10"/>
      <c r="E48" s="10"/>
      <c r="F48" s="10"/>
      <c r="G48" s="10"/>
      <c r="H48" s="270"/>
      <c r="I48" s="270"/>
      <c r="J48" s="270"/>
      <c r="K48" s="166"/>
      <c r="L48" s="243"/>
      <c r="M48" s="166"/>
    </row>
    <row r="49" spans="1:15" x14ac:dyDescent="0.25">
      <c r="B49" s="2" t="s">
        <v>300</v>
      </c>
      <c r="C49" s="10"/>
      <c r="D49" s="10"/>
      <c r="E49" s="10"/>
      <c r="F49" s="10">
        <f>30000000/26561.4-4000000/26798.14-13500000/27558.46</f>
        <v>490.32672565966504</v>
      </c>
      <c r="G49" s="10">
        <f t="shared" si="2"/>
        <v>13512649.456022853</v>
      </c>
      <c r="H49" s="270"/>
      <c r="I49" s="270"/>
      <c r="J49" s="270"/>
      <c r="K49" s="166"/>
      <c r="L49" s="243"/>
      <c r="M49" s="166"/>
    </row>
    <row r="50" spans="1:15" x14ac:dyDescent="0.25">
      <c r="B50" s="101" t="s">
        <v>93</v>
      </c>
      <c r="C50" s="102">
        <f>SUM(C42:C49)</f>
        <v>0</v>
      </c>
      <c r="D50" s="102">
        <f>SUM(D42:D49)</f>
        <v>0</v>
      </c>
      <c r="E50" s="102">
        <f>SUM(E42:E49)</f>
        <v>0</v>
      </c>
      <c r="F50" s="102"/>
      <c r="G50" s="102"/>
      <c r="H50" s="270"/>
      <c r="I50" s="270"/>
      <c r="J50" s="270"/>
      <c r="K50" s="166"/>
      <c r="L50" s="166"/>
      <c r="M50" s="166"/>
    </row>
    <row r="51" spans="1:15" x14ac:dyDescent="0.25">
      <c r="B51" s="101"/>
      <c r="C51" s="102"/>
      <c r="D51" s="102">
        <f>D50*D3</f>
        <v>0</v>
      </c>
      <c r="E51" s="102"/>
      <c r="F51" s="102"/>
      <c r="G51" s="102"/>
      <c r="I51" s="166"/>
      <c r="J51" s="210"/>
      <c r="K51" s="210"/>
      <c r="L51" s="210"/>
      <c r="M51" s="210"/>
      <c r="N51" s="210"/>
      <c r="O51" s="210"/>
    </row>
    <row r="52" spans="1:15" x14ac:dyDescent="0.25">
      <c r="I52" s="166"/>
      <c r="J52" s="210"/>
      <c r="K52" s="210"/>
      <c r="L52" s="210"/>
      <c r="M52" s="210"/>
      <c r="N52" s="210"/>
      <c r="O52" s="210"/>
    </row>
    <row r="55" spans="1:15" x14ac:dyDescent="0.25">
      <c r="A55" s="125"/>
      <c r="B55" s="125"/>
      <c r="C55" s="125"/>
      <c r="D55" s="125"/>
      <c r="E55" s="125"/>
      <c r="F55" s="125"/>
    </row>
    <row r="56" spans="1:15" x14ac:dyDescent="0.25">
      <c r="A56" s="125"/>
      <c r="B56" s="125"/>
      <c r="C56" s="125"/>
      <c r="D56" s="125"/>
      <c r="E56" s="125"/>
      <c r="F56" s="125"/>
    </row>
    <row r="57" spans="1:15" x14ac:dyDescent="0.25">
      <c r="A57" s="125"/>
      <c r="B57" s="125"/>
      <c r="C57" s="125"/>
      <c r="D57" s="125"/>
      <c r="E57" s="125"/>
      <c r="F57" s="125"/>
    </row>
    <row r="58" spans="1:15" x14ac:dyDescent="0.25">
      <c r="A58" s="125"/>
      <c r="B58" s="125"/>
      <c r="C58" s="125"/>
      <c r="D58" s="125"/>
      <c r="E58" s="125"/>
      <c r="F58" s="125"/>
    </row>
    <row r="59" spans="1:15" x14ac:dyDescent="0.25">
      <c r="A59" s="125"/>
      <c r="B59" s="125"/>
      <c r="C59" s="125"/>
      <c r="D59" s="125"/>
      <c r="E59" s="125"/>
      <c r="F59" s="125"/>
    </row>
    <row r="60" spans="1:15" x14ac:dyDescent="0.25">
      <c r="A60" s="125"/>
      <c r="B60" s="125"/>
      <c r="C60" s="125"/>
      <c r="D60" s="125"/>
      <c r="E60" s="125"/>
      <c r="F60" s="125"/>
    </row>
    <row r="61" spans="1:15" x14ac:dyDescent="0.25">
      <c r="A61" s="125"/>
      <c r="B61" s="125"/>
      <c r="C61" s="125"/>
      <c r="D61" s="125"/>
      <c r="E61" s="125"/>
      <c r="F61" s="125"/>
    </row>
  </sheetData>
  <pageMargins left="0.7" right="0.7" top="0.75" bottom="0.75" header="0.3" footer="0.3"/>
  <pageSetup scale="4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filterMode="1">
    <pageSetUpPr fitToPage="1"/>
  </sheetPr>
  <dimension ref="A1:XFD198"/>
  <sheetViews>
    <sheetView zoomScale="70" zoomScaleNormal="70" workbookViewId="0">
      <selection activeCell="B35" sqref="B35:C35"/>
    </sheetView>
  </sheetViews>
  <sheetFormatPr baseColWidth="10" defaultColWidth="11.28515625" defaultRowHeight="15" outlineLevelCol="1" x14ac:dyDescent="0.25"/>
  <cols>
    <col min="1" max="1" width="9.85546875" style="33" customWidth="1"/>
    <col min="2" max="4" width="9.5703125" style="148" customWidth="1"/>
    <col min="5" max="5" width="26.7109375" style="33" customWidth="1"/>
    <col min="6" max="6" width="10.5703125" style="33" customWidth="1"/>
    <col min="7" max="7" width="16" style="33" customWidth="1"/>
    <col min="8" max="9" width="14.140625" style="36" customWidth="1"/>
    <col min="10" max="10" width="12.5703125" style="33" customWidth="1"/>
    <col min="11" max="11" width="13.7109375" style="35" customWidth="1" outlineLevel="1"/>
    <col min="12" max="12" width="9.5703125" customWidth="1" outlineLevel="1"/>
    <col min="13" max="13" width="12.5703125" style="35" customWidth="1" outlineLevel="1"/>
    <col min="14" max="18" width="9.5703125" style="35" customWidth="1" outlineLevel="1"/>
    <col min="19" max="19" width="13" style="33" customWidth="1"/>
    <col min="20" max="20" width="12.5703125" style="33" customWidth="1"/>
    <col min="21" max="21" width="10.140625" style="38" customWidth="1"/>
    <col min="22" max="22" width="13.28515625" style="33" customWidth="1"/>
    <col min="23" max="23" width="14.28515625" style="148" customWidth="1"/>
    <col min="24" max="24" width="15.28515625" style="148" customWidth="1"/>
    <col min="25" max="25" width="14" style="148" customWidth="1"/>
    <col min="26" max="26" width="21.7109375" style="33" customWidth="1"/>
    <col min="27" max="16384" width="11.28515625" style="33"/>
  </cols>
  <sheetData>
    <row r="1" spans="1:28" ht="15" customHeight="1" x14ac:dyDescent="0.2">
      <c r="A1" s="244"/>
      <c r="B1" s="348" t="s">
        <v>304</v>
      </c>
      <c r="C1" s="349"/>
      <c r="D1" s="350"/>
      <c r="E1" s="244"/>
      <c r="F1" s="244"/>
      <c r="G1" s="244"/>
      <c r="H1" s="245"/>
      <c r="I1" s="245"/>
      <c r="J1" s="244"/>
      <c r="K1" s="353" t="s">
        <v>90</v>
      </c>
      <c r="L1" s="353"/>
      <c r="M1" s="353" t="s">
        <v>91</v>
      </c>
      <c r="N1" s="353"/>
      <c r="O1" s="353" t="s">
        <v>92</v>
      </c>
      <c r="P1" s="353"/>
      <c r="Q1" s="353" t="s">
        <v>154</v>
      </c>
      <c r="R1" s="353"/>
      <c r="S1" s="244"/>
      <c r="T1" s="244"/>
      <c r="U1" s="248"/>
      <c r="V1" s="244"/>
      <c r="W1" s="244"/>
      <c r="X1" s="244"/>
      <c r="Y1" s="244"/>
    </row>
    <row r="2" spans="1:28" ht="30" customHeight="1" x14ac:dyDescent="0.2">
      <c r="A2" s="244" t="s">
        <v>84</v>
      </c>
      <c r="B2" s="244" t="s">
        <v>301</v>
      </c>
      <c r="C2" s="244" t="s">
        <v>302</v>
      </c>
      <c r="D2" s="244" t="s">
        <v>303</v>
      </c>
      <c r="E2" s="244" t="s">
        <v>0</v>
      </c>
      <c r="F2" s="244" t="s">
        <v>49</v>
      </c>
      <c r="G2" s="244" t="s">
        <v>85</v>
      </c>
      <c r="H2" s="245" t="s">
        <v>1</v>
      </c>
      <c r="I2" s="245" t="s">
        <v>2</v>
      </c>
      <c r="J2" s="245" t="s">
        <v>3</v>
      </c>
      <c r="K2" s="246" t="s">
        <v>86</v>
      </c>
      <c r="L2" s="247" t="s">
        <v>53</v>
      </c>
      <c r="M2" s="246" t="s">
        <v>86</v>
      </c>
      <c r="N2" s="246" t="s">
        <v>53</v>
      </c>
      <c r="O2" s="246" t="s">
        <v>86</v>
      </c>
      <c r="P2" s="246" t="s">
        <v>53</v>
      </c>
      <c r="Q2" s="246" t="s">
        <v>86</v>
      </c>
      <c r="R2" s="246" t="s">
        <v>53</v>
      </c>
      <c r="S2" s="244" t="s">
        <v>87</v>
      </c>
      <c r="T2" s="244" t="s">
        <v>89</v>
      </c>
      <c r="U2" s="248" t="s">
        <v>50</v>
      </c>
      <c r="V2" s="244" t="s">
        <v>155</v>
      </c>
      <c r="W2" s="244" t="s">
        <v>49</v>
      </c>
      <c r="X2" s="244" t="s">
        <v>6</v>
      </c>
      <c r="Y2" s="244" t="s">
        <v>6</v>
      </c>
      <c r="AB2" s="148" t="s">
        <v>1095</v>
      </c>
    </row>
    <row r="3" spans="1:28" s="148" customFormat="1" ht="15" hidden="1" customHeight="1" x14ac:dyDescent="0.25">
      <c r="A3" s="260">
        <v>3989</v>
      </c>
      <c r="B3" s="293">
        <v>1407</v>
      </c>
      <c r="C3" s="293"/>
      <c r="D3" s="293"/>
      <c r="E3" s="261" t="s">
        <v>568</v>
      </c>
      <c r="F3" s="261" t="s">
        <v>244</v>
      </c>
      <c r="G3" s="261">
        <v>3003911977</v>
      </c>
      <c r="H3" s="262">
        <v>43649</v>
      </c>
      <c r="I3" s="262">
        <v>43650</v>
      </c>
      <c r="J3" s="261">
        <v>1</v>
      </c>
      <c r="K3" s="263"/>
      <c r="L3" s="264"/>
      <c r="M3" s="263"/>
      <c r="N3" s="263"/>
      <c r="O3" s="263"/>
      <c r="P3" s="263"/>
      <c r="Q3" s="263"/>
      <c r="R3" s="263">
        <v>220</v>
      </c>
      <c r="S3" s="153">
        <f t="shared" ref="S3" si="0">L3+N3+P3+R3</f>
        <v>220</v>
      </c>
      <c r="T3" s="153">
        <f t="shared" ref="T3" si="1">M3+O3+K3+Q3</f>
        <v>0</v>
      </c>
      <c r="U3" s="151">
        <f>IF(J3=0,(S3+T3/EERR!$D$2/1.19),(S3+T3/EERR!$D$2/1.19)/J3)</f>
        <v>220</v>
      </c>
      <c r="V3" s="153">
        <f>T3+S3*EERR!$D$2</f>
        <v>150933.19999999998</v>
      </c>
      <c r="W3" s="148">
        <f ca="1">SUMIF(Siteminder!$A$5:$J$164,Jul!G3,Siteminder!$M$5:$M$164)</f>
        <v>1</v>
      </c>
      <c r="X3" s="267">
        <f>SUMIF(Transbank!$A$2:$A$472,B3,Transbank!$L$2:$L$472)+SUMIF(Transbank!$A$2:$A$472,C3,Transbank!$L$2:$L$472)+SUMIF(Transbank!$A$2:$A$472,D3,Transbank!$L$2:$L$472)+(K3+O3)+(L3+P3)*EERR!$D$2</f>
        <v>152332.4</v>
      </c>
      <c r="Y3" s="267">
        <f>X3/EERR!$D$2</f>
        <v>222.03947176631783</v>
      </c>
      <c r="Z3" s="277">
        <f t="shared" ref="Z3:Z70" si="2">+X3-V3</f>
        <v>1399.2000000000116</v>
      </c>
    </row>
    <row r="4" spans="1:28" s="148" customFormat="1" ht="15" hidden="1" customHeight="1" x14ac:dyDescent="0.25">
      <c r="A4" s="260">
        <v>3990</v>
      </c>
      <c r="B4" s="293">
        <v>1464</v>
      </c>
      <c r="C4" s="293">
        <v>1473</v>
      </c>
      <c r="D4" s="293"/>
      <c r="E4" s="261" t="s">
        <v>569</v>
      </c>
      <c r="F4" s="261" t="s">
        <v>244</v>
      </c>
      <c r="G4" s="261">
        <v>2560628091</v>
      </c>
      <c r="H4" s="262">
        <v>43649</v>
      </c>
      <c r="I4" s="262">
        <v>43651</v>
      </c>
      <c r="J4" s="261">
        <v>2</v>
      </c>
      <c r="K4" s="263"/>
      <c r="L4" s="264"/>
      <c r="M4" s="263"/>
      <c r="N4" s="263">
        <v>220</v>
      </c>
      <c r="O4" s="263"/>
      <c r="P4" s="263"/>
      <c r="Q4" s="263"/>
      <c r="R4" s="263">
        <v>220</v>
      </c>
      <c r="S4" s="153">
        <f t="shared" ref="S4:S67" si="3">L4+N4+P4+R4</f>
        <v>440</v>
      </c>
      <c r="T4" s="153">
        <f t="shared" ref="T4:T67" si="4">M4+O4+K4+Q4</f>
        <v>0</v>
      </c>
      <c r="U4" s="151">
        <f>IF(J4=0,(S4+T4/EERR!$D$2/1.19),(S4+T4/EERR!$D$2/1.19)/J4)</f>
        <v>220</v>
      </c>
      <c r="V4" s="153">
        <f>T4+S4*EERR!$D$2</f>
        <v>301866.39999999997</v>
      </c>
      <c r="W4" s="148">
        <f ca="1">SUMIF(Siteminder!$A$5:$J$164,Jul!G4,Siteminder!$M$5:$M$164)</f>
        <v>2</v>
      </c>
      <c r="X4" s="267">
        <f>SUMIF(Transbank!$A$2:$A$472,B4,Transbank!$L$2:$L$472)+SUMIF(Transbank!$A$2:$A$472,C4,Transbank!$L$2:$L$472)+SUMIF(Transbank!$A$2:$A$472,D4,Transbank!$L$2:$L$472)+(K4+O4)+(L4+P4)*EERR!$D$2</f>
        <v>303265.59999999998</v>
      </c>
      <c r="Y4" s="267">
        <f>X4/EERR!$D$2</f>
        <v>442.03947176631783</v>
      </c>
      <c r="Z4" s="277">
        <f t="shared" si="2"/>
        <v>1399.2000000000116</v>
      </c>
    </row>
    <row r="5" spans="1:28" s="148" customFormat="1" ht="15" hidden="1" customHeight="1" x14ac:dyDescent="0.25">
      <c r="A5" s="260">
        <v>3991</v>
      </c>
      <c r="B5" s="293">
        <v>1405</v>
      </c>
      <c r="C5" s="293">
        <v>1474</v>
      </c>
      <c r="D5" s="293"/>
      <c r="E5" s="261" t="s">
        <v>570</v>
      </c>
      <c r="F5" s="261" t="s">
        <v>244</v>
      </c>
      <c r="G5" s="261">
        <v>1249553098</v>
      </c>
      <c r="H5" s="262">
        <v>43649</v>
      </c>
      <c r="I5" s="262">
        <v>43652</v>
      </c>
      <c r="J5" s="261">
        <v>6</v>
      </c>
      <c r="K5" s="263"/>
      <c r="L5" s="264"/>
      <c r="M5" s="263"/>
      <c r="N5" s="263">
        <v>1025</v>
      </c>
      <c r="O5" s="263"/>
      <c r="P5" s="263"/>
      <c r="Q5" s="263"/>
      <c r="R5" s="263">
        <v>205</v>
      </c>
      <c r="S5" s="153">
        <f t="shared" si="3"/>
        <v>1230</v>
      </c>
      <c r="T5" s="153">
        <f t="shared" si="4"/>
        <v>0</v>
      </c>
      <c r="U5" s="151">
        <f>IF(J5=0,(S5+T5/EERR!$D$2/1.19),(S5+T5/EERR!$D$2/1.19)/J5)</f>
        <v>205</v>
      </c>
      <c r="V5" s="153">
        <f>T5+S5*EERR!$D$2</f>
        <v>843853.79999999993</v>
      </c>
      <c r="W5" s="148">
        <f ca="1">SUMIF(Siteminder!$A$5:$J$164,Jul!G5,Siteminder!$M$5:$M$164)</f>
        <v>6</v>
      </c>
      <c r="X5" s="267">
        <f>SUMIF(Transbank!$A$2:$A$472,B5,Transbank!$L$2:$L$472)+SUMIF(Transbank!$A$2:$A$472,C5,Transbank!$L$2:$L$472)+SUMIF(Transbank!$A$2:$A$472,D5,Transbank!$L$2:$L$472)+(K5+O5)+(L5+P5)*EERR!$D$2</f>
        <v>845157.6</v>
      </c>
      <c r="Y5" s="267">
        <f>X5/EERR!$D$2</f>
        <v>1231.9004168731599</v>
      </c>
      <c r="Z5" s="277">
        <f t="shared" si="2"/>
        <v>1303.8000000000466</v>
      </c>
    </row>
    <row r="6" spans="1:28" s="148" customFormat="1" ht="15" hidden="1" customHeight="1" x14ac:dyDescent="0.25">
      <c r="A6" s="260">
        <v>3992</v>
      </c>
      <c r="B6" s="293">
        <v>1406</v>
      </c>
      <c r="C6" s="293"/>
      <c r="D6" s="293"/>
      <c r="E6" s="261" t="s">
        <v>571</v>
      </c>
      <c r="F6" s="261" t="s">
        <v>244</v>
      </c>
      <c r="G6" s="261">
        <v>1810482632</v>
      </c>
      <c r="H6" s="262">
        <v>43649</v>
      </c>
      <c r="I6" s="262">
        <v>43650</v>
      </c>
      <c r="J6" s="261">
        <v>1</v>
      </c>
      <c r="K6" s="263"/>
      <c r="L6" s="264"/>
      <c r="M6" s="263"/>
      <c r="N6" s="263"/>
      <c r="O6" s="263"/>
      <c r="P6" s="263"/>
      <c r="Q6" s="263"/>
      <c r="R6" s="263">
        <v>220</v>
      </c>
      <c r="S6" s="153">
        <f t="shared" si="3"/>
        <v>220</v>
      </c>
      <c r="T6" s="153">
        <f t="shared" si="4"/>
        <v>0</v>
      </c>
      <c r="U6" s="151">
        <f>IF(J6=0,(S6+T6/EERR!$D$2/1.19),(S6+T6/EERR!$D$2/1.19)/J6)</f>
        <v>220</v>
      </c>
      <c r="V6" s="153">
        <f>T6+S6*EERR!$D$2</f>
        <v>150933.19999999998</v>
      </c>
      <c r="W6" s="148">
        <f ca="1">SUMIF(Siteminder!$A$5:$J$164,Jul!G6,Siteminder!$M$5:$M$164)</f>
        <v>1</v>
      </c>
      <c r="X6" s="267">
        <f>SUMIF(Transbank!$A$2:$A$472,B6,Transbank!$L$2:$L$472)+SUMIF(Transbank!$A$2:$A$472,C6,Transbank!$L$2:$L$472)+SUMIF(Transbank!$A$2:$A$472,D6,Transbank!$L$2:$L$472)+(K6+O6)+(L6+P6)*EERR!$D$2</f>
        <v>152332.4</v>
      </c>
      <c r="Y6" s="267">
        <f>X6/EERR!$D$2</f>
        <v>222.03947176631783</v>
      </c>
      <c r="Z6" s="277">
        <f t="shared" si="2"/>
        <v>1399.2000000000116</v>
      </c>
    </row>
    <row r="7" spans="1:28" s="148" customFormat="1" ht="15" hidden="1" customHeight="1" x14ac:dyDescent="0.25">
      <c r="A7" s="260">
        <v>3995</v>
      </c>
      <c r="B7" s="293">
        <v>1408</v>
      </c>
      <c r="C7" s="293">
        <v>1482</v>
      </c>
      <c r="D7" s="293">
        <v>1483</v>
      </c>
      <c r="E7" s="261" t="s">
        <v>572</v>
      </c>
      <c r="F7" s="261" t="s">
        <v>244</v>
      </c>
      <c r="G7" s="261">
        <v>3508314896</v>
      </c>
      <c r="H7" s="262">
        <v>43650</v>
      </c>
      <c r="I7" s="262">
        <v>43653</v>
      </c>
      <c r="J7" s="261">
        <v>6</v>
      </c>
      <c r="K7" s="263"/>
      <c r="L7" s="264"/>
      <c r="M7" s="263"/>
      <c r="N7" s="263">
        <v>1100</v>
      </c>
      <c r="O7" s="263"/>
      <c r="P7" s="263"/>
      <c r="Q7" s="263"/>
      <c r="R7" s="263">
        <v>220</v>
      </c>
      <c r="S7" s="153">
        <f t="shared" si="3"/>
        <v>1320</v>
      </c>
      <c r="T7" s="153">
        <f t="shared" si="4"/>
        <v>0</v>
      </c>
      <c r="U7" s="151">
        <f>IF(J7=0,(S7+T7/EERR!$D$2/1.19),(S7+T7/EERR!$D$2/1.19)/J7)</f>
        <v>220</v>
      </c>
      <c r="V7" s="153">
        <f>T7+S7*EERR!$D$2</f>
        <v>905599.2</v>
      </c>
      <c r="W7" s="148">
        <f ca="1">SUMIF(Siteminder!$A$5:$J$164,Jul!G7,Siteminder!$M$5:$M$164)</f>
        <v>6</v>
      </c>
      <c r="X7" s="267">
        <f>SUMIF(Transbank!$A$2:$A$472,B7,Transbank!$L$2:$L$472)+SUMIF(Transbank!$A$2:$A$472,C7,Transbank!$L$2:$L$472)+SUMIF(Transbank!$A$2:$A$472,D7,Transbank!$L$2:$L$472)+(K7+O7)+(L7+P7)*EERR!$D$2</f>
        <v>906998.39999999991</v>
      </c>
      <c r="Y7" s="267">
        <f>X7/EERR!$D$2</f>
        <v>1322.0394717663178</v>
      </c>
      <c r="Z7" s="277">
        <f t="shared" si="2"/>
        <v>1399.1999999999534</v>
      </c>
    </row>
    <row r="8" spans="1:28" s="148" customFormat="1" ht="15" hidden="1" customHeight="1" x14ac:dyDescent="0.25">
      <c r="A8" s="260">
        <v>3996</v>
      </c>
      <c r="B8" s="293">
        <v>1426</v>
      </c>
      <c r="C8" s="293">
        <v>1484</v>
      </c>
      <c r="D8" s="293"/>
      <c r="E8" s="261" t="s">
        <v>573</v>
      </c>
      <c r="F8" s="261" t="s">
        <v>244</v>
      </c>
      <c r="G8" s="261">
        <v>2002325334</v>
      </c>
      <c r="H8" s="262">
        <v>43650</v>
      </c>
      <c r="I8" s="262">
        <v>43653</v>
      </c>
      <c r="J8" s="261">
        <v>3</v>
      </c>
      <c r="K8" s="263"/>
      <c r="L8" s="264"/>
      <c r="M8" s="263"/>
      <c r="N8" s="263">
        <v>425</v>
      </c>
      <c r="O8" s="263"/>
      <c r="P8" s="263"/>
      <c r="Q8" s="263"/>
      <c r="R8" s="263">
        <v>205</v>
      </c>
      <c r="S8" s="153">
        <f t="shared" si="3"/>
        <v>630</v>
      </c>
      <c r="T8" s="153">
        <f t="shared" si="4"/>
        <v>0</v>
      </c>
      <c r="U8" s="151">
        <f>IF(J8=0,(S8+T8/EERR!$D$2/1.19),(S8+T8/EERR!$D$2/1.19)/J8)</f>
        <v>210</v>
      </c>
      <c r="V8" s="153">
        <f>T8+S8*EERR!$D$2</f>
        <v>432217.8</v>
      </c>
      <c r="W8" s="148">
        <f ca="1">SUMIF(Siteminder!$A$5:$J$164,Jul!G8,Siteminder!$M$5:$M$164)</f>
        <v>3</v>
      </c>
      <c r="X8" s="267">
        <f>SUMIF(Transbank!$A$2:$A$472,B8,Transbank!$L$2:$L$472)+SUMIF(Transbank!$A$2:$A$472,C8,Transbank!$L$2:$L$472)+SUMIF(Transbank!$A$2:$A$472,D8,Transbank!$L$2:$L$472)+(K8+O8)+(L8+P8)*EERR!$D$2</f>
        <v>433521.6</v>
      </c>
      <c r="Y8" s="267">
        <f>X8/EERR!$D$2</f>
        <v>631.90041687315977</v>
      </c>
      <c r="Z8" s="277">
        <f t="shared" si="2"/>
        <v>1303.7999999999884</v>
      </c>
    </row>
    <row r="9" spans="1:28" s="148" customFormat="1" ht="15" hidden="1" customHeight="1" x14ac:dyDescent="0.25">
      <c r="A9" s="260">
        <v>3997</v>
      </c>
      <c r="B9" s="293">
        <v>1410</v>
      </c>
      <c r="C9" s="293">
        <v>1485</v>
      </c>
      <c r="D9" s="293"/>
      <c r="E9" s="261" t="s">
        <v>574</v>
      </c>
      <c r="F9" s="261" t="s">
        <v>244</v>
      </c>
      <c r="G9" s="261">
        <v>3077227152</v>
      </c>
      <c r="H9" s="262">
        <v>43651</v>
      </c>
      <c r="I9" s="262">
        <v>43655</v>
      </c>
      <c r="J9" s="261">
        <v>4</v>
      </c>
      <c r="K9" s="263"/>
      <c r="L9" s="264"/>
      <c r="M9" s="292"/>
      <c r="N9" s="292">
        <v>660</v>
      </c>
      <c r="O9" s="292"/>
      <c r="P9" s="292"/>
      <c r="Q9" s="292"/>
      <c r="R9" s="292">
        <v>220</v>
      </c>
      <c r="S9" s="153">
        <f t="shared" si="3"/>
        <v>880</v>
      </c>
      <c r="T9" s="153">
        <f t="shared" si="4"/>
        <v>0</v>
      </c>
      <c r="U9" s="151">
        <f>IF(J9=0,(S9+T9/EERR!$D$2/1.19),(S9+T9/EERR!$D$2/1.19)/J9)</f>
        <v>220</v>
      </c>
      <c r="V9" s="153">
        <f>T9+S9*EERR!$D$2</f>
        <v>603732.79999999993</v>
      </c>
      <c r="W9" s="148">
        <f ca="1">SUMIF(Siteminder!$A$5:$J$164,Jul!G9,Siteminder!$M$5:$M$164)</f>
        <v>4</v>
      </c>
      <c r="X9" s="267">
        <f>SUMIF(Transbank!$A$2:$A$472,B9,Transbank!$L$2:$L$472)+SUMIF(Transbank!$A$2:$A$472,C9,Transbank!$L$2:$L$472)+SUMIF(Transbank!$A$2:$A$472,D9,Transbank!$L$2:$L$472)+(K9+O9)+(L9+P9)*EERR!$D$2</f>
        <v>605132</v>
      </c>
      <c r="Y9" s="267">
        <f>X9/EERR!$D$2</f>
        <v>882.03947176631789</v>
      </c>
      <c r="Z9" s="277">
        <f t="shared" si="2"/>
        <v>1399.2000000000698</v>
      </c>
    </row>
    <row r="10" spans="1:28" s="148" customFormat="1" ht="15" hidden="1" customHeight="1" x14ac:dyDescent="0.25">
      <c r="A10" s="260">
        <v>3998</v>
      </c>
      <c r="B10" s="293">
        <v>1409</v>
      </c>
      <c r="C10" s="293">
        <v>1487</v>
      </c>
      <c r="D10" s="293">
        <v>1488</v>
      </c>
      <c r="E10" s="261" t="s">
        <v>575</v>
      </c>
      <c r="F10" s="261" t="s">
        <v>244</v>
      </c>
      <c r="G10" s="261">
        <v>2119225502</v>
      </c>
      <c r="H10" s="262">
        <v>43651</v>
      </c>
      <c r="I10" s="262">
        <v>43657</v>
      </c>
      <c r="J10" s="261">
        <v>6</v>
      </c>
      <c r="K10" s="263"/>
      <c r="L10" s="264"/>
      <c r="M10" s="263"/>
      <c r="N10" s="263">
        <v>1100</v>
      </c>
      <c r="O10" s="263"/>
      <c r="P10" s="263"/>
      <c r="Q10" s="263"/>
      <c r="R10" s="263">
        <v>220</v>
      </c>
      <c r="S10" s="153">
        <f t="shared" si="3"/>
        <v>1320</v>
      </c>
      <c r="T10" s="153">
        <f t="shared" si="4"/>
        <v>0</v>
      </c>
      <c r="U10" s="151">
        <f>IF(J10=0,(S10+T10/EERR!$D$2/1.19),(S10+T10/EERR!$D$2/1.19)/J10)</f>
        <v>220</v>
      </c>
      <c r="V10" s="153">
        <f>T10+S10*EERR!$D$2</f>
        <v>905599.2</v>
      </c>
      <c r="W10" s="148">
        <f ca="1">SUMIF(Siteminder!$A$5:$J$164,Jul!G10,Siteminder!$M$5:$M$164)</f>
        <v>6</v>
      </c>
      <c r="X10" s="267">
        <f>SUMIF(Transbank!$A$2:$A$472,B10,Transbank!$L$2:$L$472)+SUMIF(Transbank!$A$2:$A$472,C10,Transbank!$L$2:$L$472)+SUMIF(Transbank!$A$2:$A$472,D10,Transbank!$L$2:$L$472)+(K10+O10)+(L10+P10)*EERR!$D$2</f>
        <v>906998.39999999991</v>
      </c>
      <c r="Y10" s="267">
        <f>X10/EERR!$D$2</f>
        <v>1322.0394717663178</v>
      </c>
      <c r="Z10" s="277">
        <f t="shared" si="2"/>
        <v>1399.1999999999534</v>
      </c>
    </row>
    <row r="11" spans="1:28" s="148" customFormat="1" ht="15" hidden="1" customHeight="1" x14ac:dyDescent="0.25">
      <c r="A11" s="260">
        <v>4003</v>
      </c>
      <c r="B11" s="293">
        <v>1493</v>
      </c>
      <c r="C11" s="293"/>
      <c r="D11" s="293"/>
      <c r="E11" s="261" t="s">
        <v>574</v>
      </c>
      <c r="F11" s="261" t="s">
        <v>244</v>
      </c>
      <c r="G11" s="261">
        <v>3077227152</v>
      </c>
      <c r="H11" s="262">
        <v>43651</v>
      </c>
      <c r="I11" s="262">
        <v>43655</v>
      </c>
      <c r="J11" s="261"/>
      <c r="K11" s="263"/>
      <c r="L11" s="264"/>
      <c r="M11" s="263"/>
      <c r="N11" s="263">
        <v>104.5</v>
      </c>
      <c r="O11" s="263"/>
      <c r="P11" s="263"/>
      <c r="Q11" s="263"/>
      <c r="R11" s="263"/>
      <c r="S11" s="153">
        <f t="shared" si="3"/>
        <v>104.5</v>
      </c>
      <c r="T11" s="153">
        <f t="shared" si="4"/>
        <v>0</v>
      </c>
      <c r="U11" s="151">
        <f>IF(J11=0,(S11+T11/EERR!$D$2/1.19),(S11+T11/EERR!$D$2/1.19)/J11)</f>
        <v>104.5</v>
      </c>
      <c r="V11" s="153">
        <f>T11+S11*EERR!$D$2</f>
        <v>71693.26999999999</v>
      </c>
      <c r="W11" s="148">
        <f ca="1">SUMIF(Siteminder!$A$5:$J$164,Jul!G11,Siteminder!$M$5:$M$164)</f>
        <v>4</v>
      </c>
      <c r="X11" s="267">
        <f>SUMIF(Transbank!$A$2:$A$472,B11,Transbank!$L$2:$L$472)+SUMIF(Transbank!$A$2:$A$472,C11,Transbank!$L$2:$L$472)+SUMIF(Transbank!$A$2:$A$472,D11,Transbank!$L$2:$L$472)+(K11+O11)+(L11+P11)*EERR!$D$2</f>
        <v>71693.26999999999</v>
      </c>
      <c r="Y11" s="267">
        <f>X11/EERR!$D$2</f>
        <v>104.5</v>
      </c>
      <c r="Z11" s="277"/>
    </row>
    <row r="12" spans="1:28" s="148" customFormat="1" ht="15" hidden="1" customHeight="1" x14ac:dyDescent="0.25">
      <c r="A12" s="260">
        <v>4002</v>
      </c>
      <c r="B12" s="293">
        <v>1411</v>
      </c>
      <c r="C12" s="293">
        <v>1491</v>
      </c>
      <c r="D12" s="293"/>
      <c r="E12" s="261" t="s">
        <v>576</v>
      </c>
      <c r="F12" s="261" t="s">
        <v>244</v>
      </c>
      <c r="G12" s="261">
        <v>1684926216</v>
      </c>
      <c r="H12" s="262">
        <v>43652</v>
      </c>
      <c r="I12" s="262">
        <v>43659</v>
      </c>
      <c r="J12" s="261">
        <v>7</v>
      </c>
      <c r="K12" s="263"/>
      <c r="L12" s="264"/>
      <c r="M12" s="263"/>
      <c r="N12" s="263">
        <v>1230</v>
      </c>
      <c r="O12" s="263"/>
      <c r="P12" s="263"/>
      <c r="Q12" s="263"/>
      <c r="R12" s="263">
        <v>205</v>
      </c>
      <c r="S12" s="153">
        <f t="shared" si="3"/>
        <v>1435</v>
      </c>
      <c r="T12" s="153">
        <f t="shared" si="4"/>
        <v>0</v>
      </c>
      <c r="U12" s="151">
        <f>IF(J12=0,(S12+T12/EERR!$D$2/1.19),(S12+T12/EERR!$D$2/1.19)/J12)</f>
        <v>205</v>
      </c>
      <c r="V12" s="153">
        <f>T12+S12*EERR!$D$2</f>
        <v>984496.1</v>
      </c>
      <c r="W12" s="148">
        <f ca="1">SUMIF(Siteminder!$A$5:$J$164,Jul!G12,Siteminder!$M$5:$M$164)</f>
        <v>7</v>
      </c>
      <c r="X12" s="267">
        <f>SUMIF(Transbank!$A$2:$A$472,B12,Transbank!$L$2:$L$472)+SUMIF(Transbank!$A$2:$A$472,C12,Transbank!$L$2:$L$472)+SUMIF(Transbank!$A$2:$A$472,D12,Transbank!$L$2:$L$472)+(K12+O12)+(L12+P12)*EERR!$D$2</f>
        <v>985799.89999999991</v>
      </c>
      <c r="Y12" s="267">
        <f>X12/EERR!$D$2</f>
        <v>1436.9004168731597</v>
      </c>
      <c r="Z12" s="277"/>
    </row>
    <row r="13" spans="1:28" s="148" customFormat="1" ht="15" hidden="1" customHeight="1" x14ac:dyDescent="0.25">
      <c r="A13" s="260">
        <v>4005</v>
      </c>
      <c r="B13" s="293">
        <v>1412</v>
      </c>
      <c r="C13" s="293">
        <v>1495</v>
      </c>
      <c r="D13" s="293">
        <v>1500</v>
      </c>
      <c r="E13" s="261" t="s">
        <v>577</v>
      </c>
      <c r="F13" s="261" t="s">
        <v>244</v>
      </c>
      <c r="G13" s="261">
        <v>3054046615</v>
      </c>
      <c r="H13" s="262">
        <v>43654</v>
      </c>
      <c r="I13" s="262">
        <v>43659</v>
      </c>
      <c r="J13" s="261">
        <v>10</v>
      </c>
      <c r="K13" s="263"/>
      <c r="L13" s="264"/>
      <c r="M13" s="263"/>
      <c r="N13" s="263">
        <v>2020</v>
      </c>
      <c r="O13" s="263"/>
      <c r="P13" s="263"/>
      <c r="Q13" s="263"/>
      <c r="R13" s="263">
        <v>220</v>
      </c>
      <c r="S13" s="153">
        <f t="shared" si="3"/>
        <v>2240</v>
      </c>
      <c r="T13" s="153">
        <f t="shared" si="4"/>
        <v>0</v>
      </c>
      <c r="U13" s="151">
        <f>IF(J13=0,(S13+T13/EERR!$D$2/1.19),(S13+T13/EERR!$D$2/1.19)/J13)</f>
        <v>224</v>
      </c>
      <c r="V13" s="153">
        <f>T13+S13*EERR!$D$2</f>
        <v>1536774.4</v>
      </c>
      <c r="W13" s="148">
        <f ca="1">SUMIF(Siteminder!$A$5:$J$164,Jul!G13,Siteminder!$M$5:$M$164)</f>
        <v>10</v>
      </c>
      <c r="X13" s="267">
        <f>SUMIF(Transbank!$A$2:$A$472,B13,Transbank!$L$2:$L$472)+SUMIF(Transbank!$A$2:$A$472,C13,Transbank!$L$2:$L$472)+SUMIF(Transbank!$A$2:$A$472,D13,Transbank!$L$2:$L$472)+(K13+O13)+(L13+P13)*EERR!$D$2</f>
        <v>1167701.2</v>
      </c>
      <c r="Y13" s="267">
        <f>X13/EERR!$D$2</f>
        <v>1702.0394717663178</v>
      </c>
      <c r="Z13" s="277">
        <f t="shared" si="2"/>
        <v>-369073.19999999995</v>
      </c>
    </row>
    <row r="14" spans="1:28" s="148" customFormat="1" ht="15" hidden="1" customHeight="1" x14ac:dyDescent="0.25">
      <c r="A14" s="260"/>
      <c r="B14" s="293"/>
      <c r="C14" s="293">
        <v>1496</v>
      </c>
      <c r="D14" s="293"/>
      <c r="E14" s="261"/>
      <c r="F14" s="261"/>
      <c r="G14" s="261"/>
      <c r="H14" s="262"/>
      <c r="I14" s="262"/>
      <c r="J14" s="261"/>
      <c r="K14" s="263"/>
      <c r="L14" s="264"/>
      <c r="M14" s="263"/>
      <c r="N14" s="263"/>
      <c r="O14" s="263"/>
      <c r="P14" s="263"/>
      <c r="Q14" s="263"/>
      <c r="R14" s="263"/>
      <c r="S14" s="153">
        <f t="shared" si="3"/>
        <v>0</v>
      </c>
      <c r="T14" s="153">
        <f t="shared" si="4"/>
        <v>0</v>
      </c>
      <c r="U14" s="151">
        <f>IF(J14=0,(S14+T14/EERR!$D$2/1.19),(S14+T14/EERR!$D$2/1.19)/J14)</f>
        <v>0</v>
      </c>
      <c r="V14" s="153">
        <f>T14+S14*EERR!$D$2</f>
        <v>0</v>
      </c>
      <c r="W14" s="148">
        <f ca="1">SUMIF(Siteminder!$A$5:$J$164,Jul!G14,Siteminder!$M$5:$M$164)</f>
        <v>0</v>
      </c>
      <c r="X14" s="267">
        <f>SUMIF(Transbank!$A$2:$A$472,B14,Transbank!$L$2:$L$472)+SUMIF(Transbank!$A$2:$A$472,C14,Transbank!$L$2:$L$472)+SUMIF(Transbank!$A$2:$A$472,D14,Transbank!$L$2:$L$472)+(K14+O14)+(L14+P14)*EERR!$D$2</f>
        <v>370472.39999999997</v>
      </c>
      <c r="Y14" s="267">
        <f>X14/EERR!$D$2</f>
        <v>540</v>
      </c>
      <c r="Z14" s="277"/>
    </row>
    <row r="15" spans="1:28" s="148" customFormat="1" ht="15" hidden="1" customHeight="1" x14ac:dyDescent="0.25">
      <c r="A15" s="260">
        <v>52983</v>
      </c>
      <c r="B15" s="293">
        <v>1466</v>
      </c>
      <c r="C15" s="293">
        <v>1506</v>
      </c>
      <c r="D15" s="293"/>
      <c r="E15" s="261" t="s">
        <v>578</v>
      </c>
      <c r="F15" s="261" t="s">
        <v>244</v>
      </c>
      <c r="G15" s="261">
        <v>2575252983</v>
      </c>
      <c r="H15" s="262">
        <v>43657</v>
      </c>
      <c r="I15" s="262">
        <v>43660</v>
      </c>
      <c r="J15" s="261">
        <v>9</v>
      </c>
      <c r="K15" s="263"/>
      <c r="L15" s="264"/>
      <c r="M15" s="263">
        <v>1173816</v>
      </c>
      <c r="N15" s="263"/>
      <c r="O15" s="263"/>
      <c r="P15" s="263"/>
      <c r="Q15" s="263">
        <v>534072</v>
      </c>
      <c r="R15" s="263"/>
      <c r="S15" s="153">
        <f t="shared" si="3"/>
        <v>0</v>
      </c>
      <c r="T15" s="153">
        <f t="shared" si="4"/>
        <v>1707888</v>
      </c>
      <c r="U15" s="151">
        <f>IF(J15=0,(S15+T15/EERR!$D$2/1.19),(S15+T15/EERR!$D$2/1.19)/J15)</f>
        <v>232.4383678784169</v>
      </c>
      <c r="V15" s="153">
        <f>T15+S15*EERR!$D$2</f>
        <v>1707888</v>
      </c>
      <c r="W15" s="148">
        <f ca="1">SUMIF(Siteminder!$A$5:$J$164,Jul!G15,Siteminder!$M$5:$M$164)</f>
        <v>9</v>
      </c>
      <c r="X15" s="267">
        <f>SUMIF(Transbank!$A$2:$A$472,B15,Transbank!$L$2:$L$472)+SUMIF(Transbank!$A$2:$A$472,C15,Transbank!$L$2:$L$472)+SUMIF(Transbank!$A$2:$A$472,D15,Transbank!$L$2:$L$472)+(K15+O15)+(L15+P15)*EERR!$D$2</f>
        <v>1707888</v>
      </c>
      <c r="Y15" s="267">
        <f>X15/EERR!$D$2</f>
        <v>2489.4149199778449</v>
      </c>
      <c r="Z15" s="277">
        <f t="shared" si="2"/>
        <v>0</v>
      </c>
    </row>
    <row r="16" spans="1:28" s="148" customFormat="1" ht="15" hidden="1" customHeight="1" x14ac:dyDescent="0.25">
      <c r="A16" s="260">
        <v>4006</v>
      </c>
      <c r="B16" s="293">
        <v>1510</v>
      </c>
      <c r="C16" s="293"/>
      <c r="D16" s="293"/>
      <c r="E16" s="261" t="s">
        <v>579</v>
      </c>
      <c r="F16" s="261" t="s">
        <v>244</v>
      </c>
      <c r="G16" s="261">
        <v>2740883013</v>
      </c>
      <c r="H16" s="262">
        <v>43659</v>
      </c>
      <c r="I16" s="262">
        <v>43660</v>
      </c>
      <c r="J16" s="261">
        <v>1</v>
      </c>
      <c r="K16" s="263"/>
      <c r="L16" s="264"/>
      <c r="M16" s="263"/>
      <c r="N16" s="263">
        <v>240</v>
      </c>
      <c r="O16" s="263"/>
      <c r="P16" s="263"/>
      <c r="Q16" s="263"/>
      <c r="R16" s="263"/>
      <c r="S16" s="153">
        <f t="shared" si="3"/>
        <v>240</v>
      </c>
      <c r="T16" s="153">
        <f t="shared" si="4"/>
        <v>0</v>
      </c>
      <c r="U16" s="151">
        <f>IF(J16=0,(S16+T16/EERR!$D$2/1.19),(S16+T16/EERR!$D$2/1.19)/J16)</f>
        <v>240</v>
      </c>
      <c r="V16" s="153">
        <f>T16+S16*EERR!$D$2</f>
        <v>164654.39999999999</v>
      </c>
      <c r="W16" s="148">
        <f ca="1">SUMIF(Siteminder!$A$5:$J$164,Jul!G16,Siteminder!$M$5:$M$164)</f>
        <v>1</v>
      </c>
      <c r="X16" s="267">
        <f>SUMIF(Transbank!$A$2:$A$472,B16,Transbank!$L$2:$L$472)+SUMIF(Transbank!$A$2:$A$472,C16,Transbank!$L$2:$L$472)+SUMIF(Transbank!$A$2:$A$472,D16,Transbank!$L$2:$L$472)+(K16+O16)+(L16+P16)*EERR!$D$2</f>
        <v>164654.39999999999</v>
      </c>
      <c r="Y16" s="267">
        <f>X16/EERR!$D$2</f>
        <v>240</v>
      </c>
      <c r="Z16" s="277">
        <f t="shared" si="2"/>
        <v>0</v>
      </c>
    </row>
    <row r="17" spans="1:26" s="148" customFormat="1" ht="15" hidden="1" customHeight="1" x14ac:dyDescent="0.25">
      <c r="A17" s="260">
        <v>4008</v>
      </c>
      <c r="B17" s="293">
        <v>1421</v>
      </c>
      <c r="C17" s="293">
        <v>1514</v>
      </c>
      <c r="D17" s="293"/>
      <c r="E17" s="261" t="s">
        <v>580</v>
      </c>
      <c r="F17" s="261" t="s">
        <v>244</v>
      </c>
      <c r="G17" s="261">
        <v>3990997581</v>
      </c>
      <c r="H17" s="262">
        <v>43660</v>
      </c>
      <c r="I17" s="262">
        <v>43666</v>
      </c>
      <c r="J17" s="261">
        <v>6</v>
      </c>
      <c r="K17" s="263"/>
      <c r="L17" s="264"/>
      <c r="M17" s="263"/>
      <c r="N17" s="263">
        <v>1120</v>
      </c>
      <c r="O17" s="263"/>
      <c r="P17" s="263"/>
      <c r="Q17" s="263"/>
      <c r="R17" s="263">
        <v>240</v>
      </c>
      <c r="S17" s="153">
        <f t="shared" si="3"/>
        <v>1360</v>
      </c>
      <c r="T17" s="153">
        <f t="shared" si="4"/>
        <v>0</v>
      </c>
      <c r="U17" s="151">
        <f>IF(J17=0,(S17+T17/EERR!$D$2/1.19),(S17+T17/EERR!$D$2/1.19)/J17)</f>
        <v>226.66666666666666</v>
      </c>
      <c r="V17" s="153">
        <f>T17+S17*EERR!$D$2</f>
        <v>933041.6</v>
      </c>
      <c r="W17" s="148">
        <f ca="1">SUMIF(Siteminder!$A$5:$J$164,Jul!G17,Siteminder!$M$5:$M$164)</f>
        <v>6</v>
      </c>
      <c r="X17" s="267">
        <f>SUMIF(Transbank!$A$2:$A$472,B17,Transbank!$L$2:$L$472)+SUMIF(Transbank!$A$2:$A$472,C17,Transbank!$L$2:$L$472)+SUMIF(Transbank!$A$2:$A$472,D17,Transbank!$L$2:$L$472)+(K17+O17)+(L17+P17)*EERR!$D$2</f>
        <v>934568</v>
      </c>
      <c r="Y17" s="267">
        <f>X17/EERR!$D$2</f>
        <v>1362.2248782905285</v>
      </c>
      <c r="Z17" s="277">
        <f t="shared" si="2"/>
        <v>1526.4000000000233</v>
      </c>
    </row>
    <row r="18" spans="1:26" s="148" customFormat="1" ht="15" hidden="1" customHeight="1" x14ac:dyDescent="0.25">
      <c r="A18" s="260">
        <v>4009</v>
      </c>
      <c r="B18" s="293">
        <v>1427</v>
      </c>
      <c r="C18" s="293"/>
      <c r="D18" s="293"/>
      <c r="E18" s="261" t="s">
        <v>581</v>
      </c>
      <c r="F18" s="261" t="s">
        <v>244</v>
      </c>
      <c r="G18" s="261">
        <v>2035323673</v>
      </c>
      <c r="H18" s="262">
        <v>43660</v>
      </c>
      <c r="I18" s="262">
        <v>43666</v>
      </c>
      <c r="J18" s="261">
        <v>6</v>
      </c>
      <c r="K18" s="263"/>
      <c r="L18" s="264">
        <v>1025</v>
      </c>
      <c r="M18" s="263"/>
      <c r="N18" s="263"/>
      <c r="O18" s="263"/>
      <c r="P18" s="263"/>
      <c r="Q18" s="263"/>
      <c r="R18" s="263">
        <v>205</v>
      </c>
      <c r="S18" s="153">
        <f t="shared" si="3"/>
        <v>1230</v>
      </c>
      <c r="T18" s="153">
        <f t="shared" si="4"/>
        <v>0</v>
      </c>
      <c r="U18" s="151">
        <f>IF(J18=0,(S18+T18/EERR!$D$2/1.19),(S18+T18/EERR!$D$2/1.19)/J18)</f>
        <v>205</v>
      </c>
      <c r="V18" s="153">
        <f>T18+S18*EERR!$D$2</f>
        <v>843853.79999999993</v>
      </c>
      <c r="W18" s="148">
        <f ca="1">SUMIF(Siteminder!$A$5:$J$164,Jul!G18,Siteminder!$M$5:$M$164)</f>
        <v>6</v>
      </c>
      <c r="X18" s="267">
        <f>SUMIF(Transbank!$A$2:$A$472,B18,Transbank!$L$2:$L$472)+SUMIF(Transbank!$A$2:$A$472,C18,Transbank!$L$2:$L$472)+SUMIF(Transbank!$A$2:$A$472,D18,Transbank!$L$2:$L$472)+(K18+O18)+(L18+P18)*EERR!$D$2</f>
        <v>845157.6</v>
      </c>
      <c r="Y18" s="267">
        <f>X18/EERR!$D$2</f>
        <v>1231.9004168731599</v>
      </c>
      <c r="Z18" s="277">
        <f t="shared" si="2"/>
        <v>1303.8000000000466</v>
      </c>
    </row>
    <row r="19" spans="1:26" s="148" customFormat="1" ht="15" hidden="1" customHeight="1" x14ac:dyDescent="0.25">
      <c r="A19" s="260">
        <v>4010</v>
      </c>
      <c r="B19" s="293">
        <v>1425</v>
      </c>
      <c r="C19" s="293"/>
      <c r="D19" s="293"/>
      <c r="E19" s="261" t="s">
        <v>582</v>
      </c>
      <c r="F19" s="261" t="s">
        <v>244</v>
      </c>
      <c r="G19" s="261">
        <v>1311675439</v>
      </c>
      <c r="H19" s="262">
        <v>43660</v>
      </c>
      <c r="I19" s="262">
        <v>43666</v>
      </c>
      <c r="J19" s="261">
        <v>12</v>
      </c>
      <c r="K19" s="263"/>
      <c r="L19" s="264">
        <v>2480</v>
      </c>
      <c r="M19" s="263"/>
      <c r="N19" s="263"/>
      <c r="O19" s="263"/>
      <c r="P19" s="263"/>
      <c r="Q19" s="263"/>
      <c r="R19" s="263">
        <v>240</v>
      </c>
      <c r="S19" s="153">
        <f t="shared" si="3"/>
        <v>2720</v>
      </c>
      <c r="T19" s="153">
        <f t="shared" si="4"/>
        <v>0</v>
      </c>
      <c r="U19" s="151">
        <f>IF(J19=0,(S19+T19/EERR!$D$2/1.19),(S19+T19/EERR!$D$2/1.19)/J19)</f>
        <v>226.66666666666666</v>
      </c>
      <c r="V19" s="153">
        <f>T19+S19*EERR!$D$2</f>
        <v>1866083.2</v>
      </c>
      <c r="W19" s="148">
        <f ca="1">SUMIF(Siteminder!$A$5:$J$164,Jul!G19,Siteminder!$M$5:$M$164)</f>
        <v>12</v>
      </c>
      <c r="X19" s="267">
        <f>SUMIF(Transbank!$A$2:$A$472,B19,Transbank!$L$2:$L$472)+SUMIF(Transbank!$A$2:$A$472,C19,Transbank!$L$2:$L$472)+SUMIF(Transbank!$A$2:$A$472,D19,Transbank!$L$2:$L$472)+(K19+O19)+(L19+P19)*EERR!$D$2</f>
        <v>1867609.5999999999</v>
      </c>
      <c r="Y19" s="267">
        <f>X19/EERR!$D$2</f>
        <v>2722.2248782905285</v>
      </c>
      <c r="Z19" s="277">
        <f t="shared" si="2"/>
        <v>1526.3999999999069</v>
      </c>
    </row>
    <row r="20" spans="1:26" s="148" customFormat="1" ht="15" hidden="1" customHeight="1" x14ac:dyDescent="0.25">
      <c r="A20" s="260">
        <v>4011</v>
      </c>
      <c r="B20" s="293">
        <v>1422</v>
      </c>
      <c r="C20" s="293">
        <v>1515</v>
      </c>
      <c r="D20" s="293"/>
      <c r="E20" s="261" t="s">
        <v>583</v>
      </c>
      <c r="F20" s="261" t="s">
        <v>244</v>
      </c>
      <c r="G20" s="261">
        <v>3275242893</v>
      </c>
      <c r="H20" s="262">
        <v>43660</v>
      </c>
      <c r="I20" s="262">
        <v>43666</v>
      </c>
      <c r="J20" s="261">
        <v>6</v>
      </c>
      <c r="K20" s="263"/>
      <c r="L20" s="264"/>
      <c r="M20" s="263"/>
      <c r="N20" s="263">
        <v>1120</v>
      </c>
      <c r="O20" s="263"/>
      <c r="P20" s="263"/>
      <c r="Q20" s="263"/>
      <c r="R20" s="263">
        <v>240</v>
      </c>
      <c r="S20" s="153">
        <f t="shared" si="3"/>
        <v>1360</v>
      </c>
      <c r="T20" s="153">
        <f t="shared" si="4"/>
        <v>0</v>
      </c>
      <c r="U20" s="151">
        <f>IF(J20=0,(S20+T20/EERR!$D$2/1.19),(S20+T20/EERR!$D$2/1.19)/J20)</f>
        <v>226.66666666666666</v>
      </c>
      <c r="V20" s="153">
        <f>T20+S20*EERR!$D$2</f>
        <v>933041.6</v>
      </c>
      <c r="W20" s="148">
        <f ca="1">SUMIF(Siteminder!$A$5:$J$164,Jul!G20,Siteminder!$M$5:$M$164)</f>
        <v>6</v>
      </c>
      <c r="X20" s="267">
        <f>SUMIF(Transbank!$A$2:$A$472,B20,Transbank!$L$2:$L$472)+SUMIF(Transbank!$A$2:$A$472,C20,Transbank!$L$2:$L$472)+SUMIF(Transbank!$A$2:$A$472,D20,Transbank!$L$2:$L$472)+(K20+O20)+(L20+P20)*EERR!$D$2</f>
        <v>934568</v>
      </c>
      <c r="Y20" s="267">
        <f>X20/EERR!$D$2</f>
        <v>1362.2248782905285</v>
      </c>
      <c r="Z20" s="277">
        <f t="shared" si="2"/>
        <v>1526.4000000000233</v>
      </c>
    </row>
    <row r="21" spans="1:26" s="148" customFormat="1" ht="15" hidden="1" customHeight="1" x14ac:dyDescent="0.25">
      <c r="A21" s="260">
        <v>4012</v>
      </c>
      <c r="B21" s="293">
        <v>1423</v>
      </c>
      <c r="C21" s="293">
        <v>1517</v>
      </c>
      <c r="D21" s="293"/>
      <c r="E21" s="261" t="s">
        <v>584</v>
      </c>
      <c r="F21" s="261" t="s">
        <v>244</v>
      </c>
      <c r="G21" s="261">
        <v>3267339569</v>
      </c>
      <c r="H21" s="262">
        <v>43660</v>
      </c>
      <c r="I21" s="262">
        <v>43664</v>
      </c>
      <c r="J21" s="261">
        <v>4</v>
      </c>
      <c r="K21" s="263"/>
      <c r="L21" s="264"/>
      <c r="M21" s="263"/>
      <c r="N21" s="263">
        <v>680</v>
      </c>
      <c r="O21" s="263"/>
      <c r="P21" s="263"/>
      <c r="Q21" s="263"/>
      <c r="R21" s="263">
        <v>240</v>
      </c>
      <c r="S21" s="153">
        <f t="shared" si="3"/>
        <v>920</v>
      </c>
      <c r="T21" s="153">
        <f t="shared" si="4"/>
        <v>0</v>
      </c>
      <c r="U21" s="151">
        <f>IF(J21=0,(S21+T21/EERR!$D$2/1.19),(S21+T21/EERR!$D$2/1.19)/J21)</f>
        <v>230</v>
      </c>
      <c r="V21" s="153">
        <f>T21+S21*EERR!$D$2</f>
        <v>631175.19999999995</v>
      </c>
      <c r="W21" s="148">
        <f ca="1">SUMIF(Siteminder!$A$5:$J$164,Jul!G21,Siteminder!$M$5:$M$164)</f>
        <v>4</v>
      </c>
      <c r="X21" s="267">
        <f>SUMIF(Transbank!$A$2:$A$472,B21,Transbank!$L$2:$L$472)+SUMIF(Transbank!$A$2:$A$472,C21,Transbank!$L$2:$L$472)+SUMIF(Transbank!$A$2:$A$472,D21,Transbank!$L$2:$L$472)+(K21+O21)+(L21+P21)*EERR!$D$2</f>
        <v>632701.6</v>
      </c>
      <c r="Y21" s="267">
        <f>X21/EERR!$D$2</f>
        <v>922.22487829052852</v>
      </c>
      <c r="Z21" s="277">
        <f t="shared" si="2"/>
        <v>1526.4000000000233</v>
      </c>
    </row>
    <row r="22" spans="1:26" s="148" customFormat="1" ht="15" hidden="1" customHeight="1" x14ac:dyDescent="0.25">
      <c r="A22" s="260">
        <v>4013</v>
      </c>
      <c r="B22" s="293">
        <v>1424</v>
      </c>
      <c r="C22" s="293"/>
      <c r="D22" s="293"/>
      <c r="E22" s="261" t="s">
        <v>585</v>
      </c>
      <c r="F22" s="261" t="s">
        <v>244</v>
      </c>
      <c r="G22" s="261">
        <v>3768320764</v>
      </c>
      <c r="H22" s="262">
        <v>43660</v>
      </c>
      <c r="I22" s="262">
        <v>43664</v>
      </c>
      <c r="J22" s="261">
        <v>4</v>
      </c>
      <c r="K22" s="263"/>
      <c r="L22" s="264">
        <v>680</v>
      </c>
      <c r="M22" s="292"/>
      <c r="N22" s="292"/>
      <c r="O22" s="292"/>
      <c r="P22" s="292"/>
      <c r="Q22" s="292"/>
      <c r="R22" s="292">
        <v>240</v>
      </c>
      <c r="S22" s="153">
        <f t="shared" si="3"/>
        <v>920</v>
      </c>
      <c r="T22" s="153">
        <f t="shared" si="4"/>
        <v>0</v>
      </c>
      <c r="U22" s="151">
        <f>IF(J22=0,(S22+T22/EERR!$D$2/1.19),(S22+T22/EERR!$D$2/1.19)/J22)</f>
        <v>230</v>
      </c>
      <c r="V22" s="153">
        <f>T22+S22*EERR!$D$2</f>
        <v>631175.19999999995</v>
      </c>
      <c r="W22" s="148">
        <f ca="1">SUMIF(Siteminder!$A$5:$J$164,Jul!G22,Siteminder!$M$5:$M$164)</f>
        <v>4</v>
      </c>
      <c r="X22" s="267">
        <f>SUMIF(Transbank!$A$2:$A$472,B22,Transbank!$L$2:$L$472)+SUMIF(Transbank!$A$2:$A$472,C22,Transbank!$L$2:$L$472)+SUMIF(Transbank!$A$2:$A$472,D22,Transbank!$L$2:$L$472)+(K22+O22)+(L22+P22)*EERR!$D$2</f>
        <v>632701.6</v>
      </c>
      <c r="Y22" s="267">
        <f>X22/EERR!$D$2</f>
        <v>922.22487829052852</v>
      </c>
      <c r="Z22" s="277">
        <f t="shared" si="2"/>
        <v>1526.4000000000233</v>
      </c>
    </row>
    <row r="23" spans="1:26" s="148" customFormat="1" ht="15" hidden="1" customHeight="1" x14ac:dyDescent="0.25">
      <c r="A23" s="260">
        <v>4014</v>
      </c>
      <c r="B23" s="293">
        <v>1428</v>
      </c>
      <c r="C23" s="293">
        <v>1523</v>
      </c>
      <c r="D23" s="293"/>
      <c r="E23" s="261" t="s">
        <v>586</v>
      </c>
      <c r="F23" s="261" t="s">
        <v>244</v>
      </c>
      <c r="G23" s="261">
        <v>1354628624</v>
      </c>
      <c r="H23" s="262">
        <v>43662</v>
      </c>
      <c r="I23" s="262">
        <v>43667</v>
      </c>
      <c r="J23" s="261">
        <v>5</v>
      </c>
      <c r="K23" s="263"/>
      <c r="L23" s="264">
        <v>500</v>
      </c>
      <c r="M23" s="263"/>
      <c r="N23" s="263">
        <v>270</v>
      </c>
      <c r="O23" s="263"/>
      <c r="P23" s="263"/>
      <c r="Q23" s="263"/>
      <c r="R23" s="263">
        <v>205</v>
      </c>
      <c r="S23" s="153">
        <f t="shared" si="3"/>
        <v>975</v>
      </c>
      <c r="T23" s="153">
        <f t="shared" si="4"/>
        <v>0</v>
      </c>
      <c r="U23" s="151">
        <f>IF(J23=0,(S23+T23/EERR!$D$2/1.19),(S23+T23/EERR!$D$2/1.19)/J23)</f>
        <v>195</v>
      </c>
      <c r="V23" s="153">
        <f>T23+S23*EERR!$D$2</f>
        <v>668908.5</v>
      </c>
      <c r="W23" s="148">
        <f ca="1">SUMIF(Siteminder!$A$5:$J$164,Jul!G23,Siteminder!$M$5:$M$164)</f>
        <v>5</v>
      </c>
      <c r="X23" s="267">
        <f>SUMIF(Transbank!$A$2:$A$472,B23,Transbank!$L$2:$L$472)+SUMIF(Transbank!$A$2:$A$472,C23,Transbank!$L$2:$L$472)+SUMIF(Transbank!$A$2:$A$472,D23,Transbank!$L$2:$L$472)+(K23+O23)+(L23+P23)*EERR!$D$2</f>
        <v>670212.30000000005</v>
      </c>
      <c r="Y23" s="267">
        <f>X23/EERR!$D$2</f>
        <v>976.90041687315988</v>
      </c>
      <c r="Z23" s="277">
        <f t="shared" si="2"/>
        <v>1303.8000000000466</v>
      </c>
    </row>
    <row r="24" spans="1:26" s="148" customFormat="1" ht="15" hidden="1" customHeight="1" x14ac:dyDescent="0.25">
      <c r="A24" s="260">
        <v>4015</v>
      </c>
      <c r="B24" s="293">
        <v>1443</v>
      </c>
      <c r="C24" s="293">
        <v>1528</v>
      </c>
      <c r="D24" s="293"/>
      <c r="E24" s="261" t="s">
        <v>587</v>
      </c>
      <c r="F24" s="261" t="s">
        <v>244</v>
      </c>
      <c r="G24" s="261">
        <v>2272359891</v>
      </c>
      <c r="H24" s="262">
        <v>43663</v>
      </c>
      <c r="I24" s="262">
        <v>43667</v>
      </c>
      <c r="J24" s="261">
        <v>4</v>
      </c>
      <c r="K24" s="263"/>
      <c r="L24" s="264"/>
      <c r="M24" s="263"/>
      <c r="N24" s="263">
        <v>660</v>
      </c>
      <c r="O24" s="263"/>
      <c r="P24" s="263"/>
      <c r="Q24" s="263"/>
      <c r="R24" s="263">
        <v>220</v>
      </c>
      <c r="S24" s="153">
        <f t="shared" si="3"/>
        <v>880</v>
      </c>
      <c r="T24" s="153">
        <f t="shared" si="4"/>
        <v>0</v>
      </c>
      <c r="U24" s="151">
        <f>IF(J24=0,(S24+T24/EERR!$D$2/1.19),(S24+T24/EERR!$D$2/1.19)/J24)</f>
        <v>220</v>
      </c>
      <c r="V24" s="153">
        <f>T24+S24*EERR!$D$2</f>
        <v>603732.79999999993</v>
      </c>
      <c r="W24" s="148">
        <f ca="1">SUMIF(Siteminder!$A$5:$J$164,Jul!G24,Siteminder!$M$5:$M$164)</f>
        <v>4</v>
      </c>
      <c r="X24" s="267">
        <f>SUMIF(Transbank!$A$2:$A$472,B24,Transbank!$L$2:$L$472)+SUMIF(Transbank!$A$2:$A$472,C24,Transbank!$L$2:$L$472)+SUMIF(Transbank!$A$2:$A$472,D24,Transbank!$L$2:$L$472)+(K24+O24)+(L24+P24)*EERR!$D$2</f>
        <v>605132</v>
      </c>
      <c r="Y24" s="267">
        <f>X24/EERR!$D$2</f>
        <v>882.03947176631789</v>
      </c>
      <c r="Z24" s="277">
        <f t="shared" si="2"/>
        <v>1399.2000000000698</v>
      </c>
    </row>
    <row r="25" spans="1:26" s="148" customFormat="1" ht="15" hidden="1" customHeight="1" x14ac:dyDescent="0.25">
      <c r="A25" s="260">
        <v>4016</v>
      </c>
      <c r="B25" s="293">
        <v>1430</v>
      </c>
      <c r="C25" s="293">
        <v>1531</v>
      </c>
      <c r="D25" s="293"/>
      <c r="E25" s="261" t="s">
        <v>588</v>
      </c>
      <c r="F25" s="261" t="s">
        <v>244</v>
      </c>
      <c r="G25" s="261">
        <v>3254081919</v>
      </c>
      <c r="H25" s="262">
        <v>43664</v>
      </c>
      <c r="I25" s="262">
        <v>43666</v>
      </c>
      <c r="J25" s="261">
        <v>2</v>
      </c>
      <c r="K25" s="263"/>
      <c r="L25" s="264"/>
      <c r="M25" s="263"/>
      <c r="N25" s="263">
        <v>220</v>
      </c>
      <c r="O25" s="263"/>
      <c r="P25" s="263"/>
      <c r="Q25" s="263"/>
      <c r="R25" s="263">
        <v>220</v>
      </c>
      <c r="S25" s="153">
        <f t="shared" si="3"/>
        <v>440</v>
      </c>
      <c r="T25" s="153">
        <f t="shared" si="4"/>
        <v>0</v>
      </c>
      <c r="U25" s="151">
        <f>IF(J25=0,(S25+T25/EERR!$D$2/1.19),(S25+T25/EERR!$D$2/1.19)/J25)</f>
        <v>220</v>
      </c>
      <c r="V25" s="153">
        <f>T25+S25*EERR!$D$2</f>
        <v>301866.39999999997</v>
      </c>
      <c r="W25" s="148">
        <f ca="1">SUMIF(Siteminder!$A$5:$J$164,Jul!G25,Siteminder!$M$5:$M$164)</f>
        <v>2</v>
      </c>
      <c r="X25" s="267">
        <f>SUMIF(Transbank!$A$2:$A$472,B25,Transbank!$L$2:$L$472)+SUMIF(Transbank!$A$2:$A$472,C25,Transbank!$L$2:$L$472)+SUMIF(Transbank!$A$2:$A$472,D25,Transbank!$L$2:$L$472)+(K25+O25)+(L25+P25)*EERR!$D$2</f>
        <v>303265.59999999998</v>
      </c>
      <c r="Y25" s="267">
        <f>X25/EERR!$D$2</f>
        <v>442.03947176631783</v>
      </c>
      <c r="Z25" s="277">
        <f t="shared" si="2"/>
        <v>1399.2000000000116</v>
      </c>
    </row>
    <row r="26" spans="1:26" s="148" customFormat="1" ht="15" hidden="1" customHeight="1" x14ac:dyDescent="0.25">
      <c r="A26" s="260">
        <v>243</v>
      </c>
      <c r="B26" s="293">
        <v>1429</v>
      </c>
      <c r="C26" s="293">
        <v>1530</v>
      </c>
      <c r="D26" s="293"/>
      <c r="E26" s="261" t="s">
        <v>589</v>
      </c>
      <c r="F26" s="261" t="s">
        <v>244</v>
      </c>
      <c r="G26" s="261">
        <v>3575200243</v>
      </c>
      <c r="H26" s="262">
        <v>43664</v>
      </c>
      <c r="I26" s="262">
        <v>43667</v>
      </c>
      <c r="J26" s="261">
        <v>3</v>
      </c>
      <c r="K26" s="263"/>
      <c r="L26" s="264"/>
      <c r="M26" s="263">
        <v>356572</v>
      </c>
      <c r="N26" s="263"/>
      <c r="O26" s="263"/>
      <c r="P26" s="263"/>
      <c r="Q26" s="263">
        <v>182474</v>
      </c>
      <c r="R26" s="263"/>
      <c r="S26" s="153">
        <f t="shared" si="3"/>
        <v>0</v>
      </c>
      <c r="T26" s="153">
        <f t="shared" si="4"/>
        <v>539046</v>
      </c>
      <c r="U26" s="151">
        <f>IF(J26=0,(S26+T26/EERR!$D$2/1.19),(S26+T26/EERR!$D$2/1.19)/J26)</f>
        <v>220.08756859593095</v>
      </c>
      <c r="V26" s="153">
        <f>T26+S26*EERR!$D$2</f>
        <v>539046</v>
      </c>
      <c r="W26" s="148">
        <f ca="1">SUMIF(Siteminder!$A$5:$J$164,Jul!G26,Siteminder!$M$5:$M$164)</f>
        <v>3</v>
      </c>
      <c r="X26" s="267">
        <f>SUMIF(Transbank!$A$2:$A$472,B26,Transbank!$L$2:$L$472)+SUMIF(Transbank!$A$2:$A$472,C26,Transbank!$L$2:$L$472)+SUMIF(Transbank!$A$2:$A$472,D26,Transbank!$L$2:$L$472)+(K26+O26)+(L26+P26)*EERR!$D$2</f>
        <v>539046</v>
      </c>
      <c r="Y26" s="267">
        <f>X26/EERR!$D$2</f>
        <v>785.71261988747347</v>
      </c>
      <c r="Z26" s="277">
        <f t="shared" si="2"/>
        <v>0</v>
      </c>
    </row>
    <row r="27" spans="1:26" s="148" customFormat="1" ht="15" hidden="1" customHeight="1" x14ac:dyDescent="0.25">
      <c r="A27" s="260">
        <v>4018</v>
      </c>
      <c r="B27" s="293">
        <v>1537</v>
      </c>
      <c r="C27" s="293"/>
      <c r="D27" s="293"/>
      <c r="E27" s="261" t="s">
        <v>590</v>
      </c>
      <c r="F27" s="261" t="s">
        <v>244</v>
      </c>
      <c r="G27" s="261">
        <v>2671092602</v>
      </c>
      <c r="H27" s="262">
        <v>43666</v>
      </c>
      <c r="I27" s="262">
        <v>43667</v>
      </c>
      <c r="J27" s="261">
        <v>1</v>
      </c>
      <c r="K27" s="263"/>
      <c r="L27" s="264"/>
      <c r="M27" s="263"/>
      <c r="N27" s="263"/>
      <c r="O27" s="263"/>
      <c r="P27" s="263"/>
      <c r="Q27" s="263"/>
      <c r="R27" s="263">
        <v>220</v>
      </c>
      <c r="S27" s="153">
        <f t="shared" si="3"/>
        <v>220</v>
      </c>
      <c r="T27" s="153">
        <f t="shared" si="4"/>
        <v>0</v>
      </c>
      <c r="U27" s="151">
        <f>IF(J27=0,(S27+T27/EERR!$D$2/1.19),(S27+T27/EERR!$D$2/1.19)/J27)</f>
        <v>220</v>
      </c>
      <c r="V27" s="153">
        <f>T27+S27*EERR!$D$2</f>
        <v>150933.19999999998</v>
      </c>
      <c r="W27" s="148">
        <f ca="1">SUMIF(Siteminder!$A$5:$J$164,Jul!G27,Siteminder!$M$5:$M$164)</f>
        <v>1</v>
      </c>
      <c r="X27" s="267">
        <f>SUMIF(Transbank!$A$2:$A$472,B27,Transbank!$L$2:$L$472)+SUMIF(Transbank!$A$2:$A$472,C27,Transbank!$L$2:$L$472)+SUMIF(Transbank!$A$2:$A$472,D27,Transbank!$L$2:$L$472)+(K27+O27)+(L27+P27)*EERR!$D$2</f>
        <v>150933.19999999998</v>
      </c>
      <c r="Y27" s="267">
        <f>X27/EERR!$D$2</f>
        <v>220</v>
      </c>
      <c r="Z27" s="277">
        <f t="shared" si="2"/>
        <v>0</v>
      </c>
    </row>
    <row r="28" spans="1:26" s="148" customFormat="1" ht="15" hidden="1" customHeight="1" x14ac:dyDescent="0.25">
      <c r="A28" s="260">
        <v>4019</v>
      </c>
      <c r="B28" s="293">
        <v>1470</v>
      </c>
      <c r="C28" s="293">
        <v>1538</v>
      </c>
      <c r="D28" s="293"/>
      <c r="E28" s="261" t="s">
        <v>591</v>
      </c>
      <c r="F28" s="261" t="s">
        <v>244</v>
      </c>
      <c r="G28" s="261">
        <v>3014939678</v>
      </c>
      <c r="H28" s="262">
        <v>43666</v>
      </c>
      <c r="I28" s="262">
        <v>43671</v>
      </c>
      <c r="J28" s="261">
        <v>10</v>
      </c>
      <c r="K28" s="263"/>
      <c r="L28" s="264"/>
      <c r="M28" s="263"/>
      <c r="N28" s="263">
        <v>1760</v>
      </c>
      <c r="O28" s="263"/>
      <c r="P28" s="263"/>
      <c r="Q28" s="263"/>
      <c r="R28" s="263">
        <v>440</v>
      </c>
      <c r="S28" s="153">
        <f t="shared" si="3"/>
        <v>2200</v>
      </c>
      <c r="T28" s="153">
        <f t="shared" si="4"/>
        <v>0</v>
      </c>
      <c r="U28" s="151">
        <f>IF(J28=0,(S28+T28/EERR!$D$2/1.19),(S28+T28/EERR!$D$2/1.19)/J28)</f>
        <v>220</v>
      </c>
      <c r="V28" s="153">
        <f>T28+S28*EERR!$D$2</f>
        <v>1509331.9999999998</v>
      </c>
      <c r="W28" s="148">
        <f ca="1">SUMIF(Siteminder!$A$5:$J$164,Jul!G28,Siteminder!$M$5:$M$164)</f>
        <v>10</v>
      </c>
      <c r="X28" s="267">
        <f>SUMIF(Transbank!$A$2:$A$472,B28,Transbank!$L$2:$L$472)+SUMIF(Transbank!$A$2:$A$472,C28,Transbank!$L$2:$L$472)+SUMIF(Transbank!$A$2:$A$472,D28,Transbank!$L$2:$L$472)+(K28+O28)+(L28+P28)*EERR!$D$2</f>
        <v>1509331.9999999998</v>
      </c>
      <c r="Y28" s="267">
        <f>X28/EERR!$D$2</f>
        <v>2200</v>
      </c>
      <c r="Z28" s="277">
        <f t="shared" si="2"/>
        <v>0</v>
      </c>
    </row>
    <row r="29" spans="1:26" s="148" customFormat="1" ht="15" hidden="1" customHeight="1" x14ac:dyDescent="0.25">
      <c r="A29" s="260">
        <v>4020</v>
      </c>
      <c r="B29" s="293">
        <v>1438</v>
      </c>
      <c r="C29" s="293"/>
      <c r="D29" s="293"/>
      <c r="E29" s="261" t="s">
        <v>592</v>
      </c>
      <c r="F29" s="261" t="s">
        <v>244</v>
      </c>
      <c r="G29" s="261">
        <v>2301698442</v>
      </c>
      <c r="H29" s="262">
        <v>43667</v>
      </c>
      <c r="I29" s="262">
        <v>43668</v>
      </c>
      <c r="J29" s="261">
        <v>1</v>
      </c>
      <c r="K29" s="263"/>
      <c r="L29" s="264"/>
      <c r="M29" s="263"/>
      <c r="N29" s="263"/>
      <c r="O29" s="263"/>
      <c r="P29" s="263"/>
      <c r="Q29" s="263"/>
      <c r="R29" s="263">
        <v>220</v>
      </c>
      <c r="S29" s="153">
        <f t="shared" si="3"/>
        <v>220</v>
      </c>
      <c r="T29" s="153">
        <f t="shared" si="4"/>
        <v>0</v>
      </c>
      <c r="U29" s="151">
        <f>IF(J29=0,(S29+T29/EERR!$D$2/1.19),(S29+T29/EERR!$D$2/1.19)/J29)</f>
        <v>220</v>
      </c>
      <c r="V29" s="153">
        <f>T29+S29*EERR!$D$2</f>
        <v>150933.19999999998</v>
      </c>
      <c r="W29" s="148">
        <f ca="1">SUMIF(Siteminder!$A$5:$J$164,Jul!G29,Siteminder!$M$5:$M$164)</f>
        <v>1</v>
      </c>
      <c r="X29" s="267">
        <f>SUMIF(Transbank!$A$2:$A$472,B29,Transbank!$L$2:$L$472)+SUMIF(Transbank!$A$2:$A$472,C29,Transbank!$L$2:$L$472)+SUMIF(Transbank!$A$2:$A$472,D29,Transbank!$L$2:$L$472)+(K29+O29)+(L29+P29)*EERR!$D$2</f>
        <v>152332.4</v>
      </c>
      <c r="Y29" s="267">
        <f>X29/EERR!$D$2</f>
        <v>222.03947176631783</v>
      </c>
      <c r="Z29" s="277">
        <f t="shared" si="2"/>
        <v>1399.2000000000116</v>
      </c>
    </row>
    <row r="30" spans="1:26" s="148" customFormat="1" ht="15" hidden="1" customHeight="1" x14ac:dyDescent="0.25">
      <c r="A30" s="260">
        <v>4021</v>
      </c>
      <c r="B30" s="293">
        <v>1444</v>
      </c>
      <c r="C30" s="293">
        <v>1543</v>
      </c>
      <c r="D30" s="293"/>
      <c r="E30" s="261" t="s">
        <v>593</v>
      </c>
      <c r="F30" s="261" t="s">
        <v>244</v>
      </c>
      <c r="G30" s="261">
        <v>3941224852</v>
      </c>
      <c r="H30" s="262">
        <v>43668</v>
      </c>
      <c r="I30" s="262">
        <v>43674</v>
      </c>
      <c r="J30" s="261">
        <v>18</v>
      </c>
      <c r="K30" s="263"/>
      <c r="L30" s="264"/>
      <c r="M30" s="263"/>
      <c r="N30" s="263">
        <v>3300</v>
      </c>
      <c r="O30" s="263"/>
      <c r="P30" s="263"/>
      <c r="Q30" s="263"/>
      <c r="R30" s="263">
        <v>660</v>
      </c>
      <c r="S30" s="153">
        <f t="shared" si="3"/>
        <v>3960</v>
      </c>
      <c r="T30" s="153">
        <f t="shared" si="4"/>
        <v>0</v>
      </c>
      <c r="U30" s="151">
        <f>IF(J30=0,(S30+T30/EERR!$D$2/1.19),(S30+T30/EERR!$D$2/1.19)/J30)</f>
        <v>220</v>
      </c>
      <c r="V30" s="153">
        <f>T30+S30*EERR!$D$2</f>
        <v>2716797.5999999996</v>
      </c>
      <c r="W30" s="148">
        <f ca="1">SUMIF(Siteminder!$A$5:$J$164,Jul!G30,Siteminder!$M$5:$M$164)</f>
        <v>18</v>
      </c>
      <c r="X30" s="267">
        <f>SUMIF(Transbank!$A$2:$A$472,B30,Transbank!$L$2:$L$472)+SUMIF(Transbank!$A$2:$A$472,C30,Transbank!$L$2:$L$472)+SUMIF(Transbank!$A$2:$A$472,D30,Transbank!$L$2:$L$472)+(K30+O30)+(L30+P30)*EERR!$D$2</f>
        <v>2720995.2</v>
      </c>
      <c r="Y30" s="267">
        <f>X30/EERR!$D$2</f>
        <v>3966.118415298954</v>
      </c>
      <c r="Z30" s="277">
        <f t="shared" si="2"/>
        <v>4197.6000000005588</v>
      </c>
    </row>
    <row r="31" spans="1:26" s="148" customFormat="1" ht="15" hidden="1" customHeight="1" x14ac:dyDescent="0.25">
      <c r="A31" s="260">
        <v>4022</v>
      </c>
      <c r="B31" s="293">
        <v>1445</v>
      </c>
      <c r="C31" s="293">
        <v>1547</v>
      </c>
      <c r="D31" s="293"/>
      <c r="E31" s="261" t="s">
        <v>594</v>
      </c>
      <c r="F31" s="261" t="s">
        <v>244</v>
      </c>
      <c r="G31" s="261">
        <v>3096663419</v>
      </c>
      <c r="H31" s="262">
        <v>43669</v>
      </c>
      <c r="I31" s="262">
        <v>43675</v>
      </c>
      <c r="J31" s="261">
        <v>6</v>
      </c>
      <c r="K31" s="263"/>
      <c r="L31" s="264"/>
      <c r="M31" s="263"/>
      <c r="N31" s="263">
        <v>1100</v>
      </c>
      <c r="O31" s="263"/>
      <c r="P31" s="263"/>
      <c r="Q31" s="263"/>
      <c r="R31" s="263">
        <v>220</v>
      </c>
      <c r="S31" s="153">
        <f t="shared" si="3"/>
        <v>1320</v>
      </c>
      <c r="T31" s="153">
        <f t="shared" si="4"/>
        <v>0</v>
      </c>
      <c r="U31" s="151">
        <f>IF(J31=0,(S31+T31/EERR!$D$2/1.19),(S31+T31/EERR!$D$2/1.19)/J31)</f>
        <v>220</v>
      </c>
      <c r="V31" s="153">
        <f>T31+S31*EERR!$D$2</f>
        <v>905599.2</v>
      </c>
      <c r="W31" s="148">
        <f ca="1">SUMIF(Siteminder!$A$5:$J$164,Jul!G31,Siteminder!$M$5:$M$164)</f>
        <v>6</v>
      </c>
      <c r="X31" s="267">
        <f>SUMIF(Transbank!$A$2:$A$472,B31,Transbank!$L$2:$L$472)+SUMIF(Transbank!$A$2:$A$472,C31,Transbank!$L$2:$L$472)+SUMIF(Transbank!$A$2:$A$472,D31,Transbank!$L$2:$L$472)+(K31+O31)+(L31+P31)*EERR!$D$2</f>
        <v>906998.39999999991</v>
      </c>
      <c r="Y31" s="267">
        <f>X31/EERR!$D$2</f>
        <v>1322.0394717663178</v>
      </c>
      <c r="Z31" s="277">
        <f t="shared" si="2"/>
        <v>1399.1999999999534</v>
      </c>
    </row>
    <row r="32" spans="1:26" s="148" customFormat="1" ht="15" hidden="1" customHeight="1" x14ac:dyDescent="0.25">
      <c r="A32" s="260">
        <v>4023</v>
      </c>
      <c r="B32" s="293">
        <v>1447</v>
      </c>
      <c r="C32" s="293"/>
      <c r="D32" s="293"/>
      <c r="E32" s="261" t="s">
        <v>595</v>
      </c>
      <c r="F32" s="261" t="s">
        <v>244</v>
      </c>
      <c r="G32" s="261">
        <v>3280402924</v>
      </c>
      <c r="H32" s="262">
        <v>43669</v>
      </c>
      <c r="I32" s="262">
        <v>43671</v>
      </c>
      <c r="J32" s="261">
        <v>2</v>
      </c>
      <c r="K32" s="263"/>
      <c r="L32" s="264">
        <v>220</v>
      </c>
      <c r="M32" s="292"/>
      <c r="N32" s="292"/>
      <c r="O32" s="292"/>
      <c r="P32" s="292"/>
      <c r="Q32" s="292"/>
      <c r="R32" s="292">
        <v>220</v>
      </c>
      <c r="S32" s="153">
        <f t="shared" si="3"/>
        <v>440</v>
      </c>
      <c r="T32" s="153">
        <f t="shared" si="4"/>
        <v>0</v>
      </c>
      <c r="U32" s="151">
        <f>IF(J32=0,(S32+T32/EERR!$D$2/1.19),(S32+T32/EERR!$D$2/1.19)/J32)</f>
        <v>220</v>
      </c>
      <c r="V32" s="153">
        <f>T32+S32*EERR!$D$2</f>
        <v>301866.39999999997</v>
      </c>
      <c r="W32" s="148">
        <f ca="1">SUMIF(Siteminder!$A$5:$J$164,Jul!G32,Siteminder!$M$5:$M$164)</f>
        <v>2</v>
      </c>
      <c r="X32" s="267">
        <f>SUMIF(Transbank!$A$2:$A$472,B32,Transbank!$L$2:$L$472)+SUMIF(Transbank!$A$2:$A$472,C32,Transbank!$L$2:$L$472)+SUMIF(Transbank!$A$2:$A$472,D32,Transbank!$L$2:$L$472)+(K32+O32)+(L32+P32)*EERR!$D$2</f>
        <v>303265.59999999998</v>
      </c>
      <c r="Y32" s="267">
        <f>X32/EERR!$D$2</f>
        <v>442.03947176631783</v>
      </c>
      <c r="Z32" s="277">
        <f t="shared" si="2"/>
        <v>1399.2000000000116</v>
      </c>
    </row>
    <row r="33" spans="1:26" s="148" customFormat="1" ht="15" hidden="1" customHeight="1" x14ac:dyDescent="0.25">
      <c r="A33" s="260">
        <v>4024</v>
      </c>
      <c r="B33" s="293">
        <v>1449</v>
      </c>
      <c r="C33" s="293">
        <v>1552</v>
      </c>
      <c r="D33" s="293"/>
      <c r="E33" s="261" t="s">
        <v>596</v>
      </c>
      <c r="F33" s="261" t="s">
        <v>244</v>
      </c>
      <c r="G33" s="261">
        <v>3112560443</v>
      </c>
      <c r="H33" s="262">
        <v>43670</v>
      </c>
      <c r="I33" s="262">
        <v>43676</v>
      </c>
      <c r="J33" s="261">
        <v>6</v>
      </c>
      <c r="K33" s="263"/>
      <c r="L33" s="264"/>
      <c r="M33" s="292"/>
      <c r="N33" s="292">
        <v>1100</v>
      </c>
      <c r="O33" s="292"/>
      <c r="P33" s="292"/>
      <c r="Q33" s="292"/>
      <c r="R33" s="292">
        <v>220</v>
      </c>
      <c r="S33" s="153">
        <f t="shared" si="3"/>
        <v>1320</v>
      </c>
      <c r="T33" s="153">
        <f t="shared" si="4"/>
        <v>0</v>
      </c>
      <c r="U33" s="151">
        <f>IF(J33=0,(S33+T33/EERR!$D$2/1.19),(S33+T33/EERR!$D$2/1.19)/J33)</f>
        <v>220</v>
      </c>
      <c r="V33" s="153">
        <f>T33+S33*EERR!$D$2</f>
        <v>905599.2</v>
      </c>
      <c r="W33" s="148">
        <f ca="1">SUMIF(Siteminder!$A$5:$J$164,Jul!G33,Siteminder!$M$5:$M$164)</f>
        <v>6</v>
      </c>
      <c r="X33" s="267">
        <f>SUMIF(Transbank!$A$2:$A$472,B33,Transbank!$L$2:$L$472)+SUMIF(Transbank!$A$2:$A$472,C33,Transbank!$L$2:$L$472)+SUMIF(Transbank!$A$2:$A$472,D33,Transbank!$L$2:$L$472)+(K33+O33)+(L33+P33)*EERR!$D$2</f>
        <v>906998.39999999991</v>
      </c>
      <c r="Y33" s="267">
        <f>X33/EERR!$D$2</f>
        <v>1322.0394717663178</v>
      </c>
      <c r="Z33" s="277">
        <f t="shared" si="2"/>
        <v>1399.1999999999534</v>
      </c>
    </row>
    <row r="34" spans="1:26" s="148" customFormat="1" ht="15" customHeight="1" x14ac:dyDescent="0.25">
      <c r="A34" s="260">
        <v>4030</v>
      </c>
      <c r="B34" s="293">
        <v>1565</v>
      </c>
      <c r="C34" s="293"/>
      <c r="D34" s="293"/>
      <c r="E34" s="261" t="s">
        <v>597</v>
      </c>
      <c r="F34" s="261" t="s">
        <v>244</v>
      </c>
      <c r="G34" s="261">
        <v>3676182721</v>
      </c>
      <c r="H34" s="262">
        <v>43672</v>
      </c>
      <c r="I34" s="262">
        <v>43675</v>
      </c>
      <c r="J34" s="261">
        <v>3</v>
      </c>
      <c r="K34" s="263"/>
      <c r="L34" s="264"/>
      <c r="M34" s="292"/>
      <c r="N34" s="292">
        <v>660</v>
      </c>
      <c r="O34" s="292"/>
      <c r="P34" s="292"/>
      <c r="Q34" s="292"/>
      <c r="R34" s="292"/>
      <c r="S34" s="153">
        <f t="shared" si="3"/>
        <v>660</v>
      </c>
      <c r="T34" s="153">
        <f t="shared" si="4"/>
        <v>0</v>
      </c>
      <c r="U34" s="151">
        <f>IF(J34=0,(S34+T34/EERR!$D$2/1.19),(S34+T34/EERR!$D$2/1.19)/J34)</f>
        <v>220</v>
      </c>
      <c r="V34" s="153">
        <f>T34+S34*EERR!$D$2</f>
        <v>452799.6</v>
      </c>
      <c r="W34" s="148">
        <f ca="1">SUMIF(Siteminder!$A$5:$J$164,Jul!G34,Siteminder!$M$5:$M$164)</f>
        <v>6</v>
      </c>
      <c r="X34" s="267">
        <f>SUMIF(Transbank!$A$2:$A$472,B34,Transbank!$L$2:$L$472)+SUMIF(Transbank!$A$2:$A$472,C34,Transbank!$L$2:$L$472)+SUMIF(Transbank!$A$2:$A$472,D34,Transbank!$L$2:$L$472)+(K34+O34)+(L34+P34)*EERR!$D$2</f>
        <v>452799.6</v>
      </c>
      <c r="Y34" s="267">
        <f>X34/EERR!$D$2</f>
        <v>660</v>
      </c>
      <c r="Z34" s="277">
        <f t="shared" si="2"/>
        <v>0</v>
      </c>
    </row>
    <row r="35" spans="1:26" s="148" customFormat="1" ht="15" customHeight="1" x14ac:dyDescent="0.25">
      <c r="A35" s="260">
        <v>135</v>
      </c>
      <c r="B35" s="293">
        <v>1451</v>
      </c>
      <c r="C35" s="293">
        <v>1566</v>
      </c>
      <c r="D35" s="293"/>
      <c r="E35" s="261" t="s">
        <v>598</v>
      </c>
      <c r="F35" s="261" t="s">
        <v>244</v>
      </c>
      <c r="G35" s="261">
        <v>3676182721</v>
      </c>
      <c r="H35" s="262">
        <v>43672</v>
      </c>
      <c r="I35" s="262">
        <v>43675</v>
      </c>
      <c r="J35" s="261">
        <v>3</v>
      </c>
      <c r="K35" s="263"/>
      <c r="L35" s="264"/>
      <c r="M35" s="263">
        <v>178024</v>
      </c>
      <c r="N35" s="263"/>
      <c r="O35" s="263"/>
      <c r="P35" s="263"/>
      <c r="Q35" s="263">
        <v>356048</v>
      </c>
      <c r="R35" s="263"/>
      <c r="S35" s="153">
        <f t="shared" si="3"/>
        <v>0</v>
      </c>
      <c r="T35" s="153">
        <f t="shared" si="4"/>
        <v>534072</v>
      </c>
      <c r="U35" s="151">
        <f>IF(J35=0,(S35+T35/EERR!$D$2/1.19),(S35+T35/EERR!$D$2/1.19)/J35)</f>
        <v>218.05672973209343</v>
      </c>
      <c r="V35" s="153">
        <f>T35+S35*EERR!$D$2</f>
        <v>534072</v>
      </c>
      <c r="W35" s="148">
        <f ca="1">SUMIF(Siteminder!$A$5:$J$164,Jul!G35,Siteminder!$M$5:$M$164)</f>
        <v>6</v>
      </c>
      <c r="X35" s="267">
        <f>SUMIF(Transbank!$A$2:$A$472,B35,Transbank!$L$2:$L$472)+SUMIF(Transbank!$A$2:$A$472,C35,Transbank!$L$2:$L$472)+SUMIF(Transbank!$A$2:$A$472,D35,Transbank!$L$2:$L$472)+(K35+O35)+(L35+P35)*EERR!$D$2</f>
        <v>534072</v>
      </c>
      <c r="Y35" s="267">
        <f>X35/EERR!$D$2</f>
        <v>778.46252514357354</v>
      </c>
      <c r="Z35" s="277">
        <f t="shared" si="2"/>
        <v>0</v>
      </c>
    </row>
    <row r="36" spans="1:26" s="148" customFormat="1" ht="15" hidden="1" customHeight="1" x14ac:dyDescent="0.25">
      <c r="A36" s="260">
        <v>4027</v>
      </c>
      <c r="B36" s="293">
        <v>1526</v>
      </c>
      <c r="C36" s="293">
        <v>1560</v>
      </c>
      <c r="D36" s="293"/>
      <c r="E36" s="261" t="s">
        <v>599</v>
      </c>
      <c r="F36" s="261" t="s">
        <v>244</v>
      </c>
      <c r="G36" s="261">
        <v>2418455275</v>
      </c>
      <c r="H36" s="262">
        <v>43674</v>
      </c>
      <c r="I36" s="262">
        <v>43679</v>
      </c>
      <c r="J36" s="261">
        <v>5</v>
      </c>
      <c r="K36" s="263"/>
      <c r="L36" s="264"/>
      <c r="M36" s="263"/>
      <c r="N36" s="263">
        <v>780</v>
      </c>
      <c r="O36" s="263"/>
      <c r="P36" s="263"/>
      <c r="Q36" s="263"/>
      <c r="R36" s="263">
        <v>195</v>
      </c>
      <c r="S36" s="153">
        <f t="shared" si="3"/>
        <v>975</v>
      </c>
      <c r="T36" s="153">
        <f t="shared" si="4"/>
        <v>0</v>
      </c>
      <c r="U36" s="151">
        <f>IF(J36=0,(S36+T36/EERR!$D$2/1.19),(S36+T36/EERR!$D$2/1.19)/J36)</f>
        <v>195</v>
      </c>
      <c r="V36" s="153">
        <f>T36+S36*EERR!$D$2</f>
        <v>668908.5</v>
      </c>
      <c r="W36" s="148">
        <f ca="1">SUMIF(Siteminder!$A$5:$J$164,Jul!G36,Siteminder!$M$5:$M$164)</f>
        <v>5</v>
      </c>
      <c r="X36" s="267">
        <f>SUMIF(Transbank!$A$2:$A$472,B36,Transbank!$L$2:$L$472)+SUMIF(Transbank!$A$2:$A$472,C36,Transbank!$L$2:$L$472)+SUMIF(Transbank!$A$2:$A$472,D36,Transbank!$L$2:$L$472)+(K36+O36)+(L36+P36)*EERR!$D$2</f>
        <v>668908.49999999988</v>
      </c>
      <c r="Y36" s="267">
        <f>X36/EERR!$D$2</f>
        <v>974.99999999999989</v>
      </c>
      <c r="Z36" s="277">
        <f t="shared" si="2"/>
        <v>0</v>
      </c>
    </row>
    <row r="37" spans="1:26" s="148" customFormat="1" ht="15" hidden="1" customHeight="1" x14ac:dyDescent="0.25">
      <c r="A37" s="260"/>
      <c r="B37" s="293"/>
      <c r="C37" s="293"/>
      <c r="D37" s="293"/>
      <c r="E37" s="346" t="s">
        <v>660</v>
      </c>
      <c r="F37" s="346" t="s">
        <v>244</v>
      </c>
      <c r="G37" s="346"/>
      <c r="H37" s="347">
        <v>43677</v>
      </c>
      <c r="I37" s="347">
        <v>43680</v>
      </c>
      <c r="J37" s="261">
        <v>3</v>
      </c>
      <c r="K37" s="263"/>
      <c r="L37" s="264"/>
      <c r="M37" s="292"/>
      <c r="N37" s="292"/>
      <c r="O37" s="292"/>
      <c r="P37" s="292"/>
      <c r="Q37" s="292"/>
      <c r="R37" s="292"/>
      <c r="S37" s="153">
        <f t="shared" si="3"/>
        <v>0</v>
      </c>
      <c r="T37" s="153">
        <f t="shared" si="4"/>
        <v>0</v>
      </c>
      <c r="U37" s="151">
        <f>IF(J37=0,(S37+T37/EERR!$D$2/1.19),(S37+T37/EERR!$D$2/1.19)/J37)</f>
        <v>0</v>
      </c>
      <c r="V37" s="153">
        <f>T37+S37*EERR!$D$2</f>
        <v>0</v>
      </c>
      <c r="W37" s="148">
        <f ca="1">SUMIF(Siteminder!$A$5:$J$164,Jul!G37,Siteminder!$M$5:$M$164)</f>
        <v>0</v>
      </c>
      <c r="X37" s="267">
        <f>SUMIF(Transbank!$A$2:$A$472,B37,Transbank!$L$2:$L$472)+SUMIF(Transbank!$A$2:$A$472,C37,Transbank!$L$2:$L$472)+SUMIF(Transbank!$A$2:$A$472,D37,Transbank!$L$2:$L$472)+(K37+O37)+(L37+P37)*EERR!$D$2</f>
        <v>0</v>
      </c>
      <c r="Y37" s="267">
        <f>X37/EERR!$D$2</f>
        <v>0</v>
      </c>
      <c r="Z37" s="277">
        <f t="shared" si="2"/>
        <v>0</v>
      </c>
    </row>
    <row r="38" spans="1:26" s="148" customFormat="1" ht="15" hidden="1" customHeight="1" x14ac:dyDescent="0.25">
      <c r="A38" s="260"/>
      <c r="B38" s="293"/>
      <c r="C38" s="293"/>
      <c r="D38" s="293"/>
      <c r="E38" s="261"/>
      <c r="F38" s="261"/>
      <c r="G38" s="261"/>
      <c r="H38" s="262"/>
      <c r="I38" s="262"/>
      <c r="J38" s="261"/>
      <c r="K38" s="263"/>
      <c r="L38" s="264"/>
      <c r="M38" s="292"/>
      <c r="N38" s="292"/>
      <c r="O38" s="292"/>
      <c r="P38" s="292"/>
      <c r="Q38" s="292"/>
      <c r="R38" s="292"/>
      <c r="S38" s="153">
        <f t="shared" si="3"/>
        <v>0</v>
      </c>
      <c r="T38" s="153">
        <f t="shared" si="4"/>
        <v>0</v>
      </c>
      <c r="U38" s="151">
        <f>IF(J38=0,(S38+T38/EERR!$D$2/1.19),(S38+T38/EERR!$D$2/1.19)/J38)</f>
        <v>0</v>
      </c>
      <c r="V38" s="153">
        <f>T38+S38*EERR!$D$2</f>
        <v>0</v>
      </c>
      <c r="W38" s="148">
        <f ca="1">SUMIF(Siteminder!$A$5:$J$164,Jul!G38,Siteminder!$M$5:$M$164)</f>
        <v>0</v>
      </c>
      <c r="X38" s="267">
        <f>SUMIF(Transbank!$A$2:$A$472,B38,Transbank!$L$2:$L$472)+SUMIF(Transbank!$A$2:$A$472,C38,Transbank!$L$2:$L$472)+SUMIF(Transbank!$A$2:$A$472,D38,Transbank!$L$2:$L$472)+(K38+O38)+(L38+P38)*EERR!$D$2</f>
        <v>0</v>
      </c>
      <c r="Y38" s="267">
        <f>X38/EERR!$D$2</f>
        <v>0</v>
      </c>
      <c r="Z38" s="277">
        <f t="shared" si="2"/>
        <v>0</v>
      </c>
    </row>
    <row r="39" spans="1:26" s="148" customFormat="1" ht="15" hidden="1" customHeight="1" x14ac:dyDescent="0.25">
      <c r="A39" s="260"/>
      <c r="B39" s="293"/>
      <c r="C39" s="293"/>
      <c r="D39" s="293"/>
      <c r="E39" s="261"/>
      <c r="F39" s="261"/>
      <c r="G39" s="261"/>
      <c r="H39" s="262"/>
      <c r="I39" s="262"/>
      <c r="J39" s="261"/>
      <c r="K39" s="263"/>
      <c r="L39" s="264"/>
      <c r="M39" s="292"/>
      <c r="N39" s="292"/>
      <c r="O39" s="292"/>
      <c r="P39" s="292"/>
      <c r="Q39" s="292"/>
      <c r="R39" s="292"/>
      <c r="S39" s="153">
        <f t="shared" si="3"/>
        <v>0</v>
      </c>
      <c r="T39" s="153">
        <f t="shared" si="4"/>
        <v>0</v>
      </c>
      <c r="U39" s="151">
        <f>IF(J39=0,(S39+T39/EERR!$D$2/1.19),(S39+T39/EERR!$D$2/1.19)/J39)</f>
        <v>0</v>
      </c>
      <c r="V39" s="153">
        <f>T39+S39*EERR!$D$2</f>
        <v>0</v>
      </c>
      <c r="W39" s="148">
        <f ca="1">SUMIF(Siteminder!$A$5:$J$164,Jul!G39,Siteminder!$M$5:$M$164)</f>
        <v>0</v>
      </c>
      <c r="X39" s="267">
        <f>SUMIF(Transbank!$A$2:$A$472,B39,Transbank!$L$2:$L$472)+SUMIF(Transbank!$A$2:$A$472,C39,Transbank!$L$2:$L$472)+SUMIF(Transbank!$A$2:$A$472,D39,Transbank!$L$2:$L$472)+(K39+O39)+(L39+P39)*EERR!$D$2</f>
        <v>0</v>
      </c>
      <c r="Y39" s="267">
        <f>X39/EERR!$D$2</f>
        <v>0</v>
      </c>
      <c r="Z39" s="277">
        <f t="shared" si="2"/>
        <v>0</v>
      </c>
    </row>
    <row r="40" spans="1:26" s="148" customFormat="1" ht="15" hidden="1" customHeight="1" x14ac:dyDescent="0.25">
      <c r="A40" s="260"/>
      <c r="B40" s="293"/>
      <c r="C40" s="293"/>
      <c r="D40" s="293"/>
      <c r="E40" s="261"/>
      <c r="F40" s="261"/>
      <c r="G40" s="261"/>
      <c r="H40" s="262"/>
      <c r="I40" s="262"/>
      <c r="J40" s="261"/>
      <c r="K40" s="263"/>
      <c r="L40" s="264"/>
      <c r="M40" s="263"/>
      <c r="N40" s="263"/>
      <c r="O40" s="263"/>
      <c r="P40" s="263"/>
      <c r="Q40" s="263"/>
      <c r="R40" s="263"/>
      <c r="S40" s="153">
        <f t="shared" si="3"/>
        <v>0</v>
      </c>
      <c r="T40" s="153">
        <f t="shared" si="4"/>
        <v>0</v>
      </c>
      <c r="U40" s="151">
        <f>IF(J40=0,(S40+T40/EERR!$D$2/1.19),(S40+T40/EERR!$D$2/1.19)/J40)</f>
        <v>0</v>
      </c>
      <c r="V40" s="153">
        <f>T40+S40*EERR!$D$2</f>
        <v>0</v>
      </c>
      <c r="W40" s="148">
        <f ca="1">SUMIF(Siteminder!$A$5:$J$164,Jul!G40,Siteminder!$M$5:$M$164)</f>
        <v>0</v>
      </c>
      <c r="X40" s="267">
        <f>SUMIF(Transbank!$A$2:$A$472,B40,Transbank!$L$2:$L$472)+SUMIF(Transbank!$A$2:$A$472,C40,Transbank!$L$2:$L$472)+SUMIF(Transbank!$A$2:$A$472,D40,Transbank!$L$2:$L$472)+(K40+O40)+(L40+P40)*EERR!$D$2</f>
        <v>0</v>
      </c>
      <c r="Y40" s="267">
        <f>X40/EERR!$D$2</f>
        <v>0</v>
      </c>
      <c r="Z40" s="277">
        <f t="shared" si="2"/>
        <v>0</v>
      </c>
    </row>
    <row r="41" spans="1:26" s="148" customFormat="1" ht="15" hidden="1" customHeight="1" x14ac:dyDescent="0.25">
      <c r="A41" s="260"/>
      <c r="B41" s="293"/>
      <c r="C41" s="293"/>
      <c r="D41" s="293"/>
      <c r="E41" s="261"/>
      <c r="F41" s="261"/>
      <c r="G41" s="261"/>
      <c r="H41" s="262"/>
      <c r="I41" s="262"/>
      <c r="J41" s="261"/>
      <c r="K41" s="263"/>
      <c r="L41" s="264"/>
      <c r="M41" s="263"/>
      <c r="N41" s="263"/>
      <c r="O41" s="263"/>
      <c r="P41" s="263"/>
      <c r="Q41" s="263"/>
      <c r="R41" s="263"/>
      <c r="S41" s="153">
        <f t="shared" si="3"/>
        <v>0</v>
      </c>
      <c r="T41" s="153">
        <f t="shared" si="4"/>
        <v>0</v>
      </c>
      <c r="U41" s="151">
        <f>IF(J41=0,(S41+T41/EERR!$D$2/1.19),(S41+T41/EERR!$D$2/1.19)/J41)</f>
        <v>0</v>
      </c>
      <c r="V41" s="153">
        <f>T41+S41*EERR!$D$2</f>
        <v>0</v>
      </c>
      <c r="W41" s="148">
        <f ca="1">SUMIF(Siteminder!$A$5:$J$164,Jul!G41,Siteminder!$M$5:$M$164)</f>
        <v>0</v>
      </c>
      <c r="X41" s="267">
        <f>SUMIF(Transbank!$A$2:$A$472,B41,Transbank!$L$2:$L$472)+SUMIF(Transbank!$A$2:$A$472,C41,Transbank!$L$2:$L$472)+SUMIF(Transbank!$A$2:$A$472,D41,Transbank!$L$2:$L$472)+(K41+O41)+(L41+P41)*EERR!$D$2</f>
        <v>0</v>
      </c>
      <c r="Y41" s="267">
        <f>X41/EERR!$D$2</f>
        <v>0</v>
      </c>
      <c r="Z41" s="277">
        <f t="shared" si="2"/>
        <v>0</v>
      </c>
    </row>
    <row r="42" spans="1:26" s="148" customFormat="1" ht="15" hidden="1" customHeight="1" x14ac:dyDescent="0.25">
      <c r="A42" s="260"/>
      <c r="B42" s="293"/>
      <c r="C42" s="293"/>
      <c r="D42" s="293"/>
      <c r="E42" s="261"/>
      <c r="F42" s="261"/>
      <c r="G42" s="261"/>
      <c r="H42" s="262"/>
      <c r="I42" s="262"/>
      <c r="J42" s="261"/>
      <c r="K42" s="263"/>
      <c r="L42" s="264"/>
      <c r="M42" s="263"/>
      <c r="N42" s="263"/>
      <c r="O42" s="263"/>
      <c r="P42" s="263"/>
      <c r="Q42" s="263"/>
      <c r="R42" s="263"/>
      <c r="S42" s="153">
        <f t="shared" si="3"/>
        <v>0</v>
      </c>
      <c r="T42" s="153">
        <f t="shared" si="4"/>
        <v>0</v>
      </c>
      <c r="U42" s="151">
        <f>IF(J42=0,(S42+T42/EERR!$D$2/1.19),(S42+T42/EERR!$D$2/1.19)/J42)</f>
        <v>0</v>
      </c>
      <c r="V42" s="153">
        <f>T42+S42*EERR!$D$2</f>
        <v>0</v>
      </c>
      <c r="W42" s="148">
        <f ca="1">SUMIF(Siteminder!$A$5:$J$164,Jul!G42,Siteminder!$M$5:$M$164)</f>
        <v>0</v>
      </c>
      <c r="X42" s="267">
        <f>SUMIF(Transbank!$A$2:$A$472,B42,Transbank!$L$2:$L$472)+SUMIF(Transbank!$A$2:$A$472,C42,Transbank!$L$2:$L$472)+SUMIF(Transbank!$A$2:$A$472,D42,Transbank!$L$2:$L$472)+(K42+O42)+(L42+P42)*EERR!$D$2</f>
        <v>0</v>
      </c>
      <c r="Y42" s="267">
        <f>X42/EERR!$D$2</f>
        <v>0</v>
      </c>
      <c r="Z42" s="277">
        <f t="shared" si="2"/>
        <v>0</v>
      </c>
    </row>
    <row r="43" spans="1:26" s="148" customFormat="1" ht="15" hidden="1" customHeight="1" x14ac:dyDescent="0.25">
      <c r="A43" s="260"/>
      <c r="B43" s="293"/>
      <c r="C43" s="293"/>
      <c r="D43" s="293"/>
      <c r="E43" s="261"/>
      <c r="F43" s="261"/>
      <c r="G43" s="261"/>
      <c r="H43" s="262"/>
      <c r="I43" s="262"/>
      <c r="J43" s="261"/>
      <c r="K43" s="263"/>
      <c r="L43" s="264"/>
      <c r="M43" s="263"/>
      <c r="N43" s="263"/>
      <c r="O43" s="263"/>
      <c r="P43" s="263"/>
      <c r="Q43" s="263"/>
      <c r="R43" s="263"/>
      <c r="S43" s="153">
        <f t="shared" si="3"/>
        <v>0</v>
      </c>
      <c r="T43" s="153">
        <f t="shared" si="4"/>
        <v>0</v>
      </c>
      <c r="U43" s="151">
        <f>IF(J43=0,(S43+T43/EERR!$D$2/1.19),(S43+T43/EERR!$D$2/1.19)/J43)</f>
        <v>0</v>
      </c>
      <c r="V43" s="153">
        <f>T43+S43*EERR!$D$2</f>
        <v>0</v>
      </c>
      <c r="W43" s="148">
        <f ca="1">SUMIF(Siteminder!$A$5:$J$164,Jul!G43,Siteminder!$M$5:$M$164)</f>
        <v>0</v>
      </c>
      <c r="X43" s="267">
        <f>SUMIF(Transbank!$A$2:$A$472,B43,Transbank!$L$2:$L$472)+SUMIF(Transbank!$A$2:$A$472,C43,Transbank!$L$2:$L$472)+SUMIF(Transbank!$A$2:$A$472,D43,Transbank!$L$2:$L$472)+(K43+O43)+(L43+P43)*EERR!$D$2</f>
        <v>0</v>
      </c>
      <c r="Y43" s="267">
        <f>X43/EERR!$D$2</f>
        <v>0</v>
      </c>
      <c r="Z43" s="277">
        <f t="shared" si="2"/>
        <v>0</v>
      </c>
    </row>
    <row r="44" spans="1:26" s="148" customFormat="1" ht="15" hidden="1" customHeight="1" x14ac:dyDescent="0.25">
      <c r="A44" s="260"/>
      <c r="B44" s="293"/>
      <c r="C44" s="293"/>
      <c r="D44" s="293"/>
      <c r="E44" s="261"/>
      <c r="F44" s="261"/>
      <c r="G44" s="261"/>
      <c r="H44" s="262"/>
      <c r="I44" s="262"/>
      <c r="J44" s="261"/>
      <c r="K44" s="263"/>
      <c r="L44" s="264"/>
      <c r="M44" s="263"/>
      <c r="N44" s="263"/>
      <c r="O44" s="263"/>
      <c r="P44" s="263"/>
      <c r="Q44" s="263"/>
      <c r="R44" s="263"/>
      <c r="S44" s="153">
        <f t="shared" si="3"/>
        <v>0</v>
      </c>
      <c r="T44" s="153">
        <f t="shared" si="4"/>
        <v>0</v>
      </c>
      <c r="U44" s="151">
        <f>IF(J44=0,(S44+T44/EERR!$D$2/1.19),(S44+T44/EERR!$D$2/1.19)/J44)</f>
        <v>0</v>
      </c>
      <c r="V44" s="153">
        <f>T44+S44*EERR!$D$2</f>
        <v>0</v>
      </c>
      <c r="W44" s="148">
        <f ca="1">SUMIF(Siteminder!$A$5:$J$164,Jul!G44,Siteminder!$M$5:$M$164)</f>
        <v>0</v>
      </c>
      <c r="X44" s="267">
        <f>SUMIF(Transbank!$A$2:$A$472,B44,Transbank!$L$2:$L$472)+SUMIF(Transbank!$A$2:$A$472,C44,Transbank!$L$2:$L$472)+SUMIF(Transbank!$A$2:$A$472,D44,Transbank!$L$2:$L$472)+(K44+O44)+(L44+P44)*EERR!$D$2</f>
        <v>0</v>
      </c>
      <c r="Y44" s="267">
        <f>X44/EERR!$D$2</f>
        <v>0</v>
      </c>
      <c r="Z44" s="277">
        <f t="shared" si="2"/>
        <v>0</v>
      </c>
    </row>
    <row r="45" spans="1:26" s="148" customFormat="1" ht="15" hidden="1" customHeight="1" x14ac:dyDescent="0.25">
      <c r="A45" s="260"/>
      <c r="B45" s="293"/>
      <c r="C45" s="293"/>
      <c r="D45" s="293"/>
      <c r="E45" s="261"/>
      <c r="F45" s="261"/>
      <c r="G45" s="261"/>
      <c r="H45" s="262"/>
      <c r="I45" s="262"/>
      <c r="J45" s="261"/>
      <c r="K45" s="263"/>
      <c r="L45" s="264"/>
      <c r="M45" s="263"/>
      <c r="N45" s="263"/>
      <c r="O45" s="263"/>
      <c r="P45" s="263"/>
      <c r="Q45" s="263"/>
      <c r="R45" s="263"/>
      <c r="S45" s="153">
        <f t="shared" si="3"/>
        <v>0</v>
      </c>
      <c r="T45" s="153">
        <f t="shared" si="4"/>
        <v>0</v>
      </c>
      <c r="U45" s="151">
        <f>IF(J45=0,(S45+T45/EERR!$D$2/1.19),(S45+T45/EERR!$D$2/1.19)/J45)</f>
        <v>0</v>
      </c>
      <c r="V45" s="153">
        <f>T45+S45*EERR!$D$2</f>
        <v>0</v>
      </c>
      <c r="W45" s="148">
        <f ca="1">SUMIF(Siteminder!$A$5:$J$164,Jul!G45,Siteminder!$M$5:$M$164)</f>
        <v>0</v>
      </c>
      <c r="X45" s="267">
        <f>SUMIF(Transbank!$A$2:$A$472,B45,Transbank!$L$2:$L$472)+SUMIF(Transbank!$A$2:$A$472,C45,Transbank!$L$2:$L$472)+SUMIF(Transbank!$A$2:$A$472,D45,Transbank!$L$2:$L$472)+(K45+O45)+(L45+P45)*EERR!$D$2</f>
        <v>0</v>
      </c>
      <c r="Y45" s="267">
        <f>X45/EERR!$D$2</f>
        <v>0</v>
      </c>
      <c r="Z45" s="277">
        <f t="shared" si="2"/>
        <v>0</v>
      </c>
    </row>
    <row r="46" spans="1:26" s="148" customFormat="1" ht="15" hidden="1" customHeight="1" x14ac:dyDescent="0.25">
      <c r="A46" s="260"/>
      <c r="B46" s="293"/>
      <c r="C46" s="293"/>
      <c r="D46" s="293"/>
      <c r="E46" s="261"/>
      <c r="F46" s="261"/>
      <c r="G46" s="261"/>
      <c r="H46" s="262"/>
      <c r="I46" s="262"/>
      <c r="J46" s="261"/>
      <c r="K46" s="263"/>
      <c r="L46" s="264"/>
      <c r="M46" s="263"/>
      <c r="N46" s="263"/>
      <c r="O46" s="263"/>
      <c r="P46" s="263"/>
      <c r="Q46" s="263"/>
      <c r="R46" s="263"/>
      <c r="S46" s="153">
        <f t="shared" si="3"/>
        <v>0</v>
      </c>
      <c r="T46" s="153">
        <f t="shared" si="4"/>
        <v>0</v>
      </c>
      <c r="U46" s="151">
        <f>IF(J46=0,(S46+T46/EERR!$D$2/1.19),(S46+T46/EERR!$D$2/1.19)/J46)</f>
        <v>0</v>
      </c>
      <c r="V46" s="153">
        <f>T46+S46*EERR!$D$2</f>
        <v>0</v>
      </c>
      <c r="W46" s="148">
        <f ca="1">SUMIF(Siteminder!$A$5:$J$164,Jul!G46,Siteminder!$M$5:$M$164)</f>
        <v>0</v>
      </c>
      <c r="X46" s="267">
        <f>SUMIF(Transbank!$A$2:$A$472,B46,Transbank!$L$2:$L$472)+SUMIF(Transbank!$A$2:$A$472,C46,Transbank!$L$2:$L$472)+SUMIF(Transbank!$A$2:$A$472,D46,Transbank!$L$2:$L$472)+(K46+O46)+(L46+P46)*EERR!$D$2</f>
        <v>0</v>
      </c>
      <c r="Y46" s="267">
        <f>X46/EERR!$D$2</f>
        <v>0</v>
      </c>
      <c r="Z46" s="277">
        <f t="shared" si="2"/>
        <v>0</v>
      </c>
    </row>
    <row r="47" spans="1:26" s="148" customFormat="1" ht="15" hidden="1" customHeight="1" x14ac:dyDescent="0.25">
      <c r="A47" s="260"/>
      <c r="B47" s="293"/>
      <c r="C47" s="293"/>
      <c r="D47" s="293"/>
      <c r="E47" s="261"/>
      <c r="F47" s="261"/>
      <c r="G47" s="261"/>
      <c r="H47" s="262"/>
      <c r="I47" s="262"/>
      <c r="J47" s="261"/>
      <c r="K47" s="263"/>
      <c r="L47" s="264"/>
      <c r="M47" s="263"/>
      <c r="N47" s="263"/>
      <c r="O47" s="263"/>
      <c r="P47" s="263"/>
      <c r="Q47" s="263"/>
      <c r="R47" s="263"/>
      <c r="S47" s="153">
        <f t="shared" si="3"/>
        <v>0</v>
      </c>
      <c r="T47" s="153">
        <f t="shared" si="4"/>
        <v>0</v>
      </c>
      <c r="U47" s="151">
        <f>IF(J47=0,(S47+T47/EERR!$D$2/1.19),(S47+T47/EERR!$D$2/1.19)/J47)</f>
        <v>0</v>
      </c>
      <c r="V47" s="153">
        <f>T47+S47*EERR!$D$2</f>
        <v>0</v>
      </c>
      <c r="W47" s="148">
        <f ca="1">SUMIF(Siteminder!$A$5:$J$164,Jul!G47,Siteminder!$M$5:$M$164)</f>
        <v>0</v>
      </c>
      <c r="X47" s="267">
        <f>SUMIF(Transbank!$A$2:$A$472,B47,Transbank!$L$2:$L$472)+SUMIF(Transbank!$A$2:$A$472,C47,Transbank!$L$2:$L$472)+SUMIF(Transbank!$A$2:$A$472,D47,Transbank!$L$2:$L$472)+(K47+O47)+(L47+P47)*EERR!$D$2</f>
        <v>0</v>
      </c>
      <c r="Y47" s="267">
        <f>X47/EERR!$D$2</f>
        <v>0</v>
      </c>
      <c r="Z47" s="277">
        <f t="shared" si="2"/>
        <v>0</v>
      </c>
    </row>
    <row r="48" spans="1:26" s="148" customFormat="1" ht="15" hidden="1" customHeight="1" x14ac:dyDescent="0.25">
      <c r="A48" s="260"/>
      <c r="B48" s="293"/>
      <c r="C48" s="293"/>
      <c r="D48" s="293"/>
      <c r="E48" s="261"/>
      <c r="F48" s="261"/>
      <c r="G48" s="261"/>
      <c r="H48" s="262"/>
      <c r="I48" s="262"/>
      <c r="J48" s="261"/>
      <c r="K48" s="263"/>
      <c r="L48" s="264"/>
      <c r="M48" s="263"/>
      <c r="N48" s="263"/>
      <c r="O48" s="263"/>
      <c r="P48" s="263"/>
      <c r="Q48" s="263"/>
      <c r="R48" s="263"/>
      <c r="S48" s="153">
        <f t="shared" si="3"/>
        <v>0</v>
      </c>
      <c r="T48" s="153">
        <f t="shared" si="4"/>
        <v>0</v>
      </c>
      <c r="U48" s="151">
        <f>IF(J48=0,(S48+T48/EERR!$D$2/1.19),(S48+T48/EERR!$D$2/1.19)/J48)</f>
        <v>0</v>
      </c>
      <c r="V48" s="153">
        <f>T48+S48*EERR!$D$2</f>
        <v>0</v>
      </c>
      <c r="W48" s="148">
        <f ca="1">SUMIF(Siteminder!$A$5:$J$164,Jul!G48,Siteminder!$M$5:$M$164)</f>
        <v>0</v>
      </c>
      <c r="X48" s="267">
        <f>SUMIF(Transbank!$A$2:$A$472,B48,Transbank!$L$2:$L$472)+SUMIF(Transbank!$A$2:$A$472,C48,Transbank!$L$2:$L$472)+SUMIF(Transbank!$A$2:$A$472,D48,Transbank!$L$2:$L$472)+(K48+O48)+(L48+P48)*EERR!$D$2</f>
        <v>0</v>
      </c>
      <c r="Y48" s="267">
        <f>X48/EERR!$D$2</f>
        <v>0</v>
      </c>
      <c r="Z48" s="277">
        <f t="shared" si="2"/>
        <v>0</v>
      </c>
    </row>
    <row r="49" spans="1:2047 2049:3072 3074:16384" s="148" customFormat="1" ht="15" hidden="1" customHeight="1" x14ac:dyDescent="0.25">
      <c r="A49" s="260"/>
      <c r="B49" s="293"/>
      <c r="C49" s="293"/>
      <c r="D49" s="293"/>
      <c r="E49" s="261"/>
      <c r="F49" s="261"/>
      <c r="G49" s="261"/>
      <c r="H49" s="262"/>
      <c r="I49" s="262"/>
      <c r="J49" s="261"/>
      <c r="K49" s="263"/>
      <c r="L49" s="264"/>
      <c r="M49" s="263"/>
      <c r="N49" s="263"/>
      <c r="O49" s="263"/>
      <c r="P49" s="263"/>
      <c r="Q49" s="263"/>
      <c r="R49" s="263"/>
      <c r="S49" s="153">
        <f t="shared" si="3"/>
        <v>0</v>
      </c>
      <c r="T49" s="153">
        <f t="shared" si="4"/>
        <v>0</v>
      </c>
      <c r="U49" s="151">
        <f>IF(J49=0,(S49+T49/EERR!$D$2/1.19),(S49+T49/EERR!$D$2/1.19)/J49)</f>
        <v>0</v>
      </c>
      <c r="V49" s="153">
        <f>T49+S49*EERR!$D$2</f>
        <v>0</v>
      </c>
      <c r="W49" s="148">
        <f ca="1">SUMIF(Siteminder!$A$5:$J$164,Jul!G49,Siteminder!$M$5:$M$164)</f>
        <v>0</v>
      </c>
      <c r="X49" s="267">
        <f>SUMIF(Transbank!$A$2:$A$472,B49,Transbank!$L$2:$L$472)+SUMIF(Transbank!$A$2:$A$472,C49,Transbank!$L$2:$L$472)+SUMIF(Transbank!$A$2:$A$472,D49,Transbank!$L$2:$L$472)+(K49+O49)+(L49+P49)*EERR!$D$2</f>
        <v>0</v>
      </c>
      <c r="Y49" s="267">
        <f>X49/EERR!$D$2</f>
        <v>0</v>
      </c>
      <c r="Z49" s="277">
        <f t="shared" si="2"/>
        <v>0</v>
      </c>
    </row>
    <row r="50" spans="1:2047 2049:3072 3074:16384" s="148" customFormat="1" ht="15" hidden="1" customHeight="1" x14ac:dyDescent="0.25">
      <c r="A50" s="260"/>
      <c r="B50" s="293"/>
      <c r="C50" s="293"/>
      <c r="D50" s="293"/>
      <c r="E50" s="261"/>
      <c r="F50" s="261"/>
      <c r="G50" s="261"/>
      <c r="H50" s="262"/>
      <c r="I50" s="262"/>
      <c r="J50" s="261"/>
      <c r="K50" s="263"/>
      <c r="L50" s="264"/>
      <c r="M50" s="263"/>
      <c r="N50" s="263"/>
      <c r="O50" s="263"/>
      <c r="P50" s="263"/>
      <c r="Q50" s="263"/>
      <c r="R50" s="263"/>
      <c r="S50" s="153">
        <f t="shared" si="3"/>
        <v>0</v>
      </c>
      <c r="T50" s="153">
        <f t="shared" si="4"/>
        <v>0</v>
      </c>
      <c r="U50" s="151">
        <f>IF(J50=0,(S50+T50/EERR!$D$2/1.19),(S50+T50/EERR!$D$2/1.19)/J50)</f>
        <v>0</v>
      </c>
      <c r="V50" s="153">
        <f>T50+S50*EERR!$D$2</f>
        <v>0</v>
      </c>
      <c r="W50" s="148">
        <f ca="1">SUMIF(Siteminder!$A$5:$J$164,Jul!G50,Siteminder!$M$5:$M$164)</f>
        <v>0</v>
      </c>
      <c r="X50" s="267">
        <f>SUMIF(Transbank!$A$2:$A$472,B50,Transbank!$L$2:$L$472)+SUMIF(Transbank!$A$2:$A$472,C50,Transbank!$L$2:$L$472)+SUMIF(Transbank!$A$2:$A$472,D50,Transbank!$L$2:$L$472)+(K50+O50)+(L50+P50)*EERR!$D$2</f>
        <v>0</v>
      </c>
      <c r="Y50" s="267">
        <f>X50/EERR!$D$2</f>
        <v>0</v>
      </c>
      <c r="Z50" s="277">
        <f t="shared" si="2"/>
        <v>0</v>
      </c>
    </row>
    <row r="51" spans="1:2047 2049:3072 3074:16384" s="148" customFormat="1" ht="15" hidden="1" customHeight="1" x14ac:dyDescent="0.25">
      <c r="A51" s="260"/>
      <c r="B51" s="293"/>
      <c r="C51" s="293"/>
      <c r="D51" s="293"/>
      <c r="E51" s="261"/>
      <c r="F51" s="261"/>
      <c r="G51" s="261"/>
      <c r="H51" s="262"/>
      <c r="I51" s="262"/>
      <c r="J51" s="261"/>
      <c r="K51" s="263"/>
      <c r="L51" s="264"/>
      <c r="M51" s="263"/>
      <c r="N51" s="263"/>
      <c r="O51" s="263"/>
      <c r="P51" s="263"/>
      <c r="Q51" s="263"/>
      <c r="R51" s="263"/>
      <c r="S51" s="153">
        <f t="shared" si="3"/>
        <v>0</v>
      </c>
      <c r="T51" s="153">
        <f t="shared" si="4"/>
        <v>0</v>
      </c>
      <c r="U51" s="151">
        <f>IF(J51=0,(S51+T51/EERR!$D$2/1.19),(S51+T51/EERR!$D$2/1.19)/J51)</f>
        <v>0</v>
      </c>
      <c r="V51" s="153">
        <f>T51+S51*EERR!$D$2</f>
        <v>0</v>
      </c>
      <c r="W51" s="148">
        <f ca="1">SUMIF(Siteminder!$A$5:$J$164,Jul!G51,Siteminder!$M$5:$M$164)</f>
        <v>0</v>
      </c>
      <c r="X51" s="267">
        <f>SUMIF(Transbank!$A$2:$A$472,B51,Transbank!$L$2:$L$472)+SUMIF(Transbank!$A$2:$A$472,C51,Transbank!$L$2:$L$472)+SUMIF(Transbank!$A$2:$A$472,D51,Transbank!$L$2:$L$472)+(K51+O51)+(L51+P51)*EERR!$D$2</f>
        <v>0</v>
      </c>
      <c r="Y51" s="267">
        <f>X51/EERR!$D$2</f>
        <v>0</v>
      </c>
      <c r="Z51" s="277">
        <f t="shared" si="2"/>
        <v>0</v>
      </c>
    </row>
    <row r="52" spans="1:2047 2049:3072 3074:16384" s="148" customFormat="1" ht="15" hidden="1" customHeight="1" x14ac:dyDescent="0.25">
      <c r="A52" s="260"/>
      <c r="B52" s="293"/>
      <c r="C52" s="293"/>
      <c r="D52" s="293"/>
      <c r="E52" s="261"/>
      <c r="F52" s="261"/>
      <c r="G52" s="261"/>
      <c r="H52" s="262"/>
      <c r="I52" s="262"/>
      <c r="J52" s="261"/>
      <c r="K52" s="263"/>
      <c r="L52" s="264"/>
      <c r="M52" s="263"/>
      <c r="N52" s="263"/>
      <c r="O52" s="263"/>
      <c r="P52" s="263"/>
      <c r="Q52" s="263"/>
      <c r="R52" s="263"/>
      <c r="S52" s="153">
        <f t="shared" si="3"/>
        <v>0</v>
      </c>
      <c r="T52" s="153">
        <f t="shared" si="4"/>
        <v>0</v>
      </c>
      <c r="U52" s="151">
        <f>IF(J52=0,(S52+T52/EERR!$D$2/1.19),(S52+T52/EERR!$D$2/1.19)/J52)</f>
        <v>0</v>
      </c>
      <c r="V52" s="153">
        <f>T52+S52*EERR!$D$2</f>
        <v>0</v>
      </c>
      <c r="W52" s="148">
        <f ca="1">SUMIF(Siteminder!$A$5:$J$164,Jul!G52,Siteminder!$M$5:$M$164)</f>
        <v>0</v>
      </c>
      <c r="X52" s="267">
        <f>SUMIF(Transbank!$A$2:$A$472,B52,Transbank!$L$2:$L$472)+SUMIF(Transbank!$A$2:$A$472,C52,Transbank!$L$2:$L$472)+SUMIF(Transbank!$A$2:$A$472,D52,Transbank!$L$2:$L$472)+(K52+O52)+(L52+P52)*EERR!$D$2</f>
        <v>0</v>
      </c>
      <c r="Y52" s="267">
        <f>X52/EERR!$D$2</f>
        <v>0</v>
      </c>
      <c r="Z52" s="277">
        <f t="shared" si="2"/>
        <v>0</v>
      </c>
    </row>
    <row r="53" spans="1:2047 2049:3072 3074:16384" s="148" customFormat="1" ht="15" hidden="1" customHeight="1" x14ac:dyDescent="0.25">
      <c r="A53" s="260"/>
      <c r="B53" s="293"/>
      <c r="C53" s="293"/>
      <c r="D53" s="293"/>
      <c r="E53" s="261"/>
      <c r="F53" s="261"/>
      <c r="G53" s="261"/>
      <c r="H53" s="262"/>
      <c r="I53" s="262"/>
      <c r="J53" s="261"/>
      <c r="K53" s="263"/>
      <c r="L53" s="264"/>
      <c r="M53" s="263"/>
      <c r="N53" s="263"/>
      <c r="O53" s="263"/>
      <c r="P53" s="263"/>
      <c r="Q53" s="263"/>
      <c r="R53" s="263"/>
      <c r="S53" s="153">
        <f t="shared" si="3"/>
        <v>0</v>
      </c>
      <c r="T53" s="153">
        <f t="shared" si="4"/>
        <v>0</v>
      </c>
      <c r="U53" s="151">
        <f>IF(J53=0,(S53+T53/EERR!$D$2/1.19),(S53+T53/EERR!$D$2/1.19)/J53)</f>
        <v>0</v>
      </c>
      <c r="V53" s="153">
        <f>T53+S53*EERR!$D$2</f>
        <v>0</v>
      </c>
      <c r="W53" s="148">
        <f ca="1">SUMIF(Siteminder!$A$5:$J$164,Jul!G53,Siteminder!$M$5:$M$164)</f>
        <v>0</v>
      </c>
      <c r="X53" s="267">
        <f>SUMIF(Transbank!$A$2:$A$472,B53,Transbank!$L$2:$L$472)+SUMIF(Transbank!$A$2:$A$472,C53,Transbank!$L$2:$L$472)+SUMIF(Transbank!$A$2:$A$472,D53,Transbank!$L$2:$L$472)+(K53+O53)+(L53+P53)*EERR!$D$2</f>
        <v>0</v>
      </c>
      <c r="Y53" s="267">
        <f>X53/EERR!$D$2</f>
        <v>0</v>
      </c>
      <c r="Z53" s="277">
        <f t="shared" si="2"/>
        <v>0</v>
      </c>
    </row>
    <row r="54" spans="1:2047 2049:3072 3074:16384" s="148" customFormat="1" ht="15" hidden="1" customHeight="1" x14ac:dyDescent="0.25">
      <c r="A54" s="260"/>
      <c r="B54" s="293"/>
      <c r="C54" s="293"/>
      <c r="D54" s="293"/>
      <c r="E54" s="261"/>
      <c r="F54" s="261"/>
      <c r="G54" s="261"/>
      <c r="H54" s="262"/>
      <c r="I54" s="262"/>
      <c r="J54" s="261"/>
      <c r="K54" s="263"/>
      <c r="L54" s="264"/>
      <c r="M54" s="263"/>
      <c r="N54" s="263"/>
      <c r="O54" s="263"/>
      <c r="P54" s="263"/>
      <c r="Q54" s="263"/>
      <c r="R54" s="263"/>
      <c r="S54" s="153">
        <f t="shared" si="3"/>
        <v>0</v>
      </c>
      <c r="T54" s="153">
        <f t="shared" si="4"/>
        <v>0</v>
      </c>
      <c r="U54" s="151">
        <f>IF(J54=0,(S54+T54/EERR!$D$2/1.19),(S54+T54/EERR!$D$2/1.19)/J54)</f>
        <v>0</v>
      </c>
      <c r="V54" s="153">
        <f>T54+S54*EERR!$D$2</f>
        <v>0</v>
      </c>
      <c r="W54" s="148">
        <f ca="1">SUMIF(Siteminder!$A$5:$J$164,Jul!G54,Siteminder!$M$5:$M$164)</f>
        <v>0</v>
      </c>
      <c r="X54" s="267">
        <f>SUMIF(Transbank!$A$2:$A$472,B54,Transbank!$L$2:$L$472)+SUMIF(Transbank!$A$2:$A$472,C54,Transbank!$L$2:$L$472)+SUMIF(Transbank!$A$2:$A$472,D54,Transbank!$L$2:$L$472)+(K54+O54)+(L54+P54)*EERR!$D$2</f>
        <v>0</v>
      </c>
      <c r="Y54" s="267">
        <f>X54/EERR!$D$2</f>
        <v>0</v>
      </c>
      <c r="Z54" s="277">
        <f t="shared" si="2"/>
        <v>0</v>
      </c>
    </row>
    <row r="55" spans="1:2047 2049:3072 3074:16384" s="148" customFormat="1" ht="15" hidden="1" customHeight="1" x14ac:dyDescent="0.25">
      <c r="A55" s="260"/>
      <c r="B55" s="293"/>
      <c r="C55" s="293"/>
      <c r="D55" s="293"/>
      <c r="E55" s="261"/>
      <c r="F55" s="261"/>
      <c r="G55" s="261"/>
      <c r="H55" s="262"/>
      <c r="I55" s="262"/>
      <c r="J55" s="261"/>
      <c r="K55" s="263"/>
      <c r="L55" s="264"/>
      <c r="M55" s="263"/>
      <c r="N55" s="263"/>
      <c r="O55" s="263"/>
      <c r="P55" s="263"/>
      <c r="Q55" s="263"/>
      <c r="R55" s="263"/>
      <c r="S55" s="153">
        <f t="shared" si="3"/>
        <v>0</v>
      </c>
      <c r="T55" s="153">
        <f t="shared" si="4"/>
        <v>0</v>
      </c>
      <c r="U55" s="151">
        <f>IF(J55=0,(S55+T55/EERR!$D$2/1.19),(S55+T55/EERR!$D$2/1.19)/J55)</f>
        <v>0</v>
      </c>
      <c r="V55" s="153">
        <f>T55+S55*EERR!$D$2</f>
        <v>0</v>
      </c>
      <c r="W55" s="148">
        <f ca="1">SUMIF(Siteminder!$A$5:$J$164,Jul!G55,Siteminder!$M$5:$M$164)</f>
        <v>0</v>
      </c>
      <c r="X55" s="267">
        <f>SUMIF(Transbank!$A$2:$A$472,B55,Transbank!$L$2:$L$472)+SUMIF(Transbank!$A$2:$A$472,C55,Transbank!$L$2:$L$472)+SUMIF(Transbank!$A$2:$A$472,D55,Transbank!$L$2:$L$472)+(K55+O55)+(L55+P55)*EERR!$D$2</f>
        <v>0</v>
      </c>
      <c r="Y55" s="267">
        <f>X55/EERR!$D$2</f>
        <v>0</v>
      </c>
      <c r="Z55" s="277">
        <f t="shared" si="2"/>
        <v>0</v>
      </c>
    </row>
    <row r="56" spans="1:2047 2049:3072 3074:16384" s="148" customFormat="1" ht="15" hidden="1" customHeight="1" x14ac:dyDescent="0.25">
      <c r="A56" s="260"/>
      <c r="B56" s="293"/>
      <c r="C56" s="293"/>
      <c r="D56" s="293"/>
      <c r="E56" s="261"/>
      <c r="F56" s="261"/>
      <c r="G56" s="261"/>
      <c r="H56" s="262"/>
      <c r="I56" s="262"/>
      <c r="J56" s="261"/>
      <c r="K56" s="263"/>
      <c r="L56" s="264"/>
      <c r="M56" s="292"/>
      <c r="N56" s="292"/>
      <c r="O56" s="292"/>
      <c r="P56" s="292"/>
      <c r="Q56" s="292"/>
      <c r="R56" s="292"/>
      <c r="S56" s="153">
        <f t="shared" si="3"/>
        <v>0</v>
      </c>
      <c r="T56" s="153">
        <f t="shared" si="4"/>
        <v>0</v>
      </c>
      <c r="U56" s="151">
        <f>IF(J56=0,(S56+T56/EERR!$D$2/1.19),(S56+T56/EERR!$D$2/1.19)/J56)</f>
        <v>0</v>
      </c>
      <c r="V56" s="153">
        <f>T56+S56*EERR!$D$2</f>
        <v>0</v>
      </c>
      <c r="W56" s="148">
        <f ca="1">SUMIF(Siteminder!$A$5:$J$164,Jul!G56,Siteminder!$M$5:$M$164)</f>
        <v>0</v>
      </c>
      <c r="X56" s="267">
        <f>SUMIF(Transbank!$A$2:$A$472,B56,Transbank!$L$2:$L$472)+SUMIF(Transbank!$A$2:$A$472,C56,Transbank!$L$2:$L$472)+SUMIF(Transbank!$A$2:$A$472,D56,Transbank!$L$2:$L$472)+(K56+O56)+(L56+P56)*EERR!$D$2</f>
        <v>0</v>
      </c>
      <c r="Y56" s="267">
        <f>X56/EERR!$D$2</f>
        <v>0</v>
      </c>
      <c r="Z56" s="277">
        <f t="shared" si="2"/>
        <v>0</v>
      </c>
    </row>
    <row r="57" spans="1:2047 2049:3072 3074:16384" s="148" customFormat="1" ht="15" hidden="1" customHeight="1" x14ac:dyDescent="0.25">
      <c r="A57" s="260"/>
      <c r="B57" s="293"/>
      <c r="C57" s="293"/>
      <c r="D57" s="293"/>
      <c r="E57" s="261"/>
      <c r="F57" s="261"/>
      <c r="G57" s="261"/>
      <c r="H57" s="262"/>
      <c r="I57" s="262"/>
      <c r="J57" s="261"/>
      <c r="K57" s="263"/>
      <c r="L57" s="264"/>
      <c r="M57" s="292"/>
      <c r="N57" s="292"/>
      <c r="O57" s="292"/>
      <c r="P57" s="292"/>
      <c r="Q57" s="292"/>
      <c r="R57" s="292"/>
      <c r="S57" s="153">
        <f t="shared" si="3"/>
        <v>0</v>
      </c>
      <c r="T57" s="153">
        <f t="shared" si="4"/>
        <v>0</v>
      </c>
      <c r="U57" s="151">
        <f>IF(J57=0,(S57+T57/EERR!$D$2/1.19),(S57+T57/EERR!$D$2/1.19)/J57)</f>
        <v>0</v>
      </c>
      <c r="V57" s="153">
        <f>T57+S57*EERR!$D$2</f>
        <v>0</v>
      </c>
      <c r="W57" s="148">
        <f ca="1">SUMIF(Siteminder!$A$5:$J$164,Jul!G57,Siteminder!$M$5:$M$164)</f>
        <v>0</v>
      </c>
      <c r="X57" s="267">
        <f>SUMIF(Transbank!$A$2:$A$472,B57,Transbank!$L$2:$L$472)+SUMIF(Transbank!$A$2:$A$472,C57,Transbank!$L$2:$L$472)+SUMIF(Transbank!$A$2:$A$472,D57,Transbank!$L$2:$L$472)+(K57+O57)+(L57+P57)*EERR!$D$2</f>
        <v>0</v>
      </c>
      <c r="Y57" s="267">
        <f>X57/EERR!$D$2</f>
        <v>0</v>
      </c>
      <c r="Z57" s="277">
        <f t="shared" si="2"/>
        <v>0</v>
      </c>
      <c r="AA57" s="293"/>
      <c r="AB57" s="293"/>
      <c r="AC57" s="293"/>
      <c r="AD57" s="261"/>
      <c r="AE57" s="261"/>
      <c r="AF57" s="261"/>
      <c r="AG57" s="262"/>
      <c r="AH57" s="262"/>
      <c r="AI57" s="261"/>
      <c r="AJ57" s="263"/>
      <c r="AK57" s="264"/>
      <c r="AL57" s="292"/>
      <c r="AM57" s="292"/>
      <c r="AN57" s="292"/>
      <c r="AO57" s="292"/>
      <c r="AP57" s="292"/>
      <c r="AQ57" s="292"/>
      <c r="AR57" s="153"/>
      <c r="AS57" s="153"/>
      <c r="AT57" s="151"/>
      <c r="AU57" s="153"/>
      <c r="AW57" s="267"/>
      <c r="AX57" s="267"/>
      <c r="AY57" s="260"/>
      <c r="AZ57" s="293"/>
      <c r="BA57" s="293"/>
      <c r="BB57" s="293"/>
      <c r="BC57" s="261"/>
      <c r="BD57" s="261"/>
      <c r="BE57" s="261"/>
      <c r="BF57" s="262"/>
      <c r="BG57" s="262"/>
      <c r="BH57" s="261"/>
      <c r="BI57" s="263"/>
      <c r="BJ57" s="264"/>
      <c r="BK57" s="292"/>
      <c r="BL57" s="292"/>
      <c r="BM57" s="292"/>
      <c r="BN57" s="292"/>
      <c r="BO57" s="292"/>
      <c r="BP57" s="292"/>
      <c r="BQ57" s="153"/>
      <c r="BR57" s="153"/>
      <c r="BS57" s="151"/>
      <c r="BT57" s="153"/>
      <c r="BV57" s="267"/>
      <c r="BW57" s="267"/>
      <c r="BX57" s="260"/>
      <c r="BY57" s="293"/>
      <c r="BZ57" s="293"/>
      <c r="CA57" s="293"/>
      <c r="CB57" s="261"/>
      <c r="CC57" s="261"/>
      <c r="CD57" s="261"/>
      <c r="CE57" s="262"/>
      <c r="CF57" s="262"/>
      <c r="CG57" s="261"/>
      <c r="CH57" s="263"/>
      <c r="CI57" s="264"/>
      <c r="CJ57" s="292"/>
      <c r="CK57" s="292"/>
      <c r="CL57" s="292"/>
      <c r="CM57" s="292"/>
      <c r="CN57" s="292"/>
      <c r="CO57" s="292"/>
      <c r="CP57" s="153"/>
      <c r="CQ57" s="153"/>
      <c r="CR57" s="151"/>
      <c r="CS57" s="153"/>
      <c r="CU57" s="267"/>
      <c r="CV57" s="267"/>
      <c r="CW57" s="260"/>
      <c r="CX57" s="293"/>
      <c r="CY57" s="293"/>
      <c r="CZ57" s="293"/>
      <c r="DA57" s="261"/>
      <c r="DB57" s="261"/>
      <c r="DC57" s="261"/>
      <c r="DD57" s="262"/>
      <c r="DE57" s="262"/>
      <c r="DF57" s="261"/>
      <c r="DG57" s="263"/>
      <c r="DH57" s="264"/>
      <c r="DI57" s="292"/>
      <c r="DJ57" s="292"/>
      <c r="DK57" s="292"/>
      <c r="DL57" s="292"/>
      <c r="DM57" s="292"/>
      <c r="DN57" s="292"/>
      <c r="DO57" s="153"/>
      <c r="DP57" s="153"/>
      <c r="DQ57" s="151"/>
      <c r="DR57" s="153"/>
      <c r="DT57" s="267"/>
      <c r="DU57" s="267"/>
      <c r="DV57" s="260"/>
      <c r="DW57" s="293"/>
      <c r="DX57" s="293"/>
      <c r="DY57" s="293"/>
      <c r="DZ57" s="261"/>
      <c r="EA57" s="261"/>
      <c r="EB57" s="261"/>
      <c r="EC57" s="262"/>
      <c r="ED57" s="262"/>
      <c r="EE57" s="261"/>
      <c r="EF57" s="263"/>
      <c r="EG57" s="264"/>
      <c r="EH57" s="292"/>
      <c r="EI57" s="292"/>
      <c r="EJ57" s="292"/>
      <c r="EK57" s="292"/>
      <c r="EL57" s="292"/>
      <c r="EM57" s="292"/>
      <c r="EN57" s="153"/>
      <c r="EO57" s="153"/>
      <c r="EP57" s="151"/>
      <c r="EQ57" s="153"/>
      <c r="ES57" s="267"/>
      <c r="ET57" s="267"/>
      <c r="EU57" s="260"/>
      <c r="EV57" s="293"/>
      <c r="EW57" s="293"/>
      <c r="EX57" s="293"/>
      <c r="EY57" s="261"/>
      <c r="EZ57" s="261"/>
      <c r="FA57" s="261"/>
      <c r="FB57" s="262"/>
      <c r="FC57" s="262"/>
      <c r="FD57" s="261"/>
      <c r="FE57" s="263"/>
      <c r="FF57" s="264"/>
      <c r="FG57" s="292"/>
      <c r="FH57" s="292"/>
      <c r="FI57" s="292"/>
      <c r="FJ57" s="292"/>
      <c r="FK57" s="292"/>
      <c r="FL57" s="292"/>
      <c r="FM57" s="153"/>
      <c r="FN57" s="153"/>
      <c r="FO57" s="151"/>
      <c r="FP57" s="153"/>
      <c r="FR57" s="267"/>
      <c r="FS57" s="267"/>
      <c r="FT57" s="260"/>
      <c r="FU57" s="293"/>
      <c r="FV57" s="293"/>
      <c r="FW57" s="293"/>
      <c r="FX57" s="261"/>
      <c r="FY57" s="261"/>
      <c r="FZ57" s="261"/>
      <c r="GA57" s="262"/>
      <c r="GB57" s="262"/>
      <c r="GC57" s="261"/>
      <c r="GD57" s="263"/>
      <c r="GE57" s="264"/>
      <c r="GF57" s="292"/>
      <c r="GG57" s="292"/>
      <c r="GH57" s="292"/>
      <c r="GI57" s="292"/>
      <c r="GJ57" s="292"/>
      <c r="GK57" s="292"/>
      <c r="GL57" s="153"/>
      <c r="GM57" s="153"/>
      <c r="GN57" s="151"/>
      <c r="GO57" s="153"/>
      <c r="GQ57" s="267"/>
      <c r="GR57" s="267"/>
      <c r="GS57" s="260"/>
      <c r="GT57" s="293"/>
      <c r="GU57" s="293"/>
      <c r="GV57" s="293"/>
      <c r="GW57" s="261"/>
      <c r="GX57" s="261"/>
      <c r="GY57" s="261"/>
      <c r="GZ57" s="262"/>
      <c r="HA57" s="262"/>
      <c r="HB57" s="261"/>
      <c r="HC57" s="263"/>
      <c r="HD57" s="264"/>
      <c r="HE57" s="292"/>
      <c r="HF57" s="292"/>
      <c r="HG57" s="292"/>
      <c r="HH57" s="292"/>
      <c r="HI57" s="292"/>
      <c r="HJ57" s="292"/>
      <c r="HK57" s="153"/>
      <c r="HL57" s="153"/>
      <c r="HM57" s="151"/>
      <c r="HN57" s="153"/>
      <c r="HP57" s="267"/>
      <c r="HQ57" s="267"/>
      <c r="HR57" s="260"/>
      <c r="HS57" s="293"/>
      <c r="HT57" s="293"/>
      <c r="HU57" s="293"/>
      <c r="HV57" s="261"/>
      <c r="HW57" s="261"/>
      <c r="HX57" s="261"/>
      <c r="HY57" s="262"/>
      <c r="HZ57" s="262"/>
      <c r="IA57" s="261"/>
      <c r="IB57" s="263"/>
      <c r="IC57" s="264"/>
      <c r="ID57" s="292"/>
      <c r="IE57" s="292"/>
      <c r="IF57" s="292"/>
      <c r="IG57" s="292"/>
      <c r="IH57" s="292"/>
      <c r="II57" s="292"/>
      <c r="IJ57" s="153"/>
      <c r="IK57" s="153"/>
      <c r="IL57" s="151"/>
      <c r="IM57" s="153"/>
      <c r="IO57" s="267"/>
      <c r="IP57" s="267"/>
      <c r="IQ57" s="260"/>
      <c r="IR57" s="293"/>
      <c r="IS57" s="293"/>
      <c r="IT57" s="293"/>
      <c r="IU57" s="261"/>
      <c r="IV57" s="261"/>
      <c r="IW57" s="261"/>
      <c r="IX57" s="262"/>
      <c r="IY57" s="262"/>
      <c r="IZ57" s="261"/>
      <c r="JA57" s="263"/>
      <c r="JB57" s="264"/>
      <c r="JC57" s="292"/>
      <c r="JD57" s="292"/>
      <c r="JE57" s="292"/>
      <c r="JF57" s="292"/>
      <c r="JG57" s="292"/>
      <c r="JH57" s="292"/>
      <c r="JI57" s="153"/>
      <c r="JJ57" s="153"/>
      <c r="JK57" s="151"/>
      <c r="JL57" s="153"/>
      <c r="JN57" s="267"/>
      <c r="JO57" s="267"/>
      <c r="JP57" s="260"/>
      <c r="JQ57" s="293"/>
      <c r="JR57" s="293"/>
      <c r="JS57" s="293"/>
      <c r="JT57" s="261"/>
      <c r="JU57" s="261"/>
      <c r="JV57" s="261"/>
      <c r="JW57" s="262"/>
      <c r="JX57" s="262"/>
      <c r="JY57" s="261"/>
      <c r="JZ57" s="263"/>
      <c r="KA57" s="264"/>
      <c r="KB57" s="292"/>
      <c r="KC57" s="292"/>
      <c r="KD57" s="292"/>
      <c r="KE57" s="292"/>
      <c r="KF57" s="292"/>
      <c r="KG57" s="292"/>
      <c r="KH57" s="153"/>
      <c r="KI57" s="153"/>
      <c r="KJ57" s="151"/>
      <c r="KK57" s="153"/>
      <c r="KM57" s="267"/>
      <c r="KN57" s="267"/>
      <c r="KO57" s="260"/>
      <c r="KP57" s="293"/>
      <c r="KQ57" s="293"/>
      <c r="KR57" s="293"/>
      <c r="KS57" s="261"/>
      <c r="KT57" s="261"/>
      <c r="KU57" s="261"/>
      <c r="KV57" s="262"/>
      <c r="KW57" s="262"/>
      <c r="KX57" s="261"/>
      <c r="KY57" s="263"/>
      <c r="KZ57" s="264"/>
      <c r="LA57" s="292"/>
      <c r="LB57" s="292"/>
      <c r="LC57" s="292"/>
      <c r="LD57" s="292"/>
      <c r="LE57" s="292"/>
      <c r="LF57" s="292"/>
      <c r="LG57" s="153"/>
      <c r="LH57" s="153"/>
      <c r="LI57" s="151"/>
      <c r="LJ57" s="153"/>
      <c r="LL57" s="267"/>
      <c r="LM57" s="267"/>
      <c r="LN57" s="260"/>
      <c r="LO57" s="293"/>
      <c r="LP57" s="293"/>
      <c r="LQ57" s="293"/>
      <c r="LR57" s="261"/>
      <c r="LS57" s="261"/>
      <c r="LT57" s="261"/>
      <c r="LU57" s="262"/>
      <c r="LV57" s="262"/>
      <c r="LW57" s="261"/>
      <c r="LX57" s="263"/>
      <c r="LY57" s="264"/>
      <c r="LZ57" s="292"/>
      <c r="MA57" s="292"/>
      <c r="MB57" s="292"/>
      <c r="MC57" s="292"/>
      <c r="MD57" s="292"/>
      <c r="ME57" s="292"/>
      <c r="MF57" s="153"/>
      <c r="MG57" s="153"/>
      <c r="MH57" s="151"/>
      <c r="MI57" s="153"/>
      <c r="MK57" s="267"/>
      <c r="ML57" s="267"/>
      <c r="MM57" s="260"/>
      <c r="MN57" s="293"/>
      <c r="MO57" s="293"/>
      <c r="MP57" s="293"/>
      <c r="MQ57" s="261"/>
      <c r="MR57" s="261"/>
      <c r="MS57" s="261"/>
      <c r="MT57" s="262"/>
      <c r="MU57" s="262"/>
      <c r="MV57" s="261"/>
      <c r="MW57" s="263"/>
      <c r="MX57" s="264"/>
      <c r="MY57" s="292"/>
      <c r="MZ57" s="292"/>
      <c r="NA57" s="292"/>
      <c r="NB57" s="292"/>
      <c r="NC57" s="292"/>
      <c r="ND57" s="292"/>
      <c r="NE57" s="153"/>
      <c r="NF57" s="153"/>
      <c r="NG57" s="151"/>
      <c r="NH57" s="153"/>
      <c r="NJ57" s="267"/>
      <c r="NK57" s="267"/>
      <c r="NL57" s="260"/>
      <c r="NM57" s="293"/>
      <c r="NN57" s="293"/>
      <c r="NO57" s="293"/>
      <c r="NP57" s="261"/>
      <c r="NQ57" s="261"/>
      <c r="NR57" s="261"/>
      <c r="NS57" s="262"/>
      <c r="NT57" s="262"/>
      <c r="NU57" s="261"/>
      <c r="NV57" s="263"/>
      <c r="NW57" s="264"/>
      <c r="NX57" s="292"/>
      <c r="NY57" s="292"/>
      <c r="NZ57" s="292"/>
      <c r="OA57" s="292"/>
      <c r="OB57" s="292"/>
      <c r="OC57" s="292"/>
      <c r="OD57" s="153"/>
      <c r="OE57" s="153"/>
      <c r="OF57" s="151"/>
      <c r="OG57" s="153"/>
      <c r="OI57" s="267"/>
      <c r="OJ57" s="267"/>
      <c r="OK57" s="260"/>
      <c r="OL57" s="293"/>
      <c r="OM57" s="293"/>
      <c r="ON57" s="293"/>
      <c r="OO57" s="261"/>
      <c r="OP57" s="261"/>
      <c r="OQ57" s="261"/>
      <c r="OR57" s="262"/>
      <c r="OS57" s="262"/>
      <c r="OT57" s="261"/>
      <c r="OU57" s="263"/>
      <c r="OV57" s="264"/>
      <c r="OW57" s="292"/>
      <c r="OX57" s="292"/>
      <c r="OY57" s="292"/>
      <c r="OZ57" s="292"/>
      <c r="PA57" s="292"/>
      <c r="PB57" s="292"/>
      <c r="PC57" s="153"/>
      <c r="PD57" s="153"/>
      <c r="PE57" s="151"/>
      <c r="PF57" s="153"/>
      <c r="PH57" s="267"/>
      <c r="PI57" s="267"/>
      <c r="PJ57" s="260"/>
      <c r="PK57" s="293"/>
      <c r="PL57" s="293"/>
      <c r="PM57" s="293"/>
      <c r="PN57" s="261"/>
      <c r="PO57" s="261"/>
      <c r="PP57" s="261"/>
      <c r="PQ57" s="262"/>
      <c r="PR57" s="262"/>
      <c r="PS57" s="261"/>
      <c r="PT57" s="263"/>
      <c r="PU57" s="264"/>
      <c r="PV57" s="292"/>
      <c r="PW57" s="292"/>
      <c r="PX57" s="292"/>
      <c r="PY57" s="292"/>
      <c r="PZ57" s="292"/>
      <c r="QA57" s="292"/>
      <c r="QB57" s="153"/>
      <c r="QC57" s="153"/>
      <c r="QD57" s="151"/>
      <c r="QE57" s="153"/>
      <c r="QG57" s="267"/>
      <c r="QH57" s="267"/>
      <c r="QI57" s="260"/>
      <c r="QJ57" s="293"/>
      <c r="QK57" s="293"/>
      <c r="QL57" s="293"/>
      <c r="QM57" s="261"/>
      <c r="QN57" s="261"/>
      <c r="QO57" s="261"/>
      <c r="QP57" s="262"/>
      <c r="QQ57" s="262"/>
      <c r="QR57" s="261"/>
      <c r="QS57" s="263"/>
      <c r="QT57" s="264"/>
      <c r="QU57" s="292"/>
      <c r="QV57" s="292"/>
      <c r="QW57" s="292"/>
      <c r="QX57" s="292"/>
      <c r="QY57" s="292"/>
      <c r="QZ57" s="292"/>
      <c r="RA57" s="153"/>
      <c r="RB57" s="153"/>
      <c r="RC57" s="151"/>
      <c r="RD57" s="153"/>
      <c r="RF57" s="267"/>
      <c r="RG57" s="267"/>
      <c r="RH57" s="260"/>
      <c r="RI57" s="293"/>
      <c r="RJ57" s="293"/>
      <c r="RK57" s="293"/>
      <c r="RL57" s="261"/>
      <c r="RM57" s="261"/>
      <c r="RN57" s="261"/>
      <c r="RO57" s="262"/>
      <c r="RP57" s="262"/>
      <c r="RQ57" s="261"/>
      <c r="RR57" s="263"/>
      <c r="RS57" s="264"/>
      <c r="RT57" s="292"/>
      <c r="RU57" s="292"/>
      <c r="RV57" s="292"/>
      <c r="RW57" s="292"/>
      <c r="RX57" s="292"/>
      <c r="RY57" s="292"/>
      <c r="RZ57" s="153"/>
      <c r="SA57" s="153"/>
      <c r="SB57" s="151"/>
      <c r="SC57" s="153"/>
      <c r="SE57" s="267"/>
      <c r="SF57" s="267"/>
      <c r="SG57" s="260"/>
      <c r="SH57" s="293"/>
      <c r="SI57" s="293"/>
      <c r="SJ57" s="293"/>
      <c r="SK57" s="261"/>
      <c r="SL57" s="261"/>
      <c r="SM57" s="261"/>
      <c r="SN57" s="262"/>
      <c r="SO57" s="262"/>
      <c r="SP57" s="261"/>
      <c r="SQ57" s="263"/>
      <c r="SR57" s="264"/>
      <c r="SS57" s="292"/>
      <c r="ST57" s="292"/>
      <c r="SU57" s="292"/>
      <c r="SV57" s="292"/>
      <c r="SW57" s="292"/>
      <c r="SX57" s="292"/>
      <c r="SY57" s="153"/>
      <c r="SZ57" s="153"/>
      <c r="TA57" s="151"/>
      <c r="TB57" s="153"/>
      <c r="TD57" s="267"/>
      <c r="TE57" s="267"/>
      <c r="TF57" s="260"/>
      <c r="TG57" s="293"/>
      <c r="TH57" s="293"/>
      <c r="TI57" s="293"/>
      <c r="TJ57" s="261"/>
      <c r="TK57" s="261"/>
      <c r="TL57" s="261"/>
      <c r="TM57" s="262"/>
      <c r="TN57" s="262"/>
      <c r="TO57" s="261"/>
      <c r="TP57" s="263"/>
      <c r="TQ57" s="264"/>
      <c r="TR57" s="292"/>
      <c r="TS57" s="292"/>
      <c r="TT57" s="292"/>
      <c r="TU57" s="292"/>
      <c r="TV57" s="292"/>
      <c r="TW57" s="292"/>
      <c r="TX57" s="153"/>
      <c r="TY57" s="153"/>
      <c r="TZ57" s="151"/>
      <c r="UA57" s="153"/>
      <c r="UC57" s="267"/>
      <c r="UD57" s="267"/>
      <c r="UE57" s="260"/>
      <c r="UF57" s="293"/>
      <c r="UG57" s="293"/>
      <c r="UH57" s="293"/>
      <c r="UI57" s="261"/>
      <c r="UJ57" s="261"/>
      <c r="UK57" s="261"/>
      <c r="UL57" s="262"/>
      <c r="UM57" s="262"/>
      <c r="UN57" s="261"/>
      <c r="UO57" s="263"/>
      <c r="UP57" s="264"/>
      <c r="UQ57" s="292"/>
      <c r="UR57" s="292"/>
      <c r="US57" s="292"/>
      <c r="UT57" s="292"/>
      <c r="UU57" s="292"/>
      <c r="UV57" s="292"/>
      <c r="UW57" s="153"/>
      <c r="UX57" s="153"/>
      <c r="UY57" s="151"/>
      <c r="UZ57" s="153"/>
      <c r="VB57" s="267"/>
      <c r="VC57" s="267"/>
      <c r="VD57" s="260"/>
      <c r="VE57" s="293"/>
      <c r="VF57" s="293"/>
      <c r="VG57" s="293"/>
      <c r="VH57" s="261"/>
      <c r="VI57" s="261"/>
      <c r="VJ57" s="261"/>
      <c r="VK57" s="262"/>
      <c r="VL57" s="262"/>
      <c r="VM57" s="261"/>
      <c r="VN57" s="263"/>
      <c r="VO57" s="264"/>
      <c r="VP57" s="292"/>
      <c r="VQ57" s="292"/>
      <c r="VR57" s="292"/>
      <c r="VS57" s="292"/>
      <c r="VT57" s="292"/>
      <c r="VU57" s="292"/>
      <c r="VV57" s="153"/>
      <c r="VW57" s="153"/>
      <c r="VX57" s="151"/>
      <c r="VY57" s="153"/>
      <c r="WA57" s="267"/>
      <c r="WB57" s="267"/>
      <c r="WC57" s="260"/>
      <c r="WD57" s="293"/>
      <c r="WE57" s="293"/>
      <c r="WF57" s="293"/>
      <c r="WG57" s="261"/>
      <c r="WH57" s="261"/>
      <c r="WI57" s="261"/>
      <c r="WJ57" s="262"/>
      <c r="WK57" s="262"/>
      <c r="WL57" s="261"/>
      <c r="WM57" s="263"/>
      <c r="WN57" s="264"/>
      <c r="WO57" s="292"/>
      <c r="WP57" s="292"/>
      <c r="WQ57" s="292"/>
      <c r="WR57" s="292"/>
      <c r="WS57" s="292"/>
      <c r="WT57" s="292"/>
      <c r="WU57" s="153"/>
      <c r="WV57" s="153"/>
      <c r="WW57" s="151"/>
      <c r="WX57" s="153"/>
      <c r="WZ57" s="267"/>
      <c r="XA57" s="267"/>
      <c r="XB57" s="260"/>
      <c r="XC57" s="293"/>
      <c r="XD57" s="293"/>
      <c r="XE57" s="293"/>
      <c r="XF57" s="261"/>
      <c r="XG57" s="261"/>
      <c r="XH57" s="261"/>
      <c r="XI57" s="262"/>
      <c r="XJ57" s="262"/>
      <c r="XK57" s="261"/>
      <c r="XL57" s="263"/>
      <c r="XM57" s="264"/>
      <c r="XN57" s="292"/>
      <c r="XO57" s="292"/>
      <c r="XP57" s="292"/>
      <c r="XQ57" s="292"/>
      <c r="XR57" s="292"/>
      <c r="XS57" s="292"/>
      <c r="XT57" s="153"/>
      <c r="XU57" s="153"/>
      <c r="XV57" s="151"/>
      <c r="XW57" s="153"/>
      <c r="XY57" s="267"/>
      <c r="XZ57" s="267"/>
      <c r="YA57" s="260"/>
      <c r="YB57" s="293"/>
      <c r="YC57" s="293"/>
      <c r="YD57" s="293"/>
      <c r="YE57" s="261"/>
      <c r="YF57" s="261"/>
      <c r="YG57" s="261"/>
      <c r="YH57" s="262"/>
      <c r="YI57" s="262"/>
      <c r="YJ57" s="261"/>
      <c r="YK57" s="263"/>
      <c r="YL57" s="264"/>
      <c r="YM57" s="292"/>
      <c r="YN57" s="292"/>
      <c r="YO57" s="292"/>
      <c r="YP57" s="292"/>
      <c r="YQ57" s="292"/>
      <c r="YR57" s="292"/>
      <c r="YS57" s="153"/>
      <c r="YT57" s="153"/>
      <c r="YU57" s="151"/>
      <c r="YV57" s="153"/>
      <c r="YX57" s="267"/>
      <c r="YY57" s="267"/>
      <c r="YZ57" s="260"/>
      <c r="ZA57" s="293"/>
      <c r="ZB57" s="293"/>
      <c r="ZC57" s="293"/>
      <c r="ZD57" s="261"/>
      <c r="ZE57" s="261"/>
      <c r="ZF57" s="261"/>
      <c r="ZG57" s="262"/>
      <c r="ZH57" s="262"/>
      <c r="ZI57" s="261"/>
      <c r="ZJ57" s="263"/>
      <c r="ZK57" s="264"/>
      <c r="ZL57" s="292"/>
      <c r="ZM57" s="292"/>
      <c r="ZN57" s="292"/>
      <c r="ZO57" s="292"/>
      <c r="ZP57" s="292"/>
      <c r="ZQ57" s="292"/>
      <c r="ZR57" s="153"/>
      <c r="ZS57" s="153"/>
      <c r="ZT57" s="151"/>
      <c r="ZU57" s="153"/>
      <c r="ZW57" s="267"/>
      <c r="ZX57" s="267"/>
      <c r="ZY57" s="260"/>
      <c r="ZZ57" s="293"/>
      <c r="AAA57" s="293"/>
      <c r="AAB57" s="293"/>
      <c r="AAC57" s="261"/>
      <c r="AAD57" s="261"/>
      <c r="AAE57" s="261"/>
      <c r="AAF57" s="262"/>
      <c r="AAG57" s="262"/>
      <c r="AAH57" s="261"/>
      <c r="AAI57" s="263"/>
      <c r="AAJ57" s="264"/>
      <c r="AAK57" s="292"/>
      <c r="AAL57" s="292"/>
      <c r="AAM57" s="292"/>
      <c r="AAN57" s="292"/>
      <c r="AAO57" s="292"/>
      <c r="AAP57" s="292"/>
      <c r="AAQ57" s="153"/>
      <c r="AAR57" s="153"/>
      <c r="AAS57" s="151"/>
      <c r="AAT57" s="153"/>
      <c r="AAV57" s="267"/>
      <c r="AAW57" s="267"/>
      <c r="AAX57" s="260"/>
      <c r="AAY57" s="293"/>
      <c r="AAZ57" s="293"/>
      <c r="ABA57" s="293"/>
      <c r="ABB57" s="261"/>
      <c r="ABC57" s="261"/>
      <c r="ABD57" s="261"/>
      <c r="ABE57" s="262"/>
      <c r="ABF57" s="262"/>
      <c r="ABG57" s="261"/>
      <c r="ABH57" s="263"/>
      <c r="ABI57" s="264"/>
      <c r="ABJ57" s="292"/>
      <c r="ABK57" s="292"/>
      <c r="ABL57" s="292"/>
      <c r="ABM57" s="292"/>
      <c r="ABN57" s="292"/>
      <c r="ABO57" s="292"/>
      <c r="ABP57" s="153"/>
      <c r="ABQ57" s="153"/>
      <c r="ABR57" s="151"/>
      <c r="ABS57" s="153"/>
      <c r="ABU57" s="267"/>
      <c r="ABV57" s="267"/>
      <c r="ABW57" s="260"/>
      <c r="ABX57" s="293"/>
      <c r="ABY57" s="293"/>
      <c r="ABZ57" s="293"/>
      <c r="ACA57" s="261"/>
      <c r="ACB57" s="261"/>
      <c r="ACC57" s="261"/>
      <c r="ACD57" s="262"/>
      <c r="ACE57" s="262"/>
      <c r="ACF57" s="261"/>
      <c r="ACG57" s="263"/>
      <c r="ACH57" s="264"/>
      <c r="ACI57" s="292"/>
      <c r="ACJ57" s="292"/>
      <c r="ACK57" s="292"/>
      <c r="ACL57" s="292"/>
      <c r="ACM57" s="292"/>
      <c r="ACN57" s="292"/>
      <c r="ACO57" s="153"/>
      <c r="ACP57" s="153"/>
      <c r="ACQ57" s="151"/>
      <c r="ACR57" s="153"/>
      <c r="ACT57" s="267"/>
      <c r="ACU57" s="267"/>
      <c r="ACV57" s="260"/>
      <c r="ACW57" s="293"/>
      <c r="ACX57" s="293"/>
      <c r="ACY57" s="293"/>
      <c r="ACZ57" s="261"/>
      <c r="ADA57" s="261"/>
      <c r="ADB57" s="261"/>
      <c r="ADC57" s="262"/>
      <c r="ADD57" s="262"/>
      <c r="ADE57" s="261"/>
      <c r="ADF57" s="263"/>
      <c r="ADG57" s="264"/>
      <c r="ADH57" s="292"/>
      <c r="ADI57" s="292"/>
      <c r="ADJ57" s="292"/>
      <c r="ADK57" s="292"/>
      <c r="ADL57" s="292"/>
      <c r="ADM57" s="292"/>
      <c r="ADN57" s="153"/>
      <c r="ADO57" s="153"/>
      <c r="ADP57" s="151"/>
      <c r="ADQ57" s="153"/>
      <c r="ADS57" s="267"/>
      <c r="ADT57" s="267"/>
      <c r="ADU57" s="260"/>
      <c r="ADV57" s="293"/>
      <c r="ADW57" s="293"/>
      <c r="ADX57" s="293"/>
      <c r="ADY57" s="261"/>
      <c r="ADZ57" s="261"/>
      <c r="AEA57" s="261"/>
      <c r="AEB57" s="262"/>
      <c r="AEC57" s="262"/>
      <c r="AED57" s="261"/>
      <c r="AEE57" s="263"/>
      <c r="AEF57" s="264"/>
      <c r="AEG57" s="292"/>
      <c r="AEH57" s="292"/>
      <c r="AEI57" s="292"/>
      <c r="AEJ57" s="292"/>
      <c r="AEK57" s="292"/>
      <c r="AEL57" s="292"/>
      <c r="AEM57" s="153"/>
      <c r="AEN57" s="153"/>
      <c r="AEO57" s="151"/>
      <c r="AEP57" s="153"/>
      <c r="AER57" s="267"/>
      <c r="AES57" s="267"/>
      <c r="AET57" s="260"/>
      <c r="AEU57" s="293"/>
      <c r="AEV57" s="293"/>
      <c r="AEW57" s="293"/>
      <c r="AEX57" s="261"/>
      <c r="AEY57" s="261"/>
      <c r="AEZ57" s="261"/>
      <c r="AFA57" s="262"/>
      <c r="AFB57" s="262"/>
      <c r="AFC57" s="261"/>
      <c r="AFD57" s="263"/>
      <c r="AFE57" s="264"/>
      <c r="AFF57" s="292"/>
      <c r="AFG57" s="292"/>
      <c r="AFH57" s="292"/>
      <c r="AFI57" s="292"/>
      <c r="AFJ57" s="292"/>
      <c r="AFK57" s="292"/>
      <c r="AFL57" s="153"/>
      <c r="AFM57" s="153"/>
      <c r="AFN57" s="151"/>
      <c r="AFO57" s="153"/>
      <c r="AFQ57" s="267"/>
      <c r="AFR57" s="267"/>
      <c r="AFS57" s="260"/>
      <c r="AFT57" s="293"/>
      <c r="AFU57" s="293"/>
      <c r="AFV57" s="293"/>
      <c r="AFW57" s="261"/>
      <c r="AFX57" s="261"/>
      <c r="AFY57" s="261"/>
      <c r="AFZ57" s="262"/>
      <c r="AGA57" s="262"/>
      <c r="AGB57" s="261"/>
      <c r="AGC57" s="263"/>
      <c r="AGD57" s="264"/>
      <c r="AGE57" s="292"/>
      <c r="AGF57" s="292"/>
      <c r="AGG57" s="292"/>
      <c r="AGH57" s="292"/>
      <c r="AGI57" s="292"/>
      <c r="AGJ57" s="292"/>
      <c r="AGK57" s="153"/>
      <c r="AGL57" s="153"/>
      <c r="AGM57" s="151"/>
      <c r="AGN57" s="153"/>
      <c r="AGP57" s="267"/>
      <c r="AGQ57" s="267"/>
      <c r="AGR57" s="260"/>
      <c r="AGS57" s="293"/>
      <c r="AGT57" s="293"/>
      <c r="AGU57" s="293"/>
      <c r="AGV57" s="261"/>
      <c r="AGW57" s="261"/>
      <c r="AGX57" s="261"/>
      <c r="AGY57" s="262"/>
      <c r="AGZ57" s="262"/>
      <c r="AHA57" s="261"/>
      <c r="AHB57" s="263"/>
      <c r="AHC57" s="264"/>
      <c r="AHD57" s="292"/>
      <c r="AHE57" s="292"/>
      <c r="AHF57" s="292"/>
      <c r="AHG57" s="292"/>
      <c r="AHH57" s="292"/>
      <c r="AHI57" s="292"/>
      <c r="AHJ57" s="153"/>
      <c r="AHK57" s="153"/>
      <c r="AHL57" s="151"/>
      <c r="AHM57" s="153"/>
      <c r="AHO57" s="267"/>
      <c r="AHP57" s="267"/>
      <c r="AHQ57" s="260"/>
      <c r="AHR57" s="293"/>
      <c r="AHS57" s="293"/>
      <c r="AHT57" s="293"/>
      <c r="AHU57" s="261"/>
      <c r="AHV57" s="261"/>
      <c r="AHW57" s="261"/>
      <c r="AHX57" s="262"/>
      <c r="AHY57" s="262"/>
      <c r="AHZ57" s="261"/>
      <c r="AIA57" s="263"/>
      <c r="AIB57" s="264"/>
      <c r="AIC57" s="292"/>
      <c r="AID57" s="292"/>
      <c r="AIE57" s="292"/>
      <c r="AIF57" s="292"/>
      <c r="AIG57" s="292"/>
      <c r="AIH57" s="292"/>
      <c r="AII57" s="153"/>
      <c r="AIJ57" s="153"/>
      <c r="AIK57" s="151"/>
      <c r="AIL57" s="153"/>
      <c r="AIN57" s="267"/>
      <c r="AIO57" s="267"/>
      <c r="AIP57" s="260"/>
      <c r="AIQ57" s="293"/>
      <c r="AIR57" s="293"/>
      <c r="AIS57" s="293"/>
      <c r="AIT57" s="261"/>
      <c r="AIU57" s="261"/>
      <c r="AIV57" s="261"/>
      <c r="AIW57" s="262"/>
      <c r="AIX57" s="262"/>
      <c r="AIY57" s="261"/>
      <c r="AIZ57" s="263"/>
      <c r="AJA57" s="264"/>
      <c r="AJB57" s="292"/>
      <c r="AJC57" s="292"/>
      <c r="AJD57" s="292"/>
      <c r="AJE57" s="292"/>
      <c r="AJF57" s="292"/>
      <c r="AJG57" s="292"/>
      <c r="AJH57" s="153"/>
      <c r="AJI57" s="153"/>
      <c r="AJJ57" s="151"/>
      <c r="AJK57" s="153"/>
      <c r="AJM57" s="267"/>
      <c r="AJN57" s="267"/>
      <c r="AJO57" s="260"/>
      <c r="AJP57" s="293"/>
      <c r="AJQ57" s="293"/>
      <c r="AJR57" s="293"/>
      <c r="AJS57" s="261"/>
      <c r="AJT57" s="261"/>
      <c r="AJU57" s="261"/>
      <c r="AJV57" s="262"/>
      <c r="AJW57" s="262"/>
      <c r="AJX57" s="261"/>
      <c r="AJY57" s="263"/>
      <c r="AJZ57" s="264"/>
      <c r="AKA57" s="292"/>
      <c r="AKB57" s="292"/>
      <c r="AKC57" s="292"/>
      <c r="AKD57" s="292"/>
      <c r="AKE57" s="292"/>
      <c r="AKF57" s="292"/>
      <c r="AKG57" s="153"/>
      <c r="AKH57" s="153"/>
      <c r="AKI57" s="151"/>
      <c r="AKJ57" s="153"/>
      <c r="AKL57" s="267"/>
      <c r="AKM57" s="267"/>
      <c r="AKN57" s="260"/>
      <c r="AKO57" s="293"/>
      <c r="AKP57" s="293"/>
      <c r="AKQ57" s="293"/>
      <c r="AKR57" s="261"/>
      <c r="AKS57" s="261"/>
      <c r="AKT57" s="261"/>
      <c r="AKU57" s="262"/>
      <c r="AKV57" s="262"/>
      <c r="AKW57" s="261"/>
      <c r="AKX57" s="263"/>
      <c r="AKY57" s="264"/>
      <c r="AKZ57" s="292"/>
      <c r="ALA57" s="292"/>
      <c r="ALB57" s="292"/>
      <c r="ALC57" s="292"/>
      <c r="ALD57" s="292"/>
      <c r="ALE57" s="292"/>
      <c r="ALF57" s="153"/>
      <c r="ALG57" s="153"/>
      <c r="ALH57" s="151"/>
      <c r="ALI57" s="153"/>
      <c r="ALK57" s="267"/>
      <c r="ALL57" s="267"/>
      <c r="ALM57" s="260"/>
      <c r="ALN57" s="293"/>
      <c r="ALO57" s="293"/>
      <c r="ALP57" s="293"/>
      <c r="ALQ57" s="261"/>
      <c r="ALR57" s="261"/>
      <c r="ALS57" s="261"/>
      <c r="ALT57" s="262"/>
      <c r="ALU57" s="262"/>
      <c r="ALV57" s="261"/>
      <c r="ALW57" s="263"/>
      <c r="ALX57" s="264"/>
      <c r="ALY57" s="292"/>
      <c r="ALZ57" s="292"/>
      <c r="AMA57" s="292"/>
      <c r="AMB57" s="292"/>
      <c r="AMC57" s="292"/>
      <c r="AMD57" s="292"/>
      <c r="AME57" s="153"/>
      <c r="AMF57" s="153"/>
      <c r="AMG57" s="151"/>
      <c r="AMH57" s="153"/>
      <c r="AMJ57" s="267"/>
      <c r="AMK57" s="267"/>
      <c r="AML57" s="260"/>
      <c r="AMM57" s="293"/>
      <c r="AMN57" s="293"/>
      <c r="AMO57" s="293"/>
      <c r="AMP57" s="261"/>
      <c r="AMQ57" s="261"/>
      <c r="AMR57" s="261"/>
      <c r="AMS57" s="262"/>
      <c r="AMT57" s="262"/>
      <c r="AMU57" s="261"/>
      <c r="AMV57" s="263"/>
      <c r="AMW57" s="264"/>
      <c r="AMX57" s="292"/>
      <c r="AMY57" s="292"/>
      <c r="AMZ57" s="292"/>
      <c r="ANA57" s="292"/>
      <c r="ANB57" s="292"/>
      <c r="ANC57" s="292"/>
      <c r="AND57" s="153"/>
      <c r="ANE57" s="153"/>
      <c r="ANF57" s="151"/>
      <c r="ANG57" s="153"/>
      <c r="ANI57" s="267"/>
      <c r="ANJ57" s="267"/>
      <c r="ANK57" s="260"/>
      <c r="ANL57" s="293"/>
      <c r="ANM57" s="293"/>
      <c r="ANN57" s="293"/>
      <c r="ANO57" s="261"/>
      <c r="ANP57" s="261"/>
      <c r="ANQ57" s="261"/>
      <c r="ANR57" s="262"/>
      <c r="ANS57" s="262"/>
      <c r="ANT57" s="261"/>
      <c r="ANU57" s="263"/>
      <c r="ANV57" s="264"/>
      <c r="ANW57" s="292"/>
      <c r="ANX57" s="292"/>
      <c r="ANY57" s="292"/>
      <c r="ANZ57" s="292"/>
      <c r="AOA57" s="292"/>
      <c r="AOB57" s="292"/>
      <c r="AOC57" s="153"/>
      <c r="AOD57" s="153"/>
      <c r="AOE57" s="151"/>
      <c r="AOF57" s="153"/>
      <c r="AOH57" s="267"/>
      <c r="AOI57" s="267"/>
      <c r="AOJ57" s="260"/>
      <c r="AOK57" s="293"/>
      <c r="AOL57" s="293"/>
      <c r="AOM57" s="293"/>
      <c r="AON57" s="261"/>
      <c r="AOO57" s="261"/>
      <c r="AOP57" s="261"/>
      <c r="AOQ57" s="262"/>
      <c r="AOR57" s="262"/>
      <c r="AOS57" s="261"/>
      <c r="AOT57" s="263"/>
      <c r="AOU57" s="264"/>
      <c r="AOV57" s="292"/>
      <c r="AOW57" s="292"/>
      <c r="AOX57" s="292"/>
      <c r="AOY57" s="292"/>
      <c r="AOZ57" s="292"/>
      <c r="APA57" s="292"/>
      <c r="APB57" s="153"/>
      <c r="APC57" s="153"/>
      <c r="APD57" s="151"/>
      <c r="APE57" s="153"/>
      <c r="APG57" s="267"/>
      <c r="APH57" s="267"/>
      <c r="API57" s="260"/>
      <c r="APJ57" s="293"/>
      <c r="APK57" s="293"/>
      <c r="APL57" s="293"/>
      <c r="APM57" s="261"/>
      <c r="APN57" s="261"/>
      <c r="APO57" s="261"/>
      <c r="APP57" s="262"/>
      <c r="APQ57" s="262"/>
      <c r="APR57" s="261"/>
      <c r="APS57" s="263"/>
      <c r="APT57" s="264"/>
      <c r="APU57" s="292"/>
      <c r="APV57" s="292"/>
      <c r="APW57" s="292"/>
      <c r="APX57" s="292"/>
      <c r="APY57" s="292"/>
      <c r="APZ57" s="292"/>
      <c r="AQA57" s="153"/>
      <c r="AQB57" s="153"/>
      <c r="AQC57" s="151"/>
      <c r="AQD57" s="153"/>
      <c r="AQF57" s="267"/>
      <c r="AQG57" s="267"/>
      <c r="AQH57" s="260"/>
      <c r="AQI57" s="293"/>
      <c r="AQJ57" s="293"/>
      <c r="AQK57" s="293"/>
      <c r="AQL57" s="261"/>
      <c r="AQM57" s="261"/>
      <c r="AQN57" s="261"/>
      <c r="AQO57" s="262"/>
      <c r="AQP57" s="262"/>
      <c r="AQQ57" s="261"/>
      <c r="AQR57" s="263"/>
      <c r="AQS57" s="264"/>
      <c r="AQT57" s="292"/>
      <c r="AQU57" s="292"/>
      <c r="AQV57" s="292"/>
      <c r="AQW57" s="292"/>
      <c r="AQX57" s="292"/>
      <c r="AQY57" s="292"/>
      <c r="AQZ57" s="153"/>
      <c r="ARA57" s="153"/>
      <c r="ARB57" s="151"/>
      <c r="ARC57" s="153"/>
      <c r="ARE57" s="267"/>
      <c r="ARF57" s="267"/>
      <c r="ARG57" s="260"/>
      <c r="ARH57" s="293"/>
      <c r="ARI57" s="293"/>
      <c r="ARJ57" s="293"/>
      <c r="ARK57" s="261"/>
      <c r="ARL57" s="261"/>
      <c r="ARM57" s="261"/>
      <c r="ARN57" s="262"/>
      <c r="ARO57" s="262"/>
      <c r="ARP57" s="261"/>
      <c r="ARQ57" s="263"/>
      <c r="ARR57" s="264"/>
      <c r="ARS57" s="292"/>
      <c r="ART57" s="292"/>
      <c r="ARU57" s="292"/>
      <c r="ARV57" s="292"/>
      <c r="ARW57" s="292"/>
      <c r="ARX57" s="292"/>
      <c r="ARY57" s="153"/>
      <c r="ARZ57" s="153"/>
      <c r="ASA57" s="151"/>
      <c r="ASB57" s="153"/>
      <c r="ASD57" s="267"/>
      <c r="ASE57" s="267"/>
      <c r="ASF57" s="260"/>
      <c r="ASG57" s="293"/>
      <c r="ASH57" s="293"/>
      <c r="ASI57" s="293"/>
      <c r="ASJ57" s="261"/>
      <c r="ASK57" s="261"/>
      <c r="ASL57" s="261"/>
      <c r="ASM57" s="262"/>
      <c r="ASN57" s="262"/>
      <c r="ASO57" s="261"/>
      <c r="ASP57" s="263"/>
      <c r="ASQ57" s="264"/>
      <c r="ASR57" s="292"/>
      <c r="ASS57" s="292"/>
      <c r="AST57" s="292"/>
      <c r="ASU57" s="292"/>
      <c r="ASV57" s="292"/>
      <c r="ASW57" s="292"/>
      <c r="ASX57" s="153"/>
      <c r="ASY57" s="153"/>
      <c r="ASZ57" s="151"/>
      <c r="ATA57" s="153"/>
      <c r="ATC57" s="267"/>
      <c r="ATD57" s="267"/>
      <c r="ATE57" s="260"/>
      <c r="ATF57" s="293"/>
      <c r="ATG57" s="293"/>
      <c r="ATH57" s="293"/>
      <c r="ATI57" s="261"/>
      <c r="ATJ57" s="261"/>
      <c r="ATK57" s="261"/>
      <c r="ATL57" s="262"/>
      <c r="ATM57" s="262"/>
      <c r="ATN57" s="261"/>
      <c r="ATO57" s="263"/>
      <c r="ATP57" s="264"/>
      <c r="ATQ57" s="292"/>
      <c r="ATR57" s="292"/>
      <c r="ATS57" s="292"/>
      <c r="ATT57" s="292"/>
      <c r="ATU57" s="292"/>
      <c r="ATV57" s="292"/>
      <c r="ATW57" s="153"/>
      <c r="ATX57" s="153"/>
      <c r="ATY57" s="151"/>
      <c r="ATZ57" s="153"/>
      <c r="AUB57" s="267"/>
      <c r="AUC57" s="267"/>
      <c r="AUD57" s="260"/>
      <c r="AUE57" s="293"/>
      <c r="AUF57" s="293"/>
      <c r="AUG57" s="293"/>
      <c r="AUH57" s="261"/>
      <c r="AUI57" s="261"/>
      <c r="AUJ57" s="261"/>
      <c r="AUK57" s="262"/>
      <c r="AUL57" s="262"/>
      <c r="AUM57" s="261"/>
      <c r="AUN57" s="263"/>
      <c r="AUO57" s="264"/>
      <c r="AUP57" s="292"/>
      <c r="AUQ57" s="292"/>
      <c r="AUR57" s="292"/>
      <c r="AUS57" s="292"/>
      <c r="AUT57" s="292"/>
      <c r="AUU57" s="292"/>
      <c r="AUV57" s="153"/>
      <c r="AUW57" s="153"/>
      <c r="AUX57" s="151"/>
      <c r="AUY57" s="153"/>
      <c r="AVA57" s="267"/>
      <c r="AVB57" s="267"/>
      <c r="AVC57" s="260"/>
      <c r="AVD57" s="293"/>
      <c r="AVE57" s="293"/>
      <c r="AVF57" s="293"/>
      <c r="AVG57" s="261"/>
      <c r="AVH57" s="261"/>
      <c r="AVI57" s="261"/>
      <c r="AVJ57" s="262"/>
      <c r="AVK57" s="262"/>
      <c r="AVL57" s="261"/>
      <c r="AVM57" s="263"/>
      <c r="AVN57" s="264"/>
      <c r="AVO57" s="292"/>
      <c r="AVP57" s="292"/>
      <c r="AVQ57" s="292"/>
      <c r="AVR57" s="292"/>
      <c r="AVS57" s="292"/>
      <c r="AVT57" s="292"/>
      <c r="AVU57" s="153"/>
      <c r="AVV57" s="153"/>
      <c r="AVW57" s="151"/>
      <c r="AVX57" s="153"/>
      <c r="AVZ57" s="267"/>
      <c r="AWA57" s="267"/>
      <c r="AWB57" s="260"/>
      <c r="AWC57" s="293"/>
      <c r="AWD57" s="293"/>
      <c r="AWE57" s="293"/>
      <c r="AWF57" s="261"/>
      <c r="AWG57" s="261"/>
      <c r="AWH57" s="261"/>
      <c r="AWI57" s="262"/>
      <c r="AWJ57" s="262"/>
      <c r="AWK57" s="261"/>
      <c r="AWL57" s="263"/>
      <c r="AWM57" s="264"/>
      <c r="AWN57" s="292"/>
      <c r="AWO57" s="292"/>
      <c r="AWP57" s="292"/>
      <c r="AWQ57" s="292"/>
      <c r="AWR57" s="292"/>
      <c r="AWS57" s="292"/>
      <c r="AWT57" s="153"/>
      <c r="AWU57" s="153"/>
      <c r="AWV57" s="151"/>
      <c r="AWW57" s="153"/>
      <c r="AWY57" s="267"/>
      <c r="AWZ57" s="267"/>
      <c r="AXA57" s="260"/>
      <c r="AXB57" s="293"/>
      <c r="AXC57" s="293"/>
      <c r="AXD57" s="293"/>
      <c r="AXE57" s="261"/>
      <c r="AXF57" s="261"/>
      <c r="AXG57" s="261"/>
      <c r="AXH57" s="262"/>
      <c r="AXI57" s="262"/>
      <c r="AXJ57" s="261"/>
      <c r="AXK57" s="263"/>
      <c r="AXL57" s="264"/>
      <c r="AXM57" s="292"/>
      <c r="AXN57" s="292"/>
      <c r="AXO57" s="292"/>
      <c r="AXP57" s="292"/>
      <c r="AXQ57" s="292"/>
      <c r="AXR57" s="292"/>
      <c r="AXS57" s="153"/>
      <c r="AXT57" s="153"/>
      <c r="AXU57" s="151"/>
      <c r="AXV57" s="153"/>
      <c r="AXX57" s="267"/>
      <c r="AXY57" s="267"/>
      <c r="AXZ57" s="260"/>
      <c r="AYA57" s="293"/>
      <c r="AYB57" s="293"/>
      <c r="AYC57" s="293"/>
      <c r="AYD57" s="261"/>
      <c r="AYE57" s="261"/>
      <c r="AYF57" s="261"/>
      <c r="AYG57" s="262"/>
      <c r="AYH57" s="262"/>
      <c r="AYI57" s="261"/>
      <c r="AYJ57" s="263"/>
      <c r="AYK57" s="264"/>
      <c r="AYL57" s="292"/>
      <c r="AYM57" s="292"/>
      <c r="AYN57" s="292"/>
      <c r="AYO57" s="292"/>
      <c r="AYP57" s="292"/>
      <c r="AYQ57" s="292"/>
      <c r="AYR57" s="153"/>
      <c r="AYS57" s="153"/>
      <c r="AYT57" s="151"/>
      <c r="AYU57" s="153"/>
      <c r="AYW57" s="267"/>
      <c r="AYX57" s="267"/>
      <c r="AYY57" s="260"/>
      <c r="AYZ57" s="293"/>
      <c r="AZA57" s="293"/>
      <c r="AZB57" s="293"/>
      <c r="AZC57" s="261"/>
      <c r="AZD57" s="261"/>
      <c r="AZE57" s="261"/>
      <c r="AZF57" s="262"/>
      <c r="AZG57" s="262"/>
      <c r="AZH57" s="261"/>
      <c r="AZI57" s="263"/>
      <c r="AZJ57" s="264"/>
      <c r="AZK57" s="292"/>
      <c r="AZL57" s="292"/>
      <c r="AZM57" s="292"/>
      <c r="AZN57" s="292"/>
      <c r="AZO57" s="292"/>
      <c r="AZP57" s="292"/>
      <c r="AZQ57" s="153"/>
      <c r="AZR57" s="153"/>
      <c r="AZS57" s="151"/>
      <c r="AZT57" s="153"/>
      <c r="AZV57" s="267"/>
      <c r="AZW57" s="267"/>
      <c r="AZX57" s="260"/>
      <c r="AZY57" s="293"/>
      <c r="AZZ57" s="293"/>
      <c r="BAA57" s="293"/>
      <c r="BAB57" s="261"/>
      <c r="BAC57" s="261"/>
      <c r="BAD57" s="261"/>
      <c r="BAE57" s="262"/>
      <c r="BAF57" s="262"/>
      <c r="BAG57" s="261"/>
      <c r="BAH57" s="263"/>
      <c r="BAI57" s="264"/>
      <c r="BAJ57" s="292"/>
      <c r="BAK57" s="292"/>
      <c r="BAL57" s="292"/>
      <c r="BAM57" s="292"/>
      <c r="BAN57" s="292"/>
      <c r="BAO57" s="292"/>
      <c r="BAP57" s="153"/>
      <c r="BAQ57" s="153"/>
      <c r="BAR57" s="151"/>
      <c r="BAS57" s="153"/>
      <c r="BAU57" s="267"/>
      <c r="BAV57" s="267"/>
      <c r="BAW57" s="260"/>
      <c r="BAX57" s="293"/>
      <c r="BAY57" s="293"/>
      <c r="BAZ57" s="293"/>
      <c r="BBA57" s="261"/>
      <c r="BBB57" s="261"/>
      <c r="BBC57" s="261"/>
      <c r="BBD57" s="262"/>
      <c r="BBE57" s="262"/>
      <c r="BBF57" s="261"/>
      <c r="BBG57" s="263"/>
      <c r="BBH57" s="264"/>
      <c r="BBI57" s="292"/>
      <c r="BBJ57" s="292"/>
      <c r="BBK57" s="292"/>
      <c r="BBL57" s="292"/>
      <c r="BBM57" s="292"/>
      <c r="BBN57" s="292"/>
      <c r="BBO57" s="153"/>
      <c r="BBP57" s="153"/>
      <c r="BBQ57" s="151"/>
      <c r="BBR57" s="153"/>
      <c r="BBT57" s="267"/>
      <c r="BBU57" s="267"/>
      <c r="BBV57" s="260"/>
      <c r="BBW57" s="293"/>
      <c r="BBX57" s="293"/>
      <c r="BBY57" s="293"/>
      <c r="BBZ57" s="261"/>
      <c r="BCA57" s="261"/>
      <c r="BCB57" s="261"/>
      <c r="BCC57" s="262"/>
      <c r="BCD57" s="262"/>
      <c r="BCE57" s="261"/>
      <c r="BCF57" s="263"/>
      <c r="BCG57" s="264"/>
      <c r="BCH57" s="292"/>
      <c r="BCI57" s="292"/>
      <c r="BCJ57" s="292"/>
      <c r="BCK57" s="292"/>
      <c r="BCL57" s="292"/>
      <c r="BCM57" s="292"/>
      <c r="BCN57" s="153"/>
      <c r="BCO57" s="153"/>
      <c r="BCP57" s="151"/>
      <c r="BCQ57" s="153"/>
      <c r="BCS57" s="267"/>
      <c r="BCT57" s="267"/>
      <c r="BCU57" s="260"/>
      <c r="BCV57" s="293"/>
      <c r="BCW57" s="293"/>
      <c r="BCX57" s="293"/>
      <c r="BCY57" s="261"/>
      <c r="BCZ57" s="261"/>
      <c r="BDA57" s="261"/>
      <c r="BDB57" s="262"/>
      <c r="BDC57" s="262"/>
      <c r="BDD57" s="261"/>
      <c r="BDE57" s="263"/>
      <c r="BDF57" s="264"/>
      <c r="BDG57" s="292"/>
      <c r="BDH57" s="292"/>
      <c r="BDI57" s="292"/>
      <c r="BDJ57" s="292"/>
      <c r="BDK57" s="292"/>
      <c r="BDL57" s="292"/>
      <c r="BDM57" s="153"/>
      <c r="BDN57" s="153"/>
      <c r="BDO57" s="151"/>
      <c r="BDP57" s="153"/>
      <c r="BDR57" s="267"/>
      <c r="BDS57" s="267"/>
      <c r="BDT57" s="260"/>
      <c r="BDU57" s="293"/>
      <c r="BDV57" s="293"/>
      <c r="BDW57" s="293"/>
      <c r="BDX57" s="261"/>
      <c r="BDY57" s="261"/>
      <c r="BDZ57" s="261"/>
      <c r="BEA57" s="262"/>
      <c r="BEB57" s="262"/>
      <c r="BEC57" s="261"/>
      <c r="BED57" s="263"/>
      <c r="BEE57" s="264"/>
      <c r="BEF57" s="292"/>
      <c r="BEG57" s="292"/>
      <c r="BEH57" s="292"/>
      <c r="BEI57" s="292"/>
      <c r="BEJ57" s="292"/>
      <c r="BEK57" s="292"/>
      <c r="BEL57" s="153"/>
      <c r="BEM57" s="153"/>
      <c r="BEN57" s="151"/>
      <c r="BEO57" s="153"/>
      <c r="BEQ57" s="267"/>
      <c r="BER57" s="267"/>
      <c r="BES57" s="260"/>
      <c r="BET57" s="293"/>
      <c r="BEU57" s="293"/>
      <c r="BEV57" s="293"/>
      <c r="BEW57" s="261"/>
      <c r="BEX57" s="261"/>
      <c r="BEY57" s="261"/>
      <c r="BEZ57" s="262"/>
      <c r="BFA57" s="262"/>
      <c r="BFB57" s="261"/>
      <c r="BFC57" s="263"/>
      <c r="BFD57" s="264"/>
      <c r="BFE57" s="292"/>
      <c r="BFF57" s="292"/>
      <c r="BFG57" s="292"/>
      <c r="BFH57" s="292"/>
      <c r="BFI57" s="292"/>
      <c r="BFJ57" s="292"/>
      <c r="BFK57" s="153"/>
      <c r="BFL57" s="153"/>
      <c r="BFM57" s="151"/>
      <c r="BFN57" s="153"/>
      <c r="BFP57" s="267"/>
      <c r="BFQ57" s="267"/>
      <c r="BFR57" s="260"/>
      <c r="BFS57" s="293"/>
      <c r="BFT57" s="293"/>
      <c r="BFU57" s="293"/>
      <c r="BFV57" s="261"/>
      <c r="BFW57" s="261"/>
      <c r="BFX57" s="261"/>
      <c r="BFY57" s="262"/>
      <c r="BFZ57" s="262"/>
      <c r="BGA57" s="261"/>
      <c r="BGB57" s="263"/>
      <c r="BGC57" s="264"/>
      <c r="BGD57" s="292"/>
      <c r="BGE57" s="292"/>
      <c r="BGF57" s="292"/>
      <c r="BGG57" s="292"/>
      <c r="BGH57" s="292"/>
      <c r="BGI57" s="292"/>
      <c r="BGJ57" s="153"/>
      <c r="BGK57" s="153"/>
      <c r="BGL57" s="151"/>
      <c r="BGM57" s="153"/>
      <c r="BGO57" s="267"/>
      <c r="BGP57" s="267"/>
      <c r="BGQ57" s="260"/>
      <c r="BGR57" s="293"/>
      <c r="BGS57" s="293"/>
      <c r="BGT57" s="293"/>
      <c r="BGU57" s="261"/>
      <c r="BGV57" s="261"/>
      <c r="BGW57" s="261"/>
      <c r="BGX57" s="262"/>
      <c r="BGY57" s="262"/>
      <c r="BGZ57" s="261"/>
      <c r="BHA57" s="263"/>
      <c r="BHB57" s="264"/>
      <c r="BHC57" s="292"/>
      <c r="BHD57" s="292"/>
      <c r="BHE57" s="292"/>
      <c r="BHF57" s="292"/>
      <c r="BHG57" s="292"/>
      <c r="BHH57" s="292"/>
      <c r="BHI57" s="153"/>
      <c r="BHJ57" s="153"/>
      <c r="BHK57" s="151"/>
      <c r="BHL57" s="153"/>
      <c r="BHN57" s="267"/>
      <c r="BHO57" s="267"/>
      <c r="BHP57" s="260"/>
      <c r="BHQ57" s="293"/>
      <c r="BHR57" s="293"/>
      <c r="BHS57" s="293"/>
      <c r="BHT57" s="261"/>
      <c r="BHU57" s="261"/>
      <c r="BHV57" s="261"/>
      <c r="BHW57" s="262"/>
      <c r="BHX57" s="262"/>
      <c r="BHY57" s="261"/>
      <c r="BHZ57" s="263"/>
      <c r="BIA57" s="264"/>
      <c r="BIB57" s="292"/>
      <c r="BIC57" s="292"/>
      <c r="BID57" s="292"/>
      <c r="BIE57" s="292"/>
      <c r="BIF57" s="292"/>
      <c r="BIG57" s="292"/>
      <c r="BIH57" s="153"/>
      <c r="BII57" s="153"/>
      <c r="BIJ57" s="151"/>
      <c r="BIK57" s="153"/>
      <c r="BIM57" s="267"/>
      <c r="BIN57" s="267"/>
      <c r="BIO57" s="260"/>
      <c r="BIP57" s="293"/>
      <c r="BIQ57" s="293"/>
      <c r="BIR57" s="293"/>
      <c r="BIS57" s="261"/>
      <c r="BIT57" s="261"/>
      <c r="BIU57" s="261"/>
      <c r="BIV57" s="262"/>
      <c r="BIW57" s="262"/>
      <c r="BIX57" s="261"/>
      <c r="BIY57" s="263"/>
      <c r="BIZ57" s="264"/>
      <c r="BJA57" s="292"/>
      <c r="BJB57" s="292"/>
      <c r="BJC57" s="292"/>
      <c r="BJD57" s="292"/>
      <c r="BJE57" s="292"/>
      <c r="BJF57" s="292"/>
      <c r="BJG57" s="153"/>
      <c r="BJH57" s="153"/>
      <c r="BJI57" s="151"/>
      <c r="BJJ57" s="153"/>
      <c r="BJL57" s="267"/>
      <c r="BJM57" s="267"/>
      <c r="BJN57" s="260"/>
      <c r="BJO57" s="293"/>
      <c r="BJP57" s="293"/>
      <c r="BJQ57" s="293"/>
      <c r="BJR57" s="261"/>
      <c r="BJS57" s="261"/>
      <c r="BJT57" s="261"/>
      <c r="BJU57" s="262"/>
      <c r="BJV57" s="262"/>
      <c r="BJW57" s="261"/>
      <c r="BJX57" s="263"/>
      <c r="BJY57" s="264"/>
      <c r="BJZ57" s="292"/>
      <c r="BKA57" s="292"/>
      <c r="BKB57" s="292"/>
      <c r="BKC57" s="292"/>
      <c r="BKD57" s="292"/>
      <c r="BKE57" s="292"/>
      <c r="BKF57" s="153"/>
      <c r="BKG57" s="153"/>
      <c r="BKH57" s="151"/>
      <c r="BKI57" s="153"/>
      <c r="BKK57" s="267"/>
      <c r="BKL57" s="267"/>
      <c r="BKM57" s="260"/>
      <c r="BKN57" s="293"/>
      <c r="BKO57" s="293"/>
      <c r="BKP57" s="293"/>
      <c r="BKQ57" s="261"/>
      <c r="BKR57" s="261"/>
      <c r="BKS57" s="261"/>
      <c r="BKT57" s="262"/>
      <c r="BKU57" s="262"/>
      <c r="BKV57" s="261"/>
      <c r="BKW57" s="263"/>
      <c r="BKX57" s="264"/>
      <c r="BKY57" s="292"/>
      <c r="BKZ57" s="292"/>
      <c r="BLA57" s="292"/>
      <c r="BLB57" s="292"/>
      <c r="BLC57" s="292"/>
      <c r="BLD57" s="292"/>
      <c r="BLE57" s="153"/>
      <c r="BLF57" s="153"/>
      <c r="BLG57" s="151"/>
      <c r="BLH57" s="153"/>
      <c r="BLJ57" s="267"/>
      <c r="BLK57" s="267"/>
      <c r="BLL57" s="260"/>
      <c r="BLM57" s="293"/>
      <c r="BLN57" s="293"/>
      <c r="BLO57" s="293"/>
      <c r="BLP57" s="261"/>
      <c r="BLQ57" s="261"/>
      <c r="BLR57" s="261"/>
      <c r="BLS57" s="262"/>
      <c r="BLT57" s="262"/>
      <c r="BLU57" s="261"/>
      <c r="BLV57" s="263"/>
      <c r="BLW57" s="264"/>
      <c r="BLX57" s="292"/>
      <c r="BLY57" s="292"/>
      <c r="BLZ57" s="292"/>
      <c r="BMA57" s="292"/>
      <c r="BMB57" s="292"/>
      <c r="BMC57" s="292"/>
      <c r="BMD57" s="153"/>
      <c r="BME57" s="153"/>
      <c r="BMF57" s="151"/>
      <c r="BMG57" s="153"/>
      <c r="BMI57" s="267"/>
      <c r="BMJ57" s="267"/>
      <c r="BMK57" s="260"/>
      <c r="BML57" s="293"/>
      <c r="BMM57" s="293"/>
      <c r="BMN57" s="293"/>
      <c r="BMO57" s="261"/>
      <c r="BMP57" s="261"/>
      <c r="BMQ57" s="261"/>
      <c r="BMR57" s="262"/>
      <c r="BMS57" s="262"/>
      <c r="BMT57" s="261"/>
      <c r="BMU57" s="263"/>
      <c r="BMV57" s="264"/>
      <c r="BMW57" s="292"/>
      <c r="BMX57" s="292"/>
      <c r="BMY57" s="292"/>
      <c r="BMZ57" s="292"/>
      <c r="BNA57" s="292"/>
      <c r="BNB57" s="292"/>
      <c r="BNC57" s="153"/>
      <c r="BND57" s="153"/>
      <c r="BNE57" s="151"/>
      <c r="BNF57" s="153"/>
      <c r="BNH57" s="267"/>
      <c r="BNI57" s="267"/>
      <c r="BNJ57" s="260"/>
      <c r="BNK57" s="293"/>
      <c r="BNL57" s="293"/>
      <c r="BNM57" s="293"/>
      <c r="BNN57" s="261"/>
      <c r="BNO57" s="261"/>
      <c r="BNP57" s="261"/>
      <c r="BNQ57" s="262"/>
      <c r="BNR57" s="262"/>
      <c r="BNS57" s="261"/>
      <c r="BNT57" s="263"/>
      <c r="BNU57" s="264"/>
      <c r="BNV57" s="292"/>
      <c r="BNW57" s="292"/>
      <c r="BNX57" s="292"/>
      <c r="BNY57" s="292"/>
      <c r="BNZ57" s="292"/>
      <c r="BOA57" s="292"/>
      <c r="BOB57" s="153"/>
      <c r="BOC57" s="153"/>
      <c r="BOD57" s="151"/>
      <c r="BOE57" s="153"/>
      <c r="BOG57" s="267"/>
      <c r="BOH57" s="267"/>
      <c r="BOI57" s="260"/>
      <c r="BOJ57" s="293"/>
      <c r="BOK57" s="293"/>
      <c r="BOL57" s="293"/>
      <c r="BOM57" s="261"/>
      <c r="BON57" s="261"/>
      <c r="BOO57" s="261"/>
      <c r="BOP57" s="262"/>
      <c r="BOQ57" s="262"/>
      <c r="BOR57" s="261"/>
      <c r="BOS57" s="263"/>
      <c r="BOT57" s="264"/>
      <c r="BOU57" s="292"/>
      <c r="BOV57" s="292"/>
      <c r="BOW57" s="292"/>
      <c r="BOX57" s="292"/>
      <c r="BOY57" s="292"/>
      <c r="BOZ57" s="292"/>
      <c r="BPA57" s="153"/>
      <c r="BPB57" s="153"/>
      <c r="BPC57" s="151"/>
      <c r="BPD57" s="153"/>
      <c r="BPF57" s="267"/>
      <c r="BPG57" s="267"/>
      <c r="BPH57" s="260"/>
      <c r="BPI57" s="293"/>
      <c r="BPJ57" s="293"/>
      <c r="BPK57" s="293"/>
      <c r="BPL57" s="261"/>
      <c r="BPM57" s="261"/>
      <c r="BPN57" s="261"/>
      <c r="BPO57" s="262"/>
      <c r="BPP57" s="262"/>
      <c r="BPQ57" s="261"/>
      <c r="BPR57" s="263"/>
      <c r="BPS57" s="264"/>
      <c r="BPT57" s="292"/>
      <c r="BPU57" s="292"/>
      <c r="BPV57" s="292"/>
      <c r="BPW57" s="292"/>
      <c r="BPX57" s="292"/>
      <c r="BPY57" s="292"/>
      <c r="BPZ57" s="153"/>
      <c r="BQA57" s="153"/>
      <c r="BQB57" s="151"/>
      <c r="BQC57" s="153"/>
      <c r="BQE57" s="267"/>
      <c r="BQF57" s="267"/>
      <c r="BQG57" s="260"/>
      <c r="BQH57" s="293"/>
      <c r="BQI57" s="293"/>
      <c r="BQJ57" s="293"/>
      <c r="BQK57" s="261"/>
      <c r="BQL57" s="261"/>
      <c r="BQM57" s="261"/>
      <c r="BQN57" s="262"/>
      <c r="BQO57" s="262"/>
      <c r="BQP57" s="261"/>
      <c r="BQQ57" s="263"/>
      <c r="BQR57" s="264"/>
      <c r="BQS57" s="292"/>
      <c r="BQT57" s="292"/>
      <c r="BQU57" s="292"/>
      <c r="BQV57" s="292"/>
      <c r="BQW57" s="292"/>
      <c r="BQX57" s="292"/>
      <c r="BQY57" s="153"/>
      <c r="BQZ57" s="153"/>
      <c r="BRA57" s="151"/>
      <c r="BRB57" s="153"/>
      <c r="BRD57" s="267"/>
      <c r="BRE57" s="267"/>
      <c r="BRF57" s="260"/>
      <c r="BRG57" s="293"/>
      <c r="BRH57" s="293"/>
      <c r="BRI57" s="293"/>
      <c r="BRJ57" s="261"/>
      <c r="BRK57" s="261"/>
      <c r="BRL57" s="261"/>
      <c r="BRM57" s="262"/>
      <c r="BRN57" s="262"/>
      <c r="BRO57" s="261"/>
      <c r="BRP57" s="263"/>
      <c r="BRQ57" s="264"/>
      <c r="BRR57" s="292"/>
      <c r="BRS57" s="292"/>
      <c r="BRT57" s="292"/>
      <c r="BRU57" s="292"/>
      <c r="BRV57" s="292"/>
      <c r="BRW57" s="292"/>
      <c r="BRX57" s="153"/>
      <c r="BRY57" s="153"/>
      <c r="BRZ57" s="151"/>
      <c r="BSA57" s="153"/>
      <c r="BSC57" s="267"/>
      <c r="BSD57" s="267"/>
      <c r="BSE57" s="260"/>
      <c r="BSF57" s="293"/>
      <c r="BSG57" s="293"/>
      <c r="BSH57" s="293"/>
      <c r="BSI57" s="261"/>
      <c r="BSJ57" s="261"/>
      <c r="BSK57" s="261"/>
      <c r="BSL57" s="262"/>
      <c r="BSM57" s="262"/>
      <c r="BSN57" s="261"/>
      <c r="BSO57" s="263"/>
      <c r="BSP57" s="264"/>
      <c r="BSQ57" s="292"/>
      <c r="BSR57" s="292"/>
      <c r="BSS57" s="292"/>
      <c r="BST57" s="292"/>
      <c r="BSU57" s="292"/>
      <c r="BSV57" s="292"/>
      <c r="BSW57" s="153"/>
      <c r="BSX57" s="153"/>
      <c r="BSY57" s="151"/>
      <c r="BSZ57" s="153"/>
      <c r="BTB57" s="267"/>
      <c r="BTC57" s="267"/>
      <c r="BTD57" s="260"/>
      <c r="BTE57" s="293"/>
      <c r="BTF57" s="293"/>
      <c r="BTG57" s="293"/>
      <c r="BTH57" s="261"/>
      <c r="BTI57" s="261"/>
      <c r="BTJ57" s="261"/>
      <c r="BTK57" s="262"/>
      <c r="BTL57" s="262"/>
      <c r="BTM57" s="261"/>
      <c r="BTN57" s="263"/>
      <c r="BTO57" s="264"/>
      <c r="BTP57" s="292"/>
      <c r="BTQ57" s="292"/>
      <c r="BTR57" s="292"/>
      <c r="BTS57" s="292"/>
      <c r="BTT57" s="292"/>
      <c r="BTU57" s="292"/>
      <c r="BTV57" s="153"/>
      <c r="BTW57" s="153"/>
      <c r="BTX57" s="151"/>
      <c r="BTY57" s="153"/>
      <c r="BUA57" s="267"/>
      <c r="BUB57" s="267"/>
      <c r="BUC57" s="260"/>
      <c r="BUD57" s="293"/>
      <c r="BUE57" s="293"/>
      <c r="BUF57" s="293"/>
      <c r="BUG57" s="261"/>
      <c r="BUH57" s="261"/>
      <c r="BUI57" s="261"/>
      <c r="BUJ57" s="262"/>
      <c r="BUK57" s="262"/>
      <c r="BUL57" s="261"/>
      <c r="BUM57" s="263"/>
      <c r="BUN57" s="264"/>
      <c r="BUO57" s="292"/>
      <c r="BUP57" s="292"/>
      <c r="BUQ57" s="292"/>
      <c r="BUR57" s="292"/>
      <c r="BUS57" s="292"/>
      <c r="BUT57" s="292"/>
      <c r="BUU57" s="153"/>
      <c r="BUV57" s="153"/>
      <c r="BUW57" s="151"/>
      <c r="BUX57" s="153"/>
      <c r="BUZ57" s="267"/>
      <c r="BVA57" s="267"/>
      <c r="BVB57" s="260"/>
      <c r="BVC57" s="293"/>
      <c r="BVD57" s="293"/>
      <c r="BVE57" s="293"/>
      <c r="BVF57" s="261"/>
      <c r="BVG57" s="261"/>
      <c r="BVH57" s="261"/>
      <c r="BVI57" s="262"/>
      <c r="BVJ57" s="262"/>
      <c r="BVK57" s="261"/>
      <c r="BVL57" s="263"/>
      <c r="BVM57" s="264"/>
      <c r="BVN57" s="292"/>
      <c r="BVO57" s="292"/>
      <c r="BVP57" s="292"/>
      <c r="BVQ57" s="292"/>
      <c r="BVR57" s="292"/>
      <c r="BVS57" s="292"/>
      <c r="BVT57" s="153"/>
      <c r="BVU57" s="153"/>
      <c r="BVV57" s="151"/>
      <c r="BVW57" s="153"/>
      <c r="BVY57" s="267"/>
      <c r="BVZ57" s="267"/>
      <c r="BWA57" s="260"/>
      <c r="BWB57" s="293"/>
      <c r="BWC57" s="293"/>
      <c r="BWD57" s="293"/>
      <c r="BWE57" s="261"/>
      <c r="BWF57" s="261"/>
      <c r="BWG57" s="261"/>
      <c r="BWH57" s="262"/>
      <c r="BWI57" s="262"/>
      <c r="BWJ57" s="261"/>
      <c r="BWK57" s="263"/>
      <c r="BWL57" s="264"/>
      <c r="BWM57" s="292"/>
      <c r="BWN57" s="292"/>
      <c r="BWO57" s="292"/>
      <c r="BWP57" s="292"/>
      <c r="BWQ57" s="292"/>
      <c r="BWR57" s="292"/>
      <c r="BWS57" s="153"/>
      <c r="BWT57" s="153"/>
      <c r="BWU57" s="151"/>
      <c r="BWV57" s="153"/>
      <c r="BWX57" s="267"/>
      <c r="BWY57" s="267"/>
      <c r="BWZ57" s="260"/>
      <c r="BXA57" s="293"/>
      <c r="BXB57" s="293"/>
      <c r="BXC57" s="293"/>
      <c r="BXD57" s="261"/>
      <c r="BXE57" s="261"/>
      <c r="BXF57" s="261"/>
      <c r="BXG57" s="262"/>
      <c r="BXH57" s="262"/>
      <c r="BXI57" s="261"/>
      <c r="BXJ57" s="263"/>
      <c r="BXK57" s="264"/>
      <c r="BXL57" s="292"/>
      <c r="BXM57" s="292"/>
      <c r="BXN57" s="292"/>
      <c r="BXO57" s="292"/>
      <c r="BXP57" s="292"/>
      <c r="BXQ57" s="292"/>
      <c r="BXR57" s="153"/>
      <c r="BXS57" s="153"/>
      <c r="BXT57" s="151"/>
      <c r="BXU57" s="153"/>
      <c r="BXW57" s="267"/>
      <c r="BXX57" s="267"/>
      <c r="BXY57" s="260"/>
      <c r="BXZ57" s="293"/>
      <c r="BYA57" s="293"/>
      <c r="BYB57" s="293"/>
      <c r="BYC57" s="261"/>
      <c r="BYD57" s="261"/>
      <c r="BYE57" s="261"/>
      <c r="BYF57" s="262"/>
      <c r="BYG57" s="262"/>
      <c r="BYH57" s="261"/>
      <c r="BYI57" s="263"/>
      <c r="BYJ57" s="264"/>
      <c r="BYK57" s="292"/>
      <c r="BYL57" s="292"/>
      <c r="BYM57" s="292"/>
      <c r="BYN57" s="292"/>
      <c r="BYO57" s="292"/>
      <c r="BYP57" s="292"/>
      <c r="BYQ57" s="153"/>
      <c r="BYR57" s="153"/>
      <c r="BYS57" s="151"/>
      <c r="BYT57" s="153"/>
      <c r="BYV57" s="267"/>
      <c r="BYW57" s="267"/>
      <c r="BYX57" s="260"/>
      <c r="BYY57" s="293"/>
      <c r="BYZ57" s="293"/>
      <c r="BZA57" s="293"/>
      <c r="BZB57" s="261"/>
      <c r="BZC57" s="261"/>
      <c r="BZD57" s="261"/>
      <c r="BZE57" s="262"/>
      <c r="BZF57" s="262"/>
      <c r="BZG57" s="261"/>
      <c r="BZH57" s="263"/>
      <c r="BZI57" s="264"/>
      <c r="BZJ57" s="292"/>
      <c r="BZK57" s="292"/>
      <c r="BZL57" s="292"/>
      <c r="BZM57" s="292"/>
      <c r="BZN57" s="292"/>
      <c r="BZO57" s="292"/>
      <c r="BZP57" s="153"/>
      <c r="BZQ57" s="153"/>
      <c r="BZR57" s="151"/>
      <c r="BZS57" s="153"/>
      <c r="BZU57" s="267"/>
      <c r="BZV57" s="267"/>
      <c r="BZW57" s="260"/>
      <c r="BZX57" s="293"/>
      <c r="BZY57" s="293"/>
      <c r="BZZ57" s="293"/>
      <c r="CAA57" s="261"/>
      <c r="CAB57" s="261"/>
      <c r="CAC57" s="261"/>
      <c r="CAD57" s="262"/>
      <c r="CAE57" s="262"/>
      <c r="CAF57" s="261"/>
      <c r="CAG57" s="263"/>
      <c r="CAH57" s="264"/>
      <c r="CAI57" s="292"/>
      <c r="CAJ57" s="292"/>
      <c r="CAK57" s="292"/>
      <c r="CAL57" s="292"/>
      <c r="CAM57" s="292"/>
      <c r="CAN57" s="292"/>
      <c r="CAO57" s="153"/>
      <c r="CAP57" s="153"/>
      <c r="CAQ57" s="151"/>
      <c r="CAR57" s="153"/>
      <c r="CAT57" s="267"/>
      <c r="CAU57" s="267"/>
      <c r="CAV57" s="260"/>
      <c r="CAW57" s="293"/>
      <c r="CAX57" s="293"/>
      <c r="CAY57" s="293"/>
      <c r="CAZ57" s="261"/>
      <c r="CBA57" s="261"/>
      <c r="CBB57" s="261"/>
      <c r="CBC57" s="262"/>
      <c r="CBD57" s="262"/>
      <c r="CBE57" s="261"/>
      <c r="CBF57" s="263"/>
      <c r="CBG57" s="264"/>
      <c r="CBH57" s="292"/>
      <c r="CBI57" s="292"/>
      <c r="CBJ57" s="292"/>
      <c r="CBK57" s="292"/>
      <c r="CBL57" s="292"/>
      <c r="CBM57" s="292"/>
      <c r="CBN57" s="153"/>
      <c r="CBO57" s="153"/>
      <c r="CBP57" s="151"/>
      <c r="CBQ57" s="153"/>
      <c r="CBS57" s="267"/>
      <c r="CBT57" s="267"/>
      <c r="CBU57" s="260"/>
      <c r="CBV57" s="293"/>
      <c r="CBW57" s="293"/>
      <c r="CBX57" s="293"/>
      <c r="CBY57" s="261"/>
      <c r="CBZ57" s="261"/>
      <c r="CCA57" s="261"/>
      <c r="CCB57" s="262"/>
      <c r="CCC57" s="262"/>
      <c r="CCD57" s="261"/>
      <c r="CCE57" s="263"/>
      <c r="CCF57" s="264"/>
      <c r="CCG57" s="292"/>
      <c r="CCH57" s="292"/>
      <c r="CCI57" s="292"/>
      <c r="CCJ57" s="292"/>
      <c r="CCK57" s="292"/>
      <c r="CCL57" s="292"/>
      <c r="CCM57" s="153"/>
      <c r="CCN57" s="153"/>
      <c r="CCO57" s="151"/>
      <c r="CCP57" s="153"/>
      <c r="CCR57" s="267"/>
      <c r="CCS57" s="267"/>
      <c r="CCT57" s="260"/>
      <c r="CCU57" s="293"/>
      <c r="CCV57" s="293"/>
      <c r="CCW57" s="293"/>
      <c r="CCX57" s="261"/>
      <c r="CCY57" s="261"/>
      <c r="CCZ57" s="261"/>
      <c r="CDA57" s="262"/>
      <c r="CDB57" s="262"/>
      <c r="CDC57" s="261"/>
      <c r="CDD57" s="263"/>
      <c r="CDE57" s="264"/>
      <c r="CDF57" s="292"/>
      <c r="CDG57" s="292"/>
      <c r="CDH57" s="292"/>
      <c r="CDI57" s="292"/>
      <c r="CDJ57" s="292"/>
      <c r="CDK57" s="292"/>
      <c r="CDL57" s="153"/>
      <c r="CDM57" s="153"/>
      <c r="CDN57" s="151"/>
      <c r="CDO57" s="153"/>
      <c r="CDQ57" s="267"/>
      <c r="CDR57" s="267"/>
      <c r="CDS57" s="260"/>
      <c r="CDT57" s="293"/>
      <c r="CDU57" s="293"/>
      <c r="CDV57" s="293"/>
      <c r="CDW57" s="261"/>
      <c r="CDX57" s="261"/>
      <c r="CDY57" s="261"/>
      <c r="CDZ57" s="262"/>
      <c r="CEA57" s="262"/>
      <c r="CEB57" s="261"/>
      <c r="CEC57" s="263"/>
      <c r="CED57" s="264"/>
      <c r="CEE57" s="292"/>
      <c r="CEF57" s="292"/>
      <c r="CEG57" s="292"/>
      <c r="CEH57" s="292"/>
      <c r="CEI57" s="292"/>
      <c r="CEJ57" s="292"/>
      <c r="CEK57" s="153"/>
      <c r="CEL57" s="153"/>
      <c r="CEM57" s="151"/>
      <c r="CEN57" s="153"/>
      <c r="CEP57" s="267"/>
      <c r="CEQ57" s="267"/>
      <c r="CER57" s="260"/>
      <c r="CES57" s="293"/>
      <c r="CET57" s="293"/>
      <c r="CEU57" s="293"/>
      <c r="CEV57" s="261"/>
      <c r="CEW57" s="261"/>
      <c r="CEX57" s="261"/>
      <c r="CEY57" s="262"/>
      <c r="CEZ57" s="262"/>
      <c r="CFA57" s="261"/>
      <c r="CFB57" s="263"/>
      <c r="CFC57" s="264"/>
      <c r="CFD57" s="292"/>
      <c r="CFE57" s="292"/>
      <c r="CFF57" s="292"/>
      <c r="CFG57" s="292"/>
      <c r="CFH57" s="292"/>
      <c r="CFI57" s="292"/>
      <c r="CFJ57" s="153"/>
      <c r="CFK57" s="153"/>
      <c r="CFL57" s="151"/>
      <c r="CFM57" s="153"/>
      <c r="CFO57" s="267"/>
      <c r="CFP57" s="267"/>
      <c r="CFQ57" s="260"/>
      <c r="CFR57" s="293"/>
      <c r="CFS57" s="293"/>
      <c r="CFT57" s="293"/>
      <c r="CFU57" s="261"/>
      <c r="CFV57" s="261"/>
      <c r="CFW57" s="261"/>
      <c r="CFX57" s="262"/>
      <c r="CFY57" s="262"/>
      <c r="CFZ57" s="261"/>
      <c r="CGA57" s="263"/>
      <c r="CGB57" s="264"/>
      <c r="CGC57" s="292"/>
      <c r="CGD57" s="292"/>
      <c r="CGE57" s="292"/>
      <c r="CGF57" s="292"/>
      <c r="CGG57" s="292"/>
      <c r="CGH57" s="292"/>
      <c r="CGI57" s="153"/>
      <c r="CGJ57" s="153"/>
      <c r="CGK57" s="151"/>
      <c r="CGL57" s="153"/>
      <c r="CGN57" s="267"/>
      <c r="CGO57" s="267"/>
      <c r="CGP57" s="260"/>
      <c r="CGQ57" s="293"/>
      <c r="CGR57" s="293"/>
      <c r="CGS57" s="293"/>
      <c r="CGT57" s="261"/>
      <c r="CGU57" s="261"/>
      <c r="CGV57" s="261"/>
      <c r="CGW57" s="262"/>
      <c r="CGX57" s="262"/>
      <c r="CGY57" s="261"/>
      <c r="CGZ57" s="263"/>
      <c r="CHA57" s="264"/>
      <c r="CHB57" s="292"/>
      <c r="CHC57" s="292"/>
      <c r="CHD57" s="292"/>
      <c r="CHE57" s="292"/>
      <c r="CHF57" s="292"/>
      <c r="CHG57" s="292"/>
      <c r="CHH57" s="153"/>
      <c r="CHI57" s="153"/>
      <c r="CHJ57" s="151"/>
      <c r="CHK57" s="153"/>
      <c r="CHM57" s="267"/>
      <c r="CHN57" s="267"/>
      <c r="CHO57" s="260"/>
      <c r="CHP57" s="293"/>
      <c r="CHQ57" s="293"/>
      <c r="CHR57" s="293"/>
      <c r="CHS57" s="261"/>
      <c r="CHT57" s="261"/>
      <c r="CHU57" s="261"/>
      <c r="CHV57" s="262"/>
      <c r="CHW57" s="262"/>
      <c r="CHX57" s="261"/>
      <c r="CHY57" s="263"/>
      <c r="CHZ57" s="264"/>
      <c r="CIA57" s="292"/>
      <c r="CIB57" s="292"/>
      <c r="CIC57" s="292"/>
      <c r="CID57" s="292"/>
      <c r="CIE57" s="292"/>
      <c r="CIF57" s="292"/>
      <c r="CIG57" s="153"/>
      <c r="CIH57" s="153"/>
      <c r="CII57" s="151"/>
      <c r="CIJ57" s="153"/>
      <c r="CIL57" s="267"/>
      <c r="CIM57" s="267"/>
      <c r="CIN57" s="260"/>
      <c r="CIO57" s="293"/>
      <c r="CIP57" s="293"/>
      <c r="CIQ57" s="293"/>
      <c r="CIR57" s="261"/>
      <c r="CIS57" s="261"/>
      <c r="CIT57" s="261"/>
      <c r="CIU57" s="262"/>
      <c r="CIV57" s="262"/>
      <c r="CIW57" s="261"/>
      <c r="CIX57" s="263"/>
      <c r="CIY57" s="264"/>
      <c r="CIZ57" s="292"/>
      <c r="CJA57" s="292"/>
      <c r="CJB57" s="292"/>
      <c r="CJC57" s="292"/>
      <c r="CJD57" s="292"/>
      <c r="CJE57" s="292"/>
      <c r="CJF57" s="153"/>
      <c r="CJG57" s="153"/>
      <c r="CJH57" s="151"/>
      <c r="CJI57" s="153"/>
      <c r="CJK57" s="267"/>
      <c r="CJL57" s="267"/>
      <c r="CJM57" s="260"/>
      <c r="CJN57" s="293"/>
      <c r="CJO57" s="293"/>
      <c r="CJP57" s="293"/>
      <c r="CJQ57" s="261"/>
      <c r="CJR57" s="261"/>
      <c r="CJS57" s="261"/>
      <c r="CJT57" s="262"/>
      <c r="CJU57" s="262"/>
      <c r="CJV57" s="261"/>
      <c r="CJW57" s="263"/>
      <c r="CJX57" s="264"/>
      <c r="CJY57" s="292"/>
      <c r="CJZ57" s="292"/>
      <c r="CKA57" s="292"/>
      <c r="CKB57" s="292"/>
      <c r="CKC57" s="292"/>
      <c r="CKD57" s="292"/>
      <c r="CKE57" s="153"/>
      <c r="CKF57" s="153"/>
      <c r="CKG57" s="151"/>
      <c r="CKH57" s="153"/>
      <c r="CKJ57" s="267"/>
      <c r="CKK57" s="267"/>
      <c r="CKL57" s="260"/>
      <c r="CKM57" s="293"/>
      <c r="CKN57" s="293"/>
      <c r="CKO57" s="293"/>
      <c r="CKP57" s="261"/>
      <c r="CKQ57" s="261"/>
      <c r="CKR57" s="261"/>
      <c r="CKS57" s="262"/>
      <c r="CKT57" s="262"/>
      <c r="CKU57" s="261"/>
      <c r="CKV57" s="263"/>
      <c r="CKW57" s="264"/>
      <c r="CKX57" s="292"/>
      <c r="CKY57" s="292"/>
      <c r="CKZ57" s="292"/>
      <c r="CLA57" s="292"/>
      <c r="CLB57" s="292"/>
      <c r="CLC57" s="292"/>
      <c r="CLD57" s="153"/>
      <c r="CLE57" s="153"/>
      <c r="CLF57" s="151"/>
      <c r="CLG57" s="153"/>
      <c r="CLI57" s="267"/>
      <c r="CLJ57" s="267"/>
      <c r="CLK57" s="260"/>
      <c r="CLL57" s="293"/>
      <c r="CLM57" s="293"/>
      <c r="CLN57" s="293"/>
      <c r="CLO57" s="261"/>
      <c r="CLP57" s="261"/>
      <c r="CLQ57" s="261"/>
      <c r="CLR57" s="262"/>
      <c r="CLS57" s="262"/>
      <c r="CLT57" s="261"/>
      <c r="CLU57" s="263"/>
      <c r="CLV57" s="264"/>
      <c r="CLW57" s="292"/>
      <c r="CLX57" s="292"/>
      <c r="CLY57" s="292"/>
      <c r="CLZ57" s="292"/>
      <c r="CMA57" s="292"/>
      <c r="CMB57" s="292"/>
      <c r="CMC57" s="153"/>
      <c r="CMD57" s="153"/>
      <c r="CME57" s="151"/>
      <c r="CMF57" s="153"/>
      <c r="CMH57" s="267"/>
      <c r="CMI57" s="267"/>
      <c r="CMJ57" s="260"/>
      <c r="CMK57" s="293"/>
      <c r="CML57" s="293"/>
      <c r="CMM57" s="293"/>
      <c r="CMN57" s="261"/>
      <c r="CMO57" s="261"/>
      <c r="CMP57" s="261"/>
      <c r="CMQ57" s="262"/>
      <c r="CMR57" s="262"/>
      <c r="CMS57" s="261"/>
      <c r="CMT57" s="263"/>
      <c r="CMU57" s="264"/>
      <c r="CMV57" s="292"/>
      <c r="CMW57" s="292"/>
      <c r="CMX57" s="292"/>
      <c r="CMY57" s="292"/>
      <c r="CMZ57" s="292"/>
      <c r="CNA57" s="292"/>
      <c r="CNB57" s="153"/>
      <c r="CNC57" s="153"/>
      <c r="CND57" s="151"/>
      <c r="CNE57" s="153"/>
      <c r="CNG57" s="267"/>
      <c r="CNH57" s="267"/>
      <c r="CNI57" s="260"/>
      <c r="CNJ57" s="293"/>
      <c r="CNK57" s="293"/>
      <c r="CNL57" s="293"/>
      <c r="CNM57" s="261"/>
      <c r="CNN57" s="261"/>
      <c r="CNO57" s="261"/>
      <c r="CNP57" s="262"/>
      <c r="CNQ57" s="262"/>
      <c r="CNR57" s="261"/>
      <c r="CNS57" s="263"/>
      <c r="CNT57" s="264"/>
      <c r="CNU57" s="292"/>
      <c r="CNV57" s="292"/>
      <c r="CNW57" s="292"/>
      <c r="CNX57" s="292"/>
      <c r="CNY57" s="292"/>
      <c r="CNZ57" s="292"/>
      <c r="COA57" s="153"/>
      <c r="COB57" s="153"/>
      <c r="COC57" s="151"/>
      <c r="COD57" s="153"/>
      <c r="COF57" s="267"/>
      <c r="COG57" s="267"/>
      <c r="COH57" s="260"/>
      <c r="COI57" s="293"/>
      <c r="COJ57" s="293"/>
      <c r="COK57" s="293"/>
      <c r="COL57" s="261"/>
      <c r="COM57" s="261"/>
      <c r="CON57" s="261"/>
      <c r="COO57" s="262"/>
      <c r="COP57" s="262"/>
      <c r="COQ57" s="261"/>
      <c r="COR57" s="263"/>
      <c r="COS57" s="264"/>
      <c r="COT57" s="292"/>
      <c r="COU57" s="292"/>
      <c r="COV57" s="292"/>
      <c r="COW57" s="292"/>
      <c r="COX57" s="292"/>
      <c r="COY57" s="292"/>
      <c r="COZ57" s="153"/>
      <c r="CPA57" s="153"/>
      <c r="CPB57" s="151"/>
      <c r="CPC57" s="153"/>
      <c r="CPE57" s="267"/>
      <c r="CPF57" s="267"/>
      <c r="CPG57" s="260"/>
      <c r="CPH57" s="293"/>
      <c r="CPI57" s="293"/>
      <c r="CPJ57" s="293"/>
      <c r="CPK57" s="261"/>
      <c r="CPL57" s="261"/>
      <c r="CPM57" s="261"/>
      <c r="CPN57" s="262"/>
      <c r="CPO57" s="262"/>
      <c r="CPP57" s="261"/>
      <c r="CPQ57" s="263"/>
      <c r="CPR57" s="264"/>
      <c r="CPS57" s="292"/>
      <c r="CPT57" s="292"/>
      <c r="CPU57" s="292"/>
      <c r="CPV57" s="292"/>
      <c r="CPW57" s="292"/>
      <c r="CPX57" s="292"/>
      <c r="CPY57" s="153"/>
      <c r="CPZ57" s="153"/>
      <c r="CQA57" s="151"/>
      <c r="CQB57" s="153"/>
      <c r="CQD57" s="267"/>
      <c r="CQE57" s="267"/>
      <c r="CQF57" s="260"/>
      <c r="CQG57" s="293"/>
      <c r="CQH57" s="293"/>
      <c r="CQI57" s="293"/>
      <c r="CQJ57" s="261"/>
      <c r="CQK57" s="261"/>
      <c r="CQL57" s="261"/>
      <c r="CQM57" s="262"/>
      <c r="CQN57" s="262"/>
      <c r="CQO57" s="261"/>
      <c r="CQP57" s="263"/>
      <c r="CQQ57" s="264"/>
      <c r="CQR57" s="292"/>
      <c r="CQS57" s="292"/>
      <c r="CQT57" s="292"/>
      <c r="CQU57" s="292"/>
      <c r="CQV57" s="292"/>
      <c r="CQW57" s="292"/>
      <c r="CQX57" s="153"/>
      <c r="CQY57" s="153"/>
      <c r="CQZ57" s="151"/>
      <c r="CRA57" s="153"/>
      <c r="CRC57" s="267"/>
      <c r="CRD57" s="267"/>
      <c r="CRE57" s="260"/>
      <c r="CRF57" s="293"/>
      <c r="CRG57" s="293"/>
      <c r="CRH57" s="293"/>
      <c r="CRI57" s="261"/>
      <c r="CRJ57" s="261"/>
      <c r="CRK57" s="261"/>
      <c r="CRL57" s="262"/>
      <c r="CRM57" s="262"/>
      <c r="CRN57" s="261"/>
      <c r="CRO57" s="263"/>
      <c r="CRP57" s="264"/>
      <c r="CRQ57" s="292"/>
      <c r="CRR57" s="292"/>
      <c r="CRS57" s="292"/>
      <c r="CRT57" s="292"/>
      <c r="CRU57" s="292"/>
      <c r="CRV57" s="292"/>
      <c r="CRW57" s="153"/>
      <c r="CRX57" s="153"/>
      <c r="CRY57" s="151"/>
      <c r="CRZ57" s="153"/>
      <c r="CSB57" s="267"/>
      <c r="CSC57" s="267"/>
      <c r="CSD57" s="260"/>
      <c r="CSE57" s="293"/>
      <c r="CSF57" s="293"/>
      <c r="CSG57" s="293"/>
      <c r="CSH57" s="261"/>
      <c r="CSI57" s="261"/>
      <c r="CSJ57" s="261"/>
      <c r="CSK57" s="262"/>
      <c r="CSL57" s="262"/>
      <c r="CSM57" s="261"/>
      <c r="CSN57" s="263"/>
      <c r="CSO57" s="264"/>
      <c r="CSP57" s="292"/>
      <c r="CSQ57" s="292"/>
      <c r="CSR57" s="292"/>
      <c r="CSS57" s="292"/>
      <c r="CST57" s="292"/>
      <c r="CSU57" s="292"/>
      <c r="CSV57" s="153"/>
      <c r="CSW57" s="153"/>
      <c r="CSX57" s="151"/>
      <c r="CSY57" s="153"/>
      <c r="CTA57" s="267"/>
      <c r="CTB57" s="267"/>
      <c r="CTC57" s="260"/>
      <c r="CTD57" s="293"/>
      <c r="CTE57" s="293"/>
      <c r="CTF57" s="293"/>
      <c r="CTG57" s="261"/>
      <c r="CTH57" s="261"/>
      <c r="CTI57" s="261"/>
      <c r="CTJ57" s="262"/>
      <c r="CTK57" s="262"/>
      <c r="CTL57" s="261"/>
      <c r="CTM57" s="263"/>
      <c r="CTN57" s="264"/>
      <c r="CTO57" s="292"/>
      <c r="CTP57" s="292"/>
      <c r="CTQ57" s="292"/>
      <c r="CTR57" s="292"/>
      <c r="CTS57" s="292"/>
      <c r="CTT57" s="292"/>
      <c r="CTU57" s="153"/>
      <c r="CTV57" s="153"/>
      <c r="CTW57" s="151"/>
      <c r="CTX57" s="153"/>
      <c r="CTZ57" s="267"/>
      <c r="CUA57" s="267"/>
      <c r="CUB57" s="260"/>
      <c r="CUC57" s="293"/>
      <c r="CUD57" s="293"/>
      <c r="CUE57" s="293"/>
      <c r="CUF57" s="261"/>
      <c r="CUG57" s="261"/>
      <c r="CUH57" s="261"/>
      <c r="CUI57" s="262"/>
      <c r="CUJ57" s="262"/>
      <c r="CUK57" s="261"/>
      <c r="CUL57" s="263"/>
      <c r="CUM57" s="264"/>
      <c r="CUN57" s="292"/>
      <c r="CUO57" s="292"/>
      <c r="CUP57" s="292"/>
      <c r="CUQ57" s="292"/>
      <c r="CUR57" s="292"/>
      <c r="CUS57" s="292"/>
      <c r="CUT57" s="153"/>
      <c r="CUU57" s="153"/>
      <c r="CUV57" s="151"/>
      <c r="CUW57" s="153"/>
      <c r="CUY57" s="267"/>
      <c r="CUZ57" s="267"/>
      <c r="CVA57" s="260"/>
      <c r="CVB57" s="293"/>
      <c r="CVC57" s="293"/>
      <c r="CVD57" s="293"/>
      <c r="CVE57" s="261"/>
      <c r="CVF57" s="261"/>
      <c r="CVG57" s="261"/>
      <c r="CVH57" s="262"/>
      <c r="CVI57" s="262"/>
      <c r="CVJ57" s="261"/>
      <c r="CVK57" s="263"/>
      <c r="CVL57" s="264"/>
      <c r="CVM57" s="292"/>
      <c r="CVN57" s="292"/>
      <c r="CVO57" s="292"/>
      <c r="CVP57" s="292"/>
      <c r="CVQ57" s="292"/>
      <c r="CVR57" s="292"/>
      <c r="CVS57" s="153"/>
      <c r="CVT57" s="153"/>
      <c r="CVU57" s="151"/>
      <c r="CVV57" s="153"/>
      <c r="CVX57" s="267"/>
      <c r="CVY57" s="267"/>
      <c r="CVZ57" s="260"/>
      <c r="CWA57" s="293"/>
      <c r="CWB57" s="293"/>
      <c r="CWC57" s="293"/>
      <c r="CWD57" s="261"/>
      <c r="CWE57" s="261"/>
      <c r="CWF57" s="261"/>
      <c r="CWG57" s="262"/>
      <c r="CWH57" s="262"/>
      <c r="CWI57" s="261"/>
      <c r="CWJ57" s="263"/>
      <c r="CWK57" s="264"/>
      <c r="CWL57" s="292"/>
      <c r="CWM57" s="292"/>
      <c r="CWN57" s="292"/>
      <c r="CWO57" s="292"/>
      <c r="CWP57" s="292"/>
      <c r="CWQ57" s="292"/>
      <c r="CWR57" s="153"/>
      <c r="CWS57" s="153"/>
      <c r="CWT57" s="151"/>
      <c r="CWU57" s="153"/>
      <c r="CWW57" s="267"/>
      <c r="CWX57" s="267"/>
      <c r="CWY57" s="260"/>
      <c r="CWZ57" s="293"/>
      <c r="CXA57" s="293"/>
      <c r="CXB57" s="293"/>
      <c r="CXC57" s="261"/>
      <c r="CXD57" s="261"/>
      <c r="CXE57" s="261"/>
      <c r="CXF57" s="262"/>
      <c r="CXG57" s="262"/>
      <c r="CXH57" s="261"/>
      <c r="CXI57" s="263"/>
      <c r="CXJ57" s="264"/>
      <c r="CXK57" s="292"/>
      <c r="CXL57" s="292"/>
      <c r="CXM57" s="292"/>
      <c r="CXN57" s="292"/>
      <c r="CXO57" s="292"/>
      <c r="CXP57" s="292"/>
      <c r="CXQ57" s="153"/>
      <c r="CXR57" s="153"/>
      <c r="CXS57" s="151"/>
      <c r="CXT57" s="153"/>
      <c r="CXV57" s="267"/>
      <c r="CXW57" s="267"/>
      <c r="CXX57" s="260"/>
      <c r="CXY57" s="293"/>
      <c r="CXZ57" s="293"/>
      <c r="CYA57" s="293"/>
      <c r="CYB57" s="261"/>
      <c r="CYC57" s="261"/>
      <c r="CYD57" s="261"/>
      <c r="CYE57" s="262"/>
      <c r="CYF57" s="262"/>
      <c r="CYG57" s="261"/>
      <c r="CYH57" s="263"/>
      <c r="CYI57" s="264"/>
      <c r="CYJ57" s="292"/>
      <c r="CYK57" s="292"/>
      <c r="CYL57" s="292"/>
      <c r="CYM57" s="292"/>
      <c r="CYN57" s="292"/>
      <c r="CYO57" s="292"/>
      <c r="CYP57" s="153"/>
      <c r="CYQ57" s="153"/>
      <c r="CYR57" s="151"/>
      <c r="CYS57" s="153"/>
      <c r="CYU57" s="267"/>
      <c r="CYV57" s="267"/>
      <c r="CYW57" s="260"/>
      <c r="CYX57" s="293"/>
      <c r="CYY57" s="293"/>
      <c r="CYZ57" s="293"/>
      <c r="CZA57" s="261"/>
      <c r="CZB57" s="261"/>
      <c r="CZC57" s="261"/>
      <c r="CZD57" s="262"/>
      <c r="CZE57" s="262"/>
      <c r="CZF57" s="261"/>
      <c r="CZG57" s="263"/>
      <c r="CZH57" s="264"/>
      <c r="CZI57" s="292"/>
      <c r="CZJ57" s="292"/>
      <c r="CZK57" s="292"/>
      <c r="CZL57" s="292"/>
      <c r="CZM57" s="292"/>
      <c r="CZN57" s="292"/>
      <c r="CZO57" s="153"/>
      <c r="CZP57" s="153"/>
      <c r="CZQ57" s="151"/>
      <c r="CZR57" s="153"/>
      <c r="CZT57" s="267"/>
      <c r="CZU57" s="267"/>
      <c r="CZV57" s="260"/>
      <c r="CZW57" s="293"/>
      <c r="CZX57" s="293"/>
      <c r="CZY57" s="293"/>
      <c r="CZZ57" s="261"/>
      <c r="DAA57" s="261"/>
      <c r="DAB57" s="261"/>
      <c r="DAC57" s="262"/>
      <c r="DAD57" s="262"/>
      <c r="DAE57" s="261"/>
      <c r="DAF57" s="263"/>
      <c r="DAG57" s="264"/>
      <c r="DAH57" s="292"/>
      <c r="DAI57" s="292"/>
      <c r="DAJ57" s="292"/>
      <c r="DAK57" s="292"/>
      <c r="DAL57" s="292"/>
      <c r="DAM57" s="292"/>
      <c r="DAN57" s="153"/>
      <c r="DAO57" s="153"/>
      <c r="DAP57" s="151"/>
      <c r="DAQ57" s="153"/>
      <c r="DAS57" s="267"/>
      <c r="DAT57" s="267"/>
      <c r="DAU57" s="260"/>
      <c r="DAV57" s="293"/>
      <c r="DAW57" s="293"/>
      <c r="DAX57" s="293"/>
      <c r="DAY57" s="261"/>
      <c r="DAZ57" s="261"/>
      <c r="DBA57" s="261"/>
      <c r="DBB57" s="262"/>
      <c r="DBC57" s="262"/>
      <c r="DBD57" s="261"/>
      <c r="DBE57" s="263"/>
      <c r="DBF57" s="264"/>
      <c r="DBG57" s="292"/>
      <c r="DBH57" s="292"/>
      <c r="DBI57" s="292"/>
      <c r="DBJ57" s="292"/>
      <c r="DBK57" s="292"/>
      <c r="DBL57" s="292"/>
      <c r="DBM57" s="153"/>
      <c r="DBN57" s="153"/>
      <c r="DBO57" s="151"/>
      <c r="DBP57" s="153"/>
      <c r="DBR57" s="267"/>
      <c r="DBS57" s="267"/>
      <c r="DBT57" s="260"/>
      <c r="DBU57" s="293"/>
      <c r="DBV57" s="293"/>
      <c r="DBW57" s="293"/>
      <c r="DBX57" s="261"/>
      <c r="DBY57" s="261"/>
      <c r="DBZ57" s="261"/>
      <c r="DCA57" s="262"/>
      <c r="DCB57" s="262"/>
      <c r="DCC57" s="261"/>
      <c r="DCD57" s="263"/>
      <c r="DCE57" s="264"/>
      <c r="DCF57" s="292"/>
      <c r="DCG57" s="292"/>
      <c r="DCH57" s="292"/>
      <c r="DCI57" s="292"/>
      <c r="DCJ57" s="292"/>
      <c r="DCK57" s="292"/>
      <c r="DCL57" s="153"/>
      <c r="DCM57" s="153"/>
      <c r="DCN57" s="151"/>
      <c r="DCO57" s="153"/>
      <c r="DCQ57" s="267"/>
      <c r="DCR57" s="267"/>
      <c r="DCS57" s="260"/>
      <c r="DCT57" s="293"/>
      <c r="DCU57" s="293"/>
      <c r="DCV57" s="293"/>
      <c r="DCW57" s="261"/>
      <c r="DCX57" s="261"/>
      <c r="DCY57" s="261"/>
      <c r="DCZ57" s="262"/>
      <c r="DDA57" s="262"/>
      <c r="DDB57" s="261"/>
      <c r="DDC57" s="263"/>
      <c r="DDD57" s="264"/>
      <c r="DDE57" s="292"/>
      <c r="DDF57" s="292"/>
      <c r="DDG57" s="292"/>
      <c r="DDH57" s="292"/>
      <c r="DDI57" s="292"/>
      <c r="DDJ57" s="292"/>
      <c r="DDK57" s="153"/>
      <c r="DDL57" s="153"/>
      <c r="DDM57" s="151"/>
      <c r="DDN57" s="153"/>
      <c r="DDP57" s="267"/>
      <c r="DDQ57" s="267"/>
      <c r="DDR57" s="260"/>
      <c r="DDS57" s="293"/>
      <c r="DDT57" s="293"/>
      <c r="DDU57" s="293"/>
      <c r="DDV57" s="261"/>
      <c r="DDW57" s="261"/>
      <c r="DDX57" s="261"/>
      <c r="DDY57" s="262"/>
      <c r="DDZ57" s="262"/>
      <c r="DEA57" s="261"/>
      <c r="DEB57" s="263"/>
      <c r="DEC57" s="264"/>
      <c r="DED57" s="292"/>
      <c r="DEE57" s="292"/>
      <c r="DEF57" s="292"/>
      <c r="DEG57" s="292"/>
      <c r="DEH57" s="292"/>
      <c r="DEI57" s="292"/>
      <c r="DEJ57" s="153"/>
      <c r="DEK57" s="153"/>
      <c r="DEL57" s="151"/>
      <c r="DEM57" s="153"/>
      <c r="DEO57" s="267"/>
      <c r="DEP57" s="267"/>
      <c r="DEQ57" s="260"/>
      <c r="DER57" s="293"/>
      <c r="DES57" s="293"/>
      <c r="DET57" s="293"/>
      <c r="DEU57" s="261"/>
      <c r="DEV57" s="261"/>
      <c r="DEW57" s="261"/>
      <c r="DEX57" s="262"/>
      <c r="DEY57" s="262"/>
      <c r="DEZ57" s="261"/>
      <c r="DFA57" s="263"/>
      <c r="DFB57" s="264"/>
      <c r="DFC57" s="292"/>
      <c r="DFD57" s="292"/>
      <c r="DFE57" s="292"/>
      <c r="DFF57" s="292"/>
      <c r="DFG57" s="292"/>
      <c r="DFH57" s="292"/>
      <c r="DFI57" s="153"/>
      <c r="DFJ57" s="153"/>
      <c r="DFK57" s="151"/>
      <c r="DFL57" s="153"/>
      <c r="DFN57" s="267"/>
      <c r="DFO57" s="267"/>
      <c r="DFP57" s="260"/>
      <c r="DFQ57" s="293"/>
      <c r="DFR57" s="293"/>
      <c r="DFS57" s="293"/>
      <c r="DFT57" s="261"/>
      <c r="DFU57" s="261"/>
      <c r="DFV57" s="261"/>
      <c r="DFW57" s="262"/>
      <c r="DFX57" s="262"/>
      <c r="DFY57" s="261"/>
      <c r="DFZ57" s="263"/>
      <c r="DGA57" s="264"/>
      <c r="DGB57" s="292"/>
      <c r="DGC57" s="292"/>
      <c r="DGD57" s="292"/>
      <c r="DGE57" s="292"/>
      <c r="DGF57" s="292"/>
      <c r="DGG57" s="292"/>
      <c r="DGH57" s="153"/>
      <c r="DGI57" s="153"/>
      <c r="DGJ57" s="151"/>
      <c r="DGK57" s="153"/>
      <c r="DGM57" s="267"/>
      <c r="DGN57" s="267"/>
      <c r="DGO57" s="260"/>
      <c r="DGP57" s="293"/>
      <c r="DGQ57" s="293"/>
      <c r="DGR57" s="293"/>
      <c r="DGS57" s="261"/>
      <c r="DGT57" s="261"/>
      <c r="DGU57" s="261"/>
      <c r="DGV57" s="262"/>
      <c r="DGW57" s="262"/>
      <c r="DGX57" s="261"/>
      <c r="DGY57" s="263"/>
      <c r="DGZ57" s="264"/>
      <c r="DHA57" s="292"/>
      <c r="DHB57" s="292"/>
      <c r="DHC57" s="292"/>
      <c r="DHD57" s="292"/>
      <c r="DHE57" s="292"/>
      <c r="DHF57" s="292"/>
      <c r="DHG57" s="153"/>
      <c r="DHH57" s="153"/>
      <c r="DHI57" s="151"/>
      <c r="DHJ57" s="153"/>
      <c r="DHL57" s="267"/>
      <c r="DHM57" s="267"/>
      <c r="DHN57" s="260"/>
      <c r="DHO57" s="293"/>
      <c r="DHP57" s="293"/>
      <c r="DHQ57" s="293"/>
      <c r="DHR57" s="261"/>
      <c r="DHS57" s="261"/>
      <c r="DHT57" s="261"/>
      <c r="DHU57" s="262"/>
      <c r="DHV57" s="262"/>
      <c r="DHW57" s="261"/>
      <c r="DHX57" s="263"/>
      <c r="DHY57" s="264"/>
      <c r="DHZ57" s="292"/>
      <c r="DIA57" s="292"/>
      <c r="DIB57" s="292"/>
      <c r="DIC57" s="292"/>
      <c r="DID57" s="292"/>
      <c r="DIE57" s="292"/>
      <c r="DIF57" s="153"/>
      <c r="DIG57" s="153"/>
      <c r="DIH57" s="151"/>
      <c r="DII57" s="153"/>
      <c r="DIK57" s="267"/>
      <c r="DIL57" s="267"/>
      <c r="DIM57" s="260"/>
      <c r="DIN57" s="293"/>
      <c r="DIO57" s="293"/>
      <c r="DIP57" s="293"/>
      <c r="DIQ57" s="261"/>
      <c r="DIR57" s="261"/>
      <c r="DIS57" s="261"/>
      <c r="DIT57" s="262"/>
      <c r="DIU57" s="262"/>
      <c r="DIV57" s="261"/>
      <c r="DIW57" s="263"/>
      <c r="DIX57" s="264"/>
      <c r="DIY57" s="292"/>
      <c r="DIZ57" s="292"/>
      <c r="DJA57" s="292"/>
      <c r="DJB57" s="292"/>
      <c r="DJC57" s="292"/>
      <c r="DJD57" s="292"/>
      <c r="DJE57" s="153"/>
      <c r="DJF57" s="153"/>
      <c r="DJG57" s="151"/>
      <c r="DJH57" s="153"/>
      <c r="DJJ57" s="267"/>
      <c r="DJK57" s="267"/>
      <c r="DJL57" s="260"/>
      <c r="DJM57" s="293"/>
      <c r="DJN57" s="293"/>
      <c r="DJO57" s="293"/>
      <c r="DJP57" s="261"/>
      <c r="DJQ57" s="261"/>
      <c r="DJR57" s="261"/>
      <c r="DJS57" s="262"/>
      <c r="DJT57" s="262"/>
      <c r="DJU57" s="261"/>
      <c r="DJV57" s="263"/>
      <c r="DJW57" s="264"/>
      <c r="DJX57" s="292"/>
      <c r="DJY57" s="292"/>
      <c r="DJZ57" s="292"/>
      <c r="DKA57" s="292"/>
      <c r="DKB57" s="292"/>
      <c r="DKC57" s="292"/>
      <c r="DKD57" s="153"/>
      <c r="DKE57" s="153"/>
      <c r="DKF57" s="151"/>
      <c r="DKG57" s="153"/>
      <c r="DKI57" s="267"/>
      <c r="DKJ57" s="267"/>
      <c r="DKK57" s="260"/>
      <c r="DKL57" s="293"/>
      <c r="DKM57" s="293"/>
      <c r="DKN57" s="293"/>
      <c r="DKO57" s="261"/>
      <c r="DKP57" s="261"/>
      <c r="DKQ57" s="261"/>
      <c r="DKR57" s="262"/>
      <c r="DKS57" s="262"/>
      <c r="DKT57" s="261"/>
      <c r="DKU57" s="263"/>
      <c r="DKV57" s="264"/>
      <c r="DKW57" s="292"/>
      <c r="DKX57" s="292"/>
      <c r="DKY57" s="292"/>
      <c r="DKZ57" s="292"/>
      <c r="DLA57" s="292"/>
      <c r="DLB57" s="292"/>
      <c r="DLC57" s="153"/>
      <c r="DLD57" s="153"/>
      <c r="DLE57" s="151"/>
      <c r="DLF57" s="153"/>
      <c r="DLH57" s="267"/>
      <c r="DLI57" s="267"/>
      <c r="DLJ57" s="260"/>
      <c r="DLK57" s="293"/>
      <c r="DLL57" s="293"/>
      <c r="DLM57" s="293"/>
      <c r="DLN57" s="261"/>
      <c r="DLO57" s="261"/>
      <c r="DLP57" s="261"/>
      <c r="DLQ57" s="262"/>
      <c r="DLR57" s="262"/>
      <c r="DLS57" s="261"/>
      <c r="DLT57" s="263"/>
      <c r="DLU57" s="264"/>
      <c r="DLV57" s="292"/>
      <c r="DLW57" s="292"/>
      <c r="DLX57" s="292"/>
      <c r="DLY57" s="292"/>
      <c r="DLZ57" s="292"/>
      <c r="DMA57" s="292"/>
      <c r="DMB57" s="153"/>
      <c r="DMC57" s="153"/>
      <c r="DMD57" s="151"/>
      <c r="DME57" s="153"/>
      <c r="DMG57" s="267"/>
      <c r="DMH57" s="267"/>
      <c r="DMI57" s="260"/>
      <c r="DMJ57" s="293"/>
      <c r="DMK57" s="293"/>
      <c r="DML57" s="293"/>
      <c r="DMM57" s="261"/>
      <c r="DMN57" s="261"/>
      <c r="DMO57" s="261"/>
      <c r="DMP57" s="262"/>
      <c r="DMQ57" s="262"/>
      <c r="DMR57" s="261"/>
      <c r="DMS57" s="263"/>
      <c r="DMT57" s="264"/>
      <c r="DMU57" s="292"/>
      <c r="DMV57" s="292"/>
      <c r="DMW57" s="292"/>
      <c r="DMX57" s="292"/>
      <c r="DMY57" s="292"/>
      <c r="DMZ57" s="292"/>
      <c r="DNA57" s="153"/>
      <c r="DNB57" s="153"/>
      <c r="DNC57" s="151"/>
      <c r="DND57" s="153"/>
      <c r="DNF57" s="267"/>
      <c r="DNG57" s="267"/>
      <c r="DNH57" s="260"/>
      <c r="DNI57" s="293"/>
      <c r="DNJ57" s="293"/>
      <c r="DNK57" s="293"/>
      <c r="DNL57" s="261"/>
      <c r="DNM57" s="261"/>
      <c r="DNN57" s="261"/>
      <c r="DNO57" s="262"/>
      <c r="DNP57" s="262"/>
      <c r="DNQ57" s="261"/>
      <c r="DNR57" s="263"/>
      <c r="DNS57" s="264"/>
      <c r="DNT57" s="292"/>
      <c r="DNU57" s="292"/>
      <c r="DNV57" s="292"/>
      <c r="DNW57" s="292"/>
      <c r="DNX57" s="292"/>
      <c r="DNY57" s="292"/>
      <c r="DNZ57" s="153"/>
      <c r="DOA57" s="153"/>
      <c r="DOB57" s="151"/>
      <c r="DOC57" s="153"/>
      <c r="DOE57" s="267"/>
      <c r="DOF57" s="267"/>
      <c r="DOG57" s="260"/>
      <c r="DOH57" s="293"/>
      <c r="DOI57" s="293"/>
      <c r="DOJ57" s="293"/>
      <c r="DOK57" s="261"/>
      <c r="DOL57" s="261"/>
      <c r="DOM57" s="261"/>
      <c r="DON57" s="262"/>
      <c r="DOO57" s="262"/>
      <c r="DOP57" s="261"/>
      <c r="DOQ57" s="263"/>
      <c r="DOR57" s="264"/>
      <c r="DOS57" s="292"/>
      <c r="DOT57" s="292"/>
      <c r="DOU57" s="292"/>
      <c r="DOV57" s="292"/>
      <c r="DOW57" s="292"/>
      <c r="DOX57" s="292"/>
      <c r="DOY57" s="153"/>
      <c r="DOZ57" s="153"/>
      <c r="DPA57" s="151"/>
      <c r="DPB57" s="153"/>
      <c r="DPD57" s="267"/>
      <c r="DPE57" s="267"/>
      <c r="DPF57" s="260"/>
      <c r="DPG57" s="293"/>
      <c r="DPH57" s="293"/>
      <c r="DPI57" s="293"/>
      <c r="DPJ57" s="261"/>
      <c r="DPK57" s="261"/>
      <c r="DPL57" s="261"/>
      <c r="DPM57" s="262"/>
      <c r="DPN57" s="262"/>
      <c r="DPO57" s="261"/>
      <c r="DPP57" s="263"/>
      <c r="DPQ57" s="264"/>
      <c r="DPR57" s="292"/>
      <c r="DPS57" s="292"/>
      <c r="DPT57" s="292"/>
      <c r="DPU57" s="292"/>
      <c r="DPV57" s="292"/>
      <c r="DPW57" s="292"/>
      <c r="DPX57" s="153"/>
      <c r="DPY57" s="153"/>
      <c r="DPZ57" s="151"/>
      <c r="DQA57" s="153"/>
      <c r="DQC57" s="267"/>
      <c r="DQD57" s="267"/>
      <c r="DQE57" s="260"/>
      <c r="DQF57" s="293"/>
      <c r="DQG57" s="293"/>
      <c r="DQH57" s="293"/>
      <c r="DQI57" s="261"/>
      <c r="DQJ57" s="261"/>
      <c r="DQK57" s="261"/>
      <c r="DQL57" s="262"/>
      <c r="DQM57" s="262"/>
      <c r="DQN57" s="261"/>
      <c r="DQO57" s="263"/>
      <c r="DQP57" s="264"/>
      <c r="DQQ57" s="292"/>
      <c r="DQR57" s="292"/>
      <c r="DQS57" s="292"/>
      <c r="DQT57" s="292"/>
      <c r="DQU57" s="292"/>
      <c r="DQV57" s="292"/>
      <c r="DQW57" s="153"/>
      <c r="DQX57" s="153"/>
      <c r="DQY57" s="151"/>
      <c r="DQZ57" s="153"/>
      <c r="DRB57" s="267"/>
      <c r="DRC57" s="267"/>
      <c r="DRD57" s="260"/>
      <c r="DRE57" s="293"/>
      <c r="DRF57" s="293"/>
      <c r="DRG57" s="293"/>
      <c r="DRH57" s="261"/>
      <c r="DRI57" s="261"/>
      <c r="DRJ57" s="261"/>
      <c r="DRK57" s="262"/>
      <c r="DRL57" s="262"/>
      <c r="DRM57" s="261"/>
      <c r="DRN57" s="263"/>
      <c r="DRO57" s="264"/>
      <c r="DRP57" s="292"/>
      <c r="DRQ57" s="292"/>
      <c r="DRR57" s="292"/>
      <c r="DRS57" s="292"/>
      <c r="DRT57" s="292"/>
      <c r="DRU57" s="292"/>
      <c r="DRV57" s="153"/>
      <c r="DRW57" s="153"/>
      <c r="DRX57" s="151"/>
      <c r="DRY57" s="153"/>
      <c r="DSA57" s="267"/>
      <c r="DSB57" s="267"/>
      <c r="DSC57" s="260"/>
      <c r="DSD57" s="293"/>
      <c r="DSE57" s="293"/>
      <c r="DSF57" s="293"/>
      <c r="DSG57" s="261"/>
      <c r="DSH57" s="261"/>
      <c r="DSI57" s="261"/>
      <c r="DSJ57" s="262"/>
      <c r="DSK57" s="262"/>
      <c r="DSL57" s="261"/>
      <c r="DSM57" s="263"/>
      <c r="DSN57" s="264"/>
      <c r="DSO57" s="292"/>
      <c r="DSP57" s="292"/>
      <c r="DSQ57" s="292"/>
      <c r="DSR57" s="292"/>
      <c r="DSS57" s="292"/>
      <c r="DST57" s="292"/>
      <c r="DSU57" s="153"/>
      <c r="DSV57" s="153"/>
      <c r="DSW57" s="151"/>
      <c r="DSX57" s="153"/>
      <c r="DSZ57" s="267"/>
      <c r="DTA57" s="267"/>
      <c r="DTB57" s="260"/>
      <c r="DTC57" s="293"/>
      <c r="DTD57" s="293"/>
      <c r="DTE57" s="293"/>
      <c r="DTF57" s="261"/>
      <c r="DTG57" s="261"/>
      <c r="DTH57" s="261"/>
      <c r="DTI57" s="262"/>
      <c r="DTJ57" s="262"/>
      <c r="DTK57" s="261"/>
      <c r="DTL57" s="263"/>
      <c r="DTM57" s="264"/>
      <c r="DTN57" s="292"/>
      <c r="DTO57" s="292"/>
      <c r="DTP57" s="292"/>
      <c r="DTQ57" s="292"/>
      <c r="DTR57" s="292"/>
      <c r="DTS57" s="292"/>
      <c r="DTT57" s="153"/>
      <c r="DTU57" s="153"/>
      <c r="DTV57" s="151"/>
      <c r="DTW57" s="153"/>
      <c r="DTY57" s="267"/>
      <c r="DTZ57" s="267"/>
      <c r="DUA57" s="260"/>
      <c r="DUB57" s="293"/>
      <c r="DUC57" s="293"/>
      <c r="DUD57" s="293"/>
      <c r="DUE57" s="261"/>
      <c r="DUF57" s="261"/>
      <c r="DUG57" s="261"/>
      <c r="DUH57" s="262"/>
      <c r="DUI57" s="262"/>
      <c r="DUJ57" s="261"/>
      <c r="DUK57" s="263"/>
      <c r="DUL57" s="264"/>
      <c r="DUM57" s="292"/>
      <c r="DUN57" s="292"/>
      <c r="DUO57" s="292"/>
      <c r="DUP57" s="292"/>
      <c r="DUQ57" s="292"/>
      <c r="DUR57" s="292"/>
      <c r="DUS57" s="153"/>
      <c r="DUT57" s="153"/>
      <c r="DUU57" s="151"/>
      <c r="DUV57" s="153"/>
      <c r="DUX57" s="267"/>
      <c r="DUY57" s="267"/>
      <c r="DUZ57" s="260"/>
      <c r="DVA57" s="293"/>
      <c r="DVB57" s="293"/>
      <c r="DVC57" s="293"/>
      <c r="DVD57" s="261"/>
      <c r="DVE57" s="261"/>
      <c r="DVF57" s="261"/>
      <c r="DVG57" s="262"/>
      <c r="DVH57" s="262"/>
      <c r="DVI57" s="261"/>
      <c r="DVJ57" s="263"/>
      <c r="DVK57" s="264"/>
      <c r="DVL57" s="292"/>
      <c r="DVM57" s="292"/>
      <c r="DVN57" s="292"/>
      <c r="DVO57" s="292"/>
      <c r="DVP57" s="292"/>
      <c r="DVQ57" s="292"/>
      <c r="DVR57" s="153"/>
      <c r="DVS57" s="153"/>
      <c r="DVT57" s="151"/>
      <c r="DVU57" s="153"/>
      <c r="DVW57" s="267"/>
      <c r="DVX57" s="267"/>
      <c r="DVY57" s="260"/>
      <c r="DVZ57" s="293"/>
      <c r="DWA57" s="293"/>
      <c r="DWB57" s="293"/>
      <c r="DWC57" s="261"/>
      <c r="DWD57" s="261"/>
      <c r="DWE57" s="261"/>
      <c r="DWF57" s="262"/>
      <c r="DWG57" s="262"/>
      <c r="DWH57" s="261"/>
      <c r="DWI57" s="263"/>
      <c r="DWJ57" s="264"/>
      <c r="DWK57" s="292"/>
      <c r="DWL57" s="292"/>
      <c r="DWM57" s="292"/>
      <c r="DWN57" s="292"/>
      <c r="DWO57" s="292"/>
      <c r="DWP57" s="292"/>
      <c r="DWQ57" s="153"/>
      <c r="DWR57" s="153"/>
      <c r="DWS57" s="151"/>
      <c r="DWT57" s="153"/>
      <c r="DWV57" s="267"/>
      <c r="DWW57" s="267"/>
      <c r="DWX57" s="260"/>
      <c r="DWY57" s="293"/>
      <c r="DWZ57" s="293"/>
      <c r="DXA57" s="293"/>
      <c r="DXB57" s="261"/>
      <c r="DXC57" s="261"/>
      <c r="DXD57" s="261"/>
      <c r="DXE57" s="262"/>
      <c r="DXF57" s="262"/>
      <c r="DXG57" s="261"/>
      <c r="DXH57" s="263"/>
      <c r="DXI57" s="264"/>
      <c r="DXJ57" s="292"/>
      <c r="DXK57" s="292"/>
      <c r="DXL57" s="292"/>
      <c r="DXM57" s="292"/>
      <c r="DXN57" s="292"/>
      <c r="DXO57" s="292"/>
      <c r="DXP57" s="153"/>
      <c r="DXQ57" s="153"/>
      <c r="DXR57" s="151"/>
      <c r="DXS57" s="153"/>
      <c r="DXU57" s="267"/>
      <c r="DXV57" s="267"/>
      <c r="DXW57" s="260"/>
      <c r="DXX57" s="293"/>
      <c r="DXY57" s="293"/>
      <c r="DXZ57" s="293"/>
      <c r="DYA57" s="261"/>
      <c r="DYB57" s="261"/>
      <c r="DYC57" s="261"/>
      <c r="DYD57" s="262"/>
      <c r="DYE57" s="262"/>
      <c r="DYF57" s="261"/>
      <c r="DYG57" s="263"/>
      <c r="DYH57" s="264"/>
      <c r="DYI57" s="292"/>
      <c r="DYJ57" s="292"/>
      <c r="DYK57" s="292"/>
      <c r="DYL57" s="292"/>
      <c r="DYM57" s="292"/>
      <c r="DYN57" s="292"/>
      <c r="DYO57" s="153"/>
      <c r="DYP57" s="153"/>
      <c r="DYQ57" s="151"/>
      <c r="DYR57" s="153"/>
      <c r="DYT57" s="267"/>
      <c r="DYU57" s="267"/>
      <c r="DYV57" s="260"/>
      <c r="DYW57" s="293"/>
      <c r="DYX57" s="293"/>
      <c r="DYY57" s="293"/>
      <c r="DYZ57" s="261"/>
      <c r="DZA57" s="261"/>
      <c r="DZB57" s="261"/>
      <c r="DZC57" s="262"/>
      <c r="DZD57" s="262"/>
      <c r="DZE57" s="261"/>
      <c r="DZF57" s="263"/>
      <c r="DZG57" s="264"/>
      <c r="DZH57" s="292"/>
      <c r="DZI57" s="292"/>
      <c r="DZJ57" s="292"/>
      <c r="DZK57" s="292"/>
      <c r="DZL57" s="292"/>
      <c r="DZM57" s="292"/>
      <c r="DZN57" s="153"/>
      <c r="DZO57" s="153"/>
      <c r="DZP57" s="151"/>
      <c r="DZQ57" s="153"/>
      <c r="DZS57" s="267"/>
      <c r="DZT57" s="267"/>
      <c r="DZU57" s="260"/>
      <c r="DZV57" s="293"/>
      <c r="DZW57" s="293"/>
      <c r="DZX57" s="293"/>
      <c r="DZY57" s="261"/>
      <c r="DZZ57" s="261"/>
      <c r="EAA57" s="261"/>
      <c r="EAB57" s="262"/>
      <c r="EAC57" s="262"/>
      <c r="EAD57" s="261"/>
      <c r="EAE57" s="263"/>
      <c r="EAF57" s="264"/>
      <c r="EAG57" s="292"/>
      <c r="EAH57" s="292"/>
      <c r="EAI57" s="292"/>
      <c r="EAJ57" s="292"/>
      <c r="EAK57" s="292"/>
      <c r="EAL57" s="292"/>
      <c r="EAM57" s="153"/>
      <c r="EAN57" s="153"/>
      <c r="EAO57" s="151"/>
      <c r="EAP57" s="153"/>
      <c r="EAR57" s="267"/>
      <c r="EAS57" s="267"/>
      <c r="EAT57" s="260"/>
      <c r="EAU57" s="293"/>
      <c r="EAV57" s="293"/>
      <c r="EAW57" s="293"/>
      <c r="EAX57" s="261"/>
      <c r="EAY57" s="261"/>
      <c r="EAZ57" s="261"/>
      <c r="EBA57" s="262"/>
      <c r="EBB57" s="262"/>
      <c r="EBC57" s="261"/>
      <c r="EBD57" s="263"/>
      <c r="EBE57" s="264"/>
      <c r="EBF57" s="292"/>
      <c r="EBG57" s="292"/>
      <c r="EBH57" s="292"/>
      <c r="EBI57" s="292"/>
      <c r="EBJ57" s="292"/>
      <c r="EBK57" s="292"/>
      <c r="EBL57" s="153"/>
      <c r="EBM57" s="153"/>
      <c r="EBN57" s="151"/>
      <c r="EBO57" s="153"/>
      <c r="EBQ57" s="267"/>
      <c r="EBR57" s="267"/>
      <c r="EBS57" s="260"/>
      <c r="EBT57" s="293"/>
      <c r="EBU57" s="293"/>
      <c r="EBV57" s="293"/>
      <c r="EBW57" s="261"/>
      <c r="EBX57" s="261"/>
      <c r="EBY57" s="261"/>
      <c r="EBZ57" s="262"/>
      <c r="ECA57" s="262"/>
      <c r="ECB57" s="261"/>
      <c r="ECC57" s="263"/>
      <c r="ECD57" s="264"/>
      <c r="ECE57" s="292"/>
      <c r="ECF57" s="292"/>
      <c r="ECG57" s="292"/>
      <c r="ECH57" s="292"/>
      <c r="ECI57" s="292"/>
      <c r="ECJ57" s="292"/>
      <c r="ECK57" s="153"/>
      <c r="ECL57" s="153"/>
      <c r="ECM57" s="151"/>
      <c r="ECN57" s="153"/>
      <c r="ECP57" s="267"/>
      <c r="ECQ57" s="267"/>
      <c r="ECR57" s="260"/>
      <c r="ECS57" s="293"/>
      <c r="ECT57" s="293"/>
      <c r="ECU57" s="293"/>
      <c r="ECV57" s="261"/>
      <c r="ECW57" s="261"/>
      <c r="ECX57" s="261"/>
      <c r="ECY57" s="262"/>
      <c r="ECZ57" s="262"/>
      <c r="EDA57" s="261"/>
      <c r="EDB57" s="263"/>
      <c r="EDC57" s="264"/>
      <c r="EDD57" s="292"/>
      <c r="EDE57" s="292"/>
      <c r="EDF57" s="292"/>
      <c r="EDG57" s="292"/>
      <c r="EDH57" s="292"/>
      <c r="EDI57" s="292"/>
      <c r="EDJ57" s="153"/>
      <c r="EDK57" s="153"/>
      <c r="EDL57" s="151"/>
      <c r="EDM57" s="153"/>
      <c r="EDO57" s="267"/>
      <c r="EDP57" s="267"/>
      <c r="EDQ57" s="260"/>
      <c r="EDR57" s="293"/>
      <c r="EDS57" s="293"/>
      <c r="EDT57" s="293"/>
      <c r="EDU57" s="261"/>
      <c r="EDV57" s="261"/>
      <c r="EDW57" s="261"/>
      <c r="EDX57" s="262"/>
      <c r="EDY57" s="262"/>
      <c r="EDZ57" s="261"/>
      <c r="EEA57" s="263"/>
      <c r="EEB57" s="264"/>
      <c r="EEC57" s="292"/>
      <c r="EED57" s="292"/>
      <c r="EEE57" s="292"/>
      <c r="EEF57" s="292"/>
      <c r="EEG57" s="292"/>
      <c r="EEH57" s="292"/>
      <c r="EEI57" s="153"/>
      <c r="EEJ57" s="153"/>
      <c r="EEK57" s="151"/>
      <c r="EEL57" s="153"/>
      <c r="EEN57" s="267"/>
      <c r="EEO57" s="267"/>
      <c r="EEP57" s="260"/>
      <c r="EEQ57" s="293"/>
      <c r="EER57" s="293"/>
      <c r="EES57" s="293"/>
      <c r="EET57" s="261"/>
      <c r="EEU57" s="261"/>
      <c r="EEV57" s="261"/>
      <c r="EEW57" s="262"/>
      <c r="EEX57" s="262"/>
      <c r="EEY57" s="261"/>
      <c r="EEZ57" s="263"/>
      <c r="EFA57" s="264"/>
      <c r="EFB57" s="292"/>
      <c r="EFC57" s="292"/>
      <c r="EFD57" s="292"/>
      <c r="EFE57" s="292"/>
      <c r="EFF57" s="292"/>
      <c r="EFG57" s="292"/>
      <c r="EFH57" s="153"/>
      <c r="EFI57" s="153"/>
      <c r="EFJ57" s="151"/>
      <c r="EFK57" s="153"/>
      <c r="EFM57" s="267"/>
      <c r="EFN57" s="267"/>
      <c r="EFO57" s="260"/>
      <c r="EFP57" s="293"/>
      <c r="EFQ57" s="293"/>
      <c r="EFR57" s="293"/>
      <c r="EFS57" s="261"/>
      <c r="EFT57" s="261"/>
      <c r="EFU57" s="261"/>
      <c r="EFV57" s="262"/>
      <c r="EFW57" s="262"/>
      <c r="EFX57" s="261"/>
      <c r="EFY57" s="263"/>
      <c r="EFZ57" s="264"/>
      <c r="EGA57" s="292"/>
      <c r="EGB57" s="292"/>
      <c r="EGC57" s="292"/>
      <c r="EGD57" s="292"/>
      <c r="EGE57" s="292"/>
      <c r="EGF57" s="292"/>
      <c r="EGG57" s="153"/>
      <c r="EGH57" s="153"/>
      <c r="EGI57" s="151"/>
      <c r="EGJ57" s="153"/>
      <c r="EGL57" s="267"/>
      <c r="EGM57" s="267"/>
      <c r="EGN57" s="260"/>
      <c r="EGO57" s="293"/>
      <c r="EGP57" s="293"/>
      <c r="EGQ57" s="293"/>
      <c r="EGR57" s="261"/>
      <c r="EGS57" s="261"/>
      <c r="EGT57" s="261"/>
      <c r="EGU57" s="262"/>
      <c r="EGV57" s="262"/>
      <c r="EGW57" s="261"/>
      <c r="EGX57" s="263"/>
      <c r="EGY57" s="264"/>
      <c r="EGZ57" s="292"/>
      <c r="EHA57" s="292"/>
      <c r="EHB57" s="292"/>
      <c r="EHC57" s="292"/>
      <c r="EHD57" s="292"/>
      <c r="EHE57" s="292"/>
      <c r="EHF57" s="153"/>
      <c r="EHG57" s="153"/>
      <c r="EHH57" s="151"/>
      <c r="EHI57" s="153"/>
      <c r="EHK57" s="267"/>
      <c r="EHL57" s="267"/>
      <c r="EHM57" s="260"/>
      <c r="EHN57" s="293"/>
      <c r="EHO57" s="293"/>
      <c r="EHP57" s="293"/>
      <c r="EHQ57" s="261"/>
      <c r="EHR57" s="261"/>
      <c r="EHS57" s="261"/>
      <c r="EHT57" s="262"/>
      <c r="EHU57" s="262"/>
      <c r="EHV57" s="261"/>
      <c r="EHW57" s="263"/>
      <c r="EHX57" s="264"/>
      <c r="EHY57" s="292"/>
      <c r="EHZ57" s="292"/>
      <c r="EIA57" s="292"/>
      <c r="EIB57" s="292"/>
      <c r="EIC57" s="292"/>
      <c r="EID57" s="292"/>
      <c r="EIE57" s="153"/>
      <c r="EIF57" s="153"/>
      <c r="EIG57" s="151"/>
      <c r="EIH57" s="153"/>
      <c r="EIJ57" s="267"/>
      <c r="EIK57" s="267"/>
      <c r="EIL57" s="260"/>
      <c r="EIM57" s="293"/>
      <c r="EIN57" s="293"/>
      <c r="EIO57" s="293"/>
      <c r="EIP57" s="261"/>
      <c r="EIQ57" s="261"/>
      <c r="EIR57" s="261"/>
      <c r="EIS57" s="262"/>
      <c r="EIT57" s="262"/>
      <c r="EIU57" s="261"/>
      <c r="EIV57" s="263"/>
      <c r="EIW57" s="264"/>
      <c r="EIX57" s="292"/>
      <c r="EIY57" s="292"/>
      <c r="EIZ57" s="292"/>
      <c r="EJA57" s="292"/>
      <c r="EJB57" s="292"/>
      <c r="EJC57" s="292"/>
      <c r="EJD57" s="153"/>
      <c r="EJE57" s="153"/>
      <c r="EJF57" s="151"/>
      <c r="EJG57" s="153"/>
      <c r="EJI57" s="267"/>
      <c r="EJJ57" s="267"/>
      <c r="EJK57" s="260"/>
      <c r="EJL57" s="293"/>
      <c r="EJM57" s="293"/>
      <c r="EJN57" s="293"/>
      <c r="EJO57" s="261"/>
      <c r="EJP57" s="261"/>
      <c r="EJQ57" s="261"/>
      <c r="EJR57" s="262"/>
      <c r="EJS57" s="262"/>
      <c r="EJT57" s="261"/>
      <c r="EJU57" s="263"/>
      <c r="EJV57" s="264"/>
      <c r="EJW57" s="292"/>
      <c r="EJX57" s="292"/>
      <c r="EJY57" s="292"/>
      <c r="EJZ57" s="292"/>
      <c r="EKA57" s="292"/>
      <c r="EKB57" s="292"/>
      <c r="EKC57" s="153"/>
      <c r="EKD57" s="153"/>
      <c r="EKE57" s="151"/>
      <c r="EKF57" s="153"/>
      <c r="EKH57" s="267"/>
      <c r="EKI57" s="267"/>
      <c r="EKJ57" s="260"/>
      <c r="EKK57" s="293"/>
      <c r="EKL57" s="293"/>
      <c r="EKM57" s="293"/>
      <c r="EKN57" s="261"/>
      <c r="EKO57" s="261"/>
      <c r="EKP57" s="261"/>
      <c r="EKQ57" s="262"/>
      <c r="EKR57" s="262"/>
      <c r="EKS57" s="261"/>
      <c r="EKT57" s="263"/>
      <c r="EKU57" s="264"/>
      <c r="EKV57" s="292"/>
      <c r="EKW57" s="292"/>
      <c r="EKX57" s="292"/>
      <c r="EKY57" s="292"/>
      <c r="EKZ57" s="292"/>
      <c r="ELA57" s="292"/>
      <c r="ELB57" s="153"/>
      <c r="ELC57" s="153"/>
      <c r="ELD57" s="151"/>
      <c r="ELE57" s="153"/>
      <c r="ELG57" s="267"/>
      <c r="ELH57" s="267"/>
      <c r="ELI57" s="260"/>
      <c r="ELJ57" s="293"/>
      <c r="ELK57" s="293"/>
      <c r="ELL57" s="293"/>
      <c r="ELM57" s="261"/>
      <c r="ELN57" s="261"/>
      <c r="ELO57" s="261"/>
      <c r="ELP57" s="262"/>
      <c r="ELQ57" s="262"/>
      <c r="ELR57" s="261"/>
      <c r="ELS57" s="263"/>
      <c r="ELT57" s="264"/>
      <c r="ELU57" s="292"/>
      <c r="ELV57" s="292"/>
      <c r="ELW57" s="292"/>
      <c r="ELX57" s="292"/>
      <c r="ELY57" s="292"/>
      <c r="ELZ57" s="292"/>
      <c r="EMA57" s="153"/>
      <c r="EMB57" s="153"/>
      <c r="EMC57" s="151"/>
      <c r="EMD57" s="153"/>
      <c r="EMF57" s="267"/>
      <c r="EMG57" s="267"/>
      <c r="EMH57" s="260"/>
      <c r="EMI57" s="293"/>
      <c r="EMJ57" s="293"/>
      <c r="EMK57" s="293"/>
      <c r="EML57" s="261"/>
      <c r="EMM57" s="261"/>
      <c r="EMN57" s="261"/>
      <c r="EMO57" s="262"/>
      <c r="EMP57" s="262"/>
      <c r="EMQ57" s="261"/>
      <c r="EMR57" s="263"/>
      <c r="EMS57" s="264"/>
      <c r="EMT57" s="292"/>
      <c r="EMU57" s="292"/>
      <c r="EMV57" s="292"/>
      <c r="EMW57" s="292"/>
      <c r="EMX57" s="292"/>
      <c r="EMY57" s="292"/>
      <c r="EMZ57" s="153"/>
      <c r="ENA57" s="153"/>
      <c r="ENB57" s="151"/>
      <c r="ENC57" s="153"/>
      <c r="ENE57" s="267"/>
      <c r="ENF57" s="267"/>
      <c r="ENG57" s="260"/>
      <c r="ENH57" s="293"/>
      <c r="ENI57" s="293"/>
      <c r="ENJ57" s="293"/>
      <c r="ENK57" s="261"/>
      <c r="ENL57" s="261"/>
      <c r="ENM57" s="261"/>
      <c r="ENN57" s="262"/>
      <c r="ENO57" s="262"/>
      <c r="ENP57" s="261"/>
      <c r="ENQ57" s="263"/>
      <c r="ENR57" s="264"/>
      <c r="ENS57" s="292"/>
      <c r="ENT57" s="292"/>
      <c r="ENU57" s="292"/>
      <c r="ENV57" s="292"/>
      <c r="ENW57" s="292"/>
      <c r="ENX57" s="292"/>
      <c r="ENY57" s="153"/>
      <c r="ENZ57" s="153"/>
      <c r="EOA57" s="151"/>
      <c r="EOB57" s="153"/>
      <c r="EOD57" s="267"/>
      <c r="EOE57" s="267"/>
      <c r="EOF57" s="260"/>
      <c r="EOG57" s="293"/>
      <c r="EOH57" s="293"/>
      <c r="EOI57" s="293"/>
      <c r="EOJ57" s="261"/>
      <c r="EOK57" s="261"/>
      <c r="EOL57" s="261"/>
      <c r="EOM57" s="262"/>
      <c r="EON57" s="262"/>
      <c r="EOO57" s="261"/>
      <c r="EOP57" s="263"/>
      <c r="EOQ57" s="264"/>
      <c r="EOR57" s="292"/>
      <c r="EOS57" s="292"/>
      <c r="EOT57" s="292"/>
      <c r="EOU57" s="292"/>
      <c r="EOV57" s="292"/>
      <c r="EOW57" s="292"/>
      <c r="EOX57" s="153"/>
      <c r="EOY57" s="153"/>
      <c r="EOZ57" s="151"/>
      <c r="EPA57" s="153"/>
      <c r="EPC57" s="267"/>
      <c r="EPD57" s="267"/>
      <c r="EPE57" s="260"/>
      <c r="EPF57" s="293"/>
      <c r="EPG57" s="293"/>
      <c r="EPH57" s="293"/>
      <c r="EPI57" s="261"/>
      <c r="EPJ57" s="261"/>
      <c r="EPK57" s="261"/>
      <c r="EPL57" s="262"/>
      <c r="EPM57" s="262"/>
      <c r="EPN57" s="261"/>
      <c r="EPO57" s="263"/>
      <c r="EPP57" s="264"/>
      <c r="EPQ57" s="292"/>
      <c r="EPR57" s="292"/>
      <c r="EPS57" s="292"/>
      <c r="EPT57" s="292"/>
      <c r="EPU57" s="292"/>
      <c r="EPV57" s="292"/>
      <c r="EPW57" s="153"/>
      <c r="EPX57" s="153"/>
      <c r="EPY57" s="151"/>
      <c r="EPZ57" s="153"/>
      <c r="EQB57" s="267"/>
      <c r="EQC57" s="267"/>
      <c r="EQD57" s="260"/>
      <c r="EQE57" s="293"/>
      <c r="EQF57" s="293"/>
      <c r="EQG57" s="293"/>
      <c r="EQH57" s="261"/>
      <c r="EQI57" s="261"/>
      <c r="EQJ57" s="261"/>
      <c r="EQK57" s="262"/>
      <c r="EQL57" s="262"/>
      <c r="EQM57" s="261"/>
      <c r="EQN57" s="263"/>
      <c r="EQO57" s="264"/>
      <c r="EQP57" s="292"/>
      <c r="EQQ57" s="292"/>
      <c r="EQR57" s="292"/>
      <c r="EQS57" s="292"/>
      <c r="EQT57" s="292"/>
      <c r="EQU57" s="292"/>
      <c r="EQV57" s="153"/>
      <c r="EQW57" s="153"/>
      <c r="EQX57" s="151"/>
      <c r="EQY57" s="153"/>
      <c r="ERA57" s="267"/>
      <c r="ERB57" s="267"/>
      <c r="ERC57" s="260"/>
      <c r="ERD57" s="293"/>
      <c r="ERE57" s="293"/>
      <c r="ERF57" s="293"/>
      <c r="ERG57" s="261"/>
      <c r="ERH57" s="261"/>
      <c r="ERI57" s="261"/>
      <c r="ERJ57" s="262"/>
      <c r="ERK57" s="262"/>
      <c r="ERL57" s="261"/>
      <c r="ERM57" s="263"/>
      <c r="ERN57" s="264"/>
      <c r="ERO57" s="292"/>
      <c r="ERP57" s="292"/>
      <c r="ERQ57" s="292"/>
      <c r="ERR57" s="292"/>
      <c r="ERS57" s="292"/>
      <c r="ERT57" s="292"/>
      <c r="ERU57" s="153"/>
      <c r="ERV57" s="153"/>
      <c r="ERW57" s="151"/>
      <c r="ERX57" s="153"/>
      <c r="ERZ57" s="267"/>
      <c r="ESA57" s="267"/>
      <c r="ESB57" s="260"/>
      <c r="ESC57" s="293"/>
      <c r="ESD57" s="293"/>
      <c r="ESE57" s="293"/>
      <c r="ESF57" s="261"/>
      <c r="ESG57" s="261"/>
      <c r="ESH57" s="261"/>
      <c r="ESI57" s="262"/>
      <c r="ESJ57" s="262"/>
      <c r="ESK57" s="261"/>
      <c r="ESL57" s="263"/>
      <c r="ESM57" s="264"/>
      <c r="ESN57" s="292"/>
      <c r="ESO57" s="292"/>
      <c r="ESP57" s="292"/>
      <c r="ESQ57" s="292"/>
      <c r="ESR57" s="292"/>
      <c r="ESS57" s="292"/>
      <c r="EST57" s="153"/>
      <c r="ESU57" s="153"/>
      <c r="ESV57" s="151"/>
      <c r="ESW57" s="153"/>
      <c r="ESY57" s="267"/>
      <c r="ESZ57" s="267"/>
      <c r="ETA57" s="260"/>
      <c r="ETB57" s="293"/>
      <c r="ETC57" s="293"/>
      <c r="ETD57" s="293"/>
      <c r="ETE57" s="261"/>
      <c r="ETF57" s="261"/>
      <c r="ETG57" s="261"/>
      <c r="ETH57" s="262"/>
      <c r="ETI57" s="262"/>
      <c r="ETJ57" s="261"/>
      <c r="ETK57" s="263"/>
      <c r="ETL57" s="264"/>
      <c r="ETM57" s="292"/>
      <c r="ETN57" s="292"/>
      <c r="ETO57" s="292"/>
      <c r="ETP57" s="292"/>
      <c r="ETQ57" s="292"/>
      <c r="ETR57" s="292"/>
      <c r="ETS57" s="153"/>
      <c r="ETT57" s="153"/>
      <c r="ETU57" s="151"/>
      <c r="ETV57" s="153"/>
      <c r="ETX57" s="267"/>
      <c r="ETY57" s="267"/>
      <c r="ETZ57" s="260"/>
      <c r="EUA57" s="293"/>
      <c r="EUB57" s="293"/>
      <c r="EUC57" s="293"/>
      <c r="EUD57" s="261"/>
      <c r="EUE57" s="261"/>
      <c r="EUF57" s="261"/>
      <c r="EUG57" s="262"/>
      <c r="EUH57" s="262"/>
      <c r="EUI57" s="261"/>
      <c r="EUJ57" s="263"/>
      <c r="EUK57" s="264"/>
      <c r="EUL57" s="292"/>
      <c r="EUM57" s="292"/>
      <c r="EUN57" s="292"/>
      <c r="EUO57" s="292"/>
      <c r="EUP57" s="292"/>
      <c r="EUQ57" s="292"/>
      <c r="EUR57" s="153"/>
      <c r="EUS57" s="153"/>
      <c r="EUT57" s="151"/>
      <c r="EUU57" s="153"/>
      <c r="EUW57" s="267"/>
      <c r="EUX57" s="267"/>
      <c r="EUY57" s="260"/>
      <c r="EUZ57" s="293"/>
      <c r="EVA57" s="293"/>
      <c r="EVB57" s="293"/>
      <c r="EVC57" s="261"/>
      <c r="EVD57" s="261"/>
      <c r="EVE57" s="261"/>
      <c r="EVF57" s="262"/>
      <c r="EVG57" s="262"/>
      <c r="EVH57" s="261"/>
      <c r="EVI57" s="263"/>
      <c r="EVJ57" s="264"/>
      <c r="EVK57" s="292"/>
      <c r="EVL57" s="292"/>
      <c r="EVM57" s="292"/>
      <c r="EVN57" s="292"/>
      <c r="EVO57" s="292"/>
      <c r="EVP57" s="292"/>
      <c r="EVQ57" s="153"/>
      <c r="EVR57" s="153"/>
      <c r="EVS57" s="151"/>
      <c r="EVT57" s="153"/>
      <c r="EVV57" s="267"/>
      <c r="EVW57" s="267"/>
      <c r="EVX57" s="260"/>
      <c r="EVY57" s="293"/>
      <c r="EVZ57" s="293"/>
      <c r="EWA57" s="293"/>
      <c r="EWB57" s="261"/>
      <c r="EWC57" s="261"/>
      <c r="EWD57" s="261"/>
      <c r="EWE57" s="262"/>
      <c r="EWF57" s="262"/>
      <c r="EWG57" s="261"/>
      <c r="EWH57" s="263"/>
      <c r="EWI57" s="264"/>
      <c r="EWJ57" s="292"/>
      <c r="EWK57" s="292"/>
      <c r="EWL57" s="292"/>
      <c r="EWM57" s="292"/>
      <c r="EWN57" s="292"/>
      <c r="EWO57" s="292"/>
      <c r="EWP57" s="153"/>
      <c r="EWQ57" s="153"/>
      <c r="EWR57" s="151"/>
      <c r="EWS57" s="153"/>
      <c r="EWU57" s="267"/>
      <c r="EWV57" s="267"/>
      <c r="EWW57" s="260"/>
      <c r="EWX57" s="293"/>
      <c r="EWY57" s="293"/>
      <c r="EWZ57" s="293"/>
      <c r="EXA57" s="261"/>
      <c r="EXB57" s="261"/>
      <c r="EXC57" s="261"/>
      <c r="EXD57" s="262"/>
      <c r="EXE57" s="262"/>
      <c r="EXF57" s="261"/>
      <c r="EXG57" s="263"/>
      <c r="EXH57" s="264"/>
      <c r="EXI57" s="292"/>
      <c r="EXJ57" s="292"/>
      <c r="EXK57" s="292"/>
      <c r="EXL57" s="292"/>
      <c r="EXM57" s="292"/>
      <c r="EXN57" s="292"/>
      <c r="EXO57" s="153"/>
      <c r="EXP57" s="153"/>
      <c r="EXQ57" s="151"/>
      <c r="EXR57" s="153"/>
      <c r="EXT57" s="267"/>
      <c r="EXU57" s="267"/>
      <c r="EXV57" s="260"/>
      <c r="EXW57" s="293"/>
      <c r="EXX57" s="293"/>
      <c r="EXY57" s="293"/>
      <c r="EXZ57" s="261"/>
      <c r="EYA57" s="261"/>
      <c r="EYB57" s="261"/>
      <c r="EYC57" s="262"/>
      <c r="EYD57" s="262"/>
      <c r="EYE57" s="261"/>
      <c r="EYF57" s="263"/>
      <c r="EYG57" s="264"/>
      <c r="EYH57" s="292"/>
      <c r="EYI57" s="292"/>
      <c r="EYJ57" s="292"/>
      <c r="EYK57" s="292"/>
      <c r="EYL57" s="292"/>
      <c r="EYM57" s="292"/>
      <c r="EYN57" s="153"/>
      <c r="EYO57" s="153"/>
      <c r="EYP57" s="151"/>
      <c r="EYQ57" s="153"/>
      <c r="EYS57" s="267"/>
      <c r="EYT57" s="267"/>
      <c r="EYU57" s="260"/>
      <c r="EYV57" s="293"/>
      <c r="EYW57" s="293"/>
      <c r="EYX57" s="293"/>
      <c r="EYY57" s="261"/>
      <c r="EYZ57" s="261"/>
      <c r="EZA57" s="261"/>
      <c r="EZB57" s="262"/>
      <c r="EZC57" s="262"/>
      <c r="EZD57" s="261"/>
      <c r="EZE57" s="263"/>
      <c r="EZF57" s="264"/>
      <c r="EZG57" s="292"/>
      <c r="EZH57" s="292"/>
      <c r="EZI57" s="292"/>
      <c r="EZJ57" s="292"/>
      <c r="EZK57" s="292"/>
      <c r="EZL57" s="292"/>
      <c r="EZM57" s="153"/>
      <c r="EZN57" s="153"/>
      <c r="EZO57" s="151"/>
      <c r="EZP57" s="153"/>
      <c r="EZR57" s="267"/>
      <c r="EZS57" s="267"/>
      <c r="EZT57" s="260"/>
      <c r="EZU57" s="293"/>
      <c r="EZV57" s="293"/>
      <c r="EZW57" s="293"/>
      <c r="EZX57" s="261"/>
      <c r="EZY57" s="261"/>
      <c r="EZZ57" s="261"/>
      <c r="FAA57" s="262"/>
      <c r="FAB57" s="262"/>
      <c r="FAC57" s="261"/>
      <c r="FAD57" s="263"/>
      <c r="FAE57" s="264"/>
      <c r="FAF57" s="292"/>
      <c r="FAG57" s="292"/>
      <c r="FAH57" s="292"/>
      <c r="FAI57" s="292"/>
      <c r="FAJ57" s="292"/>
      <c r="FAK57" s="292"/>
      <c r="FAL57" s="153"/>
      <c r="FAM57" s="153"/>
      <c r="FAN57" s="151"/>
      <c r="FAO57" s="153"/>
      <c r="FAQ57" s="267"/>
      <c r="FAR57" s="267"/>
      <c r="FAS57" s="260"/>
      <c r="FAT57" s="293"/>
      <c r="FAU57" s="293"/>
      <c r="FAV57" s="293"/>
      <c r="FAW57" s="261"/>
      <c r="FAX57" s="261"/>
      <c r="FAY57" s="261"/>
      <c r="FAZ57" s="262"/>
      <c r="FBA57" s="262"/>
      <c r="FBB57" s="261"/>
      <c r="FBC57" s="263"/>
      <c r="FBD57" s="264"/>
      <c r="FBE57" s="292"/>
      <c r="FBF57" s="292"/>
      <c r="FBG57" s="292"/>
      <c r="FBH57" s="292"/>
      <c r="FBI57" s="292"/>
      <c r="FBJ57" s="292"/>
      <c r="FBK57" s="153"/>
      <c r="FBL57" s="153"/>
      <c r="FBM57" s="151"/>
      <c r="FBN57" s="153"/>
      <c r="FBP57" s="267"/>
      <c r="FBQ57" s="267"/>
      <c r="FBR57" s="260"/>
      <c r="FBS57" s="293"/>
      <c r="FBT57" s="293"/>
      <c r="FBU57" s="293"/>
      <c r="FBV57" s="261"/>
      <c r="FBW57" s="261"/>
      <c r="FBX57" s="261"/>
      <c r="FBY57" s="262"/>
      <c r="FBZ57" s="262"/>
      <c r="FCA57" s="261"/>
      <c r="FCB57" s="263"/>
      <c r="FCC57" s="264"/>
      <c r="FCD57" s="292"/>
      <c r="FCE57" s="292"/>
      <c r="FCF57" s="292"/>
      <c r="FCG57" s="292"/>
      <c r="FCH57" s="292"/>
      <c r="FCI57" s="292"/>
      <c r="FCJ57" s="153"/>
      <c r="FCK57" s="153"/>
      <c r="FCL57" s="151"/>
      <c r="FCM57" s="153"/>
      <c r="FCO57" s="267"/>
      <c r="FCP57" s="267"/>
      <c r="FCQ57" s="260"/>
      <c r="FCR57" s="293"/>
      <c r="FCS57" s="293"/>
      <c r="FCT57" s="293"/>
      <c r="FCU57" s="261"/>
      <c r="FCV57" s="261"/>
      <c r="FCW57" s="261"/>
      <c r="FCX57" s="262"/>
      <c r="FCY57" s="262"/>
      <c r="FCZ57" s="261"/>
      <c r="FDA57" s="263"/>
      <c r="FDB57" s="264"/>
      <c r="FDC57" s="292"/>
      <c r="FDD57" s="292"/>
      <c r="FDE57" s="292"/>
      <c r="FDF57" s="292"/>
      <c r="FDG57" s="292"/>
      <c r="FDH57" s="292"/>
      <c r="FDI57" s="153"/>
      <c r="FDJ57" s="153"/>
      <c r="FDK57" s="151"/>
      <c r="FDL57" s="153"/>
      <c r="FDN57" s="267"/>
      <c r="FDO57" s="267"/>
      <c r="FDP57" s="260"/>
      <c r="FDQ57" s="293"/>
      <c r="FDR57" s="293"/>
      <c r="FDS57" s="293"/>
      <c r="FDT57" s="261"/>
      <c r="FDU57" s="261"/>
      <c r="FDV57" s="261"/>
      <c r="FDW57" s="262"/>
      <c r="FDX57" s="262"/>
      <c r="FDY57" s="261"/>
      <c r="FDZ57" s="263"/>
      <c r="FEA57" s="264"/>
      <c r="FEB57" s="292"/>
      <c r="FEC57" s="292"/>
      <c r="FED57" s="292"/>
      <c r="FEE57" s="292"/>
      <c r="FEF57" s="292"/>
      <c r="FEG57" s="292"/>
      <c r="FEH57" s="153"/>
      <c r="FEI57" s="153"/>
      <c r="FEJ57" s="151"/>
      <c r="FEK57" s="153"/>
      <c r="FEM57" s="267"/>
      <c r="FEN57" s="267"/>
      <c r="FEO57" s="260"/>
      <c r="FEP57" s="293"/>
      <c r="FEQ57" s="293"/>
      <c r="FER57" s="293"/>
      <c r="FES57" s="261"/>
      <c r="FET57" s="261"/>
      <c r="FEU57" s="261"/>
      <c r="FEV57" s="262"/>
      <c r="FEW57" s="262"/>
      <c r="FEX57" s="261"/>
      <c r="FEY57" s="263"/>
      <c r="FEZ57" s="264"/>
      <c r="FFA57" s="292"/>
      <c r="FFB57" s="292"/>
      <c r="FFC57" s="292"/>
      <c r="FFD57" s="292"/>
      <c r="FFE57" s="292"/>
      <c r="FFF57" s="292"/>
      <c r="FFG57" s="153"/>
      <c r="FFH57" s="153"/>
      <c r="FFI57" s="151"/>
      <c r="FFJ57" s="153"/>
      <c r="FFL57" s="267"/>
      <c r="FFM57" s="267"/>
      <c r="FFN57" s="260"/>
      <c r="FFO57" s="293"/>
      <c r="FFP57" s="293"/>
      <c r="FFQ57" s="293"/>
      <c r="FFR57" s="261"/>
      <c r="FFS57" s="261"/>
      <c r="FFT57" s="261"/>
      <c r="FFU57" s="262"/>
      <c r="FFV57" s="262"/>
      <c r="FFW57" s="261"/>
      <c r="FFX57" s="263"/>
      <c r="FFY57" s="264"/>
      <c r="FFZ57" s="292"/>
      <c r="FGA57" s="292"/>
      <c r="FGB57" s="292"/>
      <c r="FGC57" s="292"/>
      <c r="FGD57" s="292"/>
      <c r="FGE57" s="292"/>
      <c r="FGF57" s="153"/>
      <c r="FGG57" s="153"/>
      <c r="FGH57" s="151"/>
      <c r="FGI57" s="153"/>
      <c r="FGK57" s="267"/>
      <c r="FGL57" s="267"/>
      <c r="FGM57" s="260"/>
      <c r="FGN57" s="293"/>
      <c r="FGO57" s="293"/>
      <c r="FGP57" s="293"/>
      <c r="FGQ57" s="261"/>
      <c r="FGR57" s="261"/>
      <c r="FGS57" s="261"/>
      <c r="FGT57" s="262"/>
      <c r="FGU57" s="262"/>
      <c r="FGV57" s="261"/>
      <c r="FGW57" s="263"/>
      <c r="FGX57" s="264"/>
      <c r="FGY57" s="292"/>
      <c r="FGZ57" s="292"/>
      <c r="FHA57" s="292"/>
      <c r="FHB57" s="292"/>
      <c r="FHC57" s="292"/>
      <c r="FHD57" s="292"/>
      <c r="FHE57" s="153"/>
      <c r="FHF57" s="153"/>
      <c r="FHG57" s="151"/>
      <c r="FHH57" s="153"/>
      <c r="FHJ57" s="267"/>
      <c r="FHK57" s="267"/>
      <c r="FHL57" s="260"/>
      <c r="FHM57" s="293"/>
      <c r="FHN57" s="293"/>
      <c r="FHO57" s="293"/>
      <c r="FHP57" s="261"/>
      <c r="FHQ57" s="261"/>
      <c r="FHR57" s="261"/>
      <c r="FHS57" s="262"/>
      <c r="FHT57" s="262"/>
      <c r="FHU57" s="261"/>
      <c r="FHV57" s="263"/>
      <c r="FHW57" s="264"/>
      <c r="FHX57" s="292"/>
      <c r="FHY57" s="292"/>
      <c r="FHZ57" s="292"/>
      <c r="FIA57" s="292"/>
      <c r="FIB57" s="292"/>
      <c r="FIC57" s="292"/>
      <c r="FID57" s="153"/>
      <c r="FIE57" s="153"/>
      <c r="FIF57" s="151"/>
      <c r="FIG57" s="153"/>
      <c r="FII57" s="267"/>
      <c r="FIJ57" s="267"/>
      <c r="FIK57" s="260"/>
      <c r="FIL57" s="293"/>
      <c r="FIM57" s="293"/>
      <c r="FIN57" s="293"/>
      <c r="FIO57" s="261"/>
      <c r="FIP57" s="261"/>
      <c r="FIQ57" s="261"/>
      <c r="FIR57" s="262"/>
      <c r="FIS57" s="262"/>
      <c r="FIT57" s="261"/>
      <c r="FIU57" s="263"/>
      <c r="FIV57" s="264"/>
      <c r="FIW57" s="292"/>
      <c r="FIX57" s="292"/>
      <c r="FIY57" s="292"/>
      <c r="FIZ57" s="292"/>
      <c r="FJA57" s="292"/>
      <c r="FJB57" s="292"/>
      <c r="FJC57" s="153"/>
      <c r="FJD57" s="153"/>
      <c r="FJE57" s="151"/>
      <c r="FJF57" s="153"/>
      <c r="FJH57" s="267"/>
      <c r="FJI57" s="267"/>
      <c r="FJJ57" s="260"/>
      <c r="FJK57" s="293"/>
      <c r="FJL57" s="293"/>
      <c r="FJM57" s="293"/>
      <c r="FJN57" s="261"/>
      <c r="FJO57" s="261"/>
      <c r="FJP57" s="261"/>
      <c r="FJQ57" s="262"/>
      <c r="FJR57" s="262"/>
      <c r="FJS57" s="261"/>
      <c r="FJT57" s="263"/>
      <c r="FJU57" s="264"/>
      <c r="FJV57" s="292"/>
      <c r="FJW57" s="292"/>
      <c r="FJX57" s="292"/>
      <c r="FJY57" s="292"/>
      <c r="FJZ57" s="292"/>
      <c r="FKA57" s="292"/>
      <c r="FKB57" s="153"/>
      <c r="FKC57" s="153"/>
      <c r="FKD57" s="151"/>
      <c r="FKE57" s="153"/>
      <c r="FKG57" s="267"/>
      <c r="FKH57" s="267"/>
      <c r="FKI57" s="260"/>
      <c r="FKJ57" s="293"/>
      <c r="FKK57" s="293"/>
      <c r="FKL57" s="293"/>
      <c r="FKM57" s="261"/>
      <c r="FKN57" s="261"/>
      <c r="FKO57" s="261"/>
      <c r="FKP57" s="262"/>
      <c r="FKQ57" s="262"/>
      <c r="FKR57" s="261"/>
      <c r="FKS57" s="263"/>
      <c r="FKT57" s="264"/>
      <c r="FKU57" s="292"/>
      <c r="FKV57" s="292"/>
      <c r="FKW57" s="292"/>
      <c r="FKX57" s="292"/>
      <c r="FKY57" s="292"/>
      <c r="FKZ57" s="292"/>
      <c r="FLA57" s="153"/>
      <c r="FLB57" s="153"/>
      <c r="FLC57" s="151"/>
      <c r="FLD57" s="153"/>
      <c r="FLF57" s="267"/>
      <c r="FLG57" s="267"/>
      <c r="FLH57" s="260"/>
      <c r="FLI57" s="293"/>
      <c r="FLJ57" s="293"/>
      <c r="FLK57" s="293"/>
      <c r="FLL57" s="261"/>
      <c r="FLM57" s="261"/>
      <c r="FLN57" s="261"/>
      <c r="FLO57" s="262"/>
      <c r="FLP57" s="262"/>
      <c r="FLQ57" s="261"/>
      <c r="FLR57" s="263"/>
      <c r="FLS57" s="264"/>
      <c r="FLT57" s="292"/>
      <c r="FLU57" s="292"/>
      <c r="FLV57" s="292"/>
      <c r="FLW57" s="292"/>
      <c r="FLX57" s="292"/>
      <c r="FLY57" s="292"/>
      <c r="FLZ57" s="153"/>
      <c r="FMA57" s="153"/>
      <c r="FMB57" s="151"/>
      <c r="FMC57" s="153"/>
      <c r="FME57" s="267"/>
      <c r="FMF57" s="267"/>
      <c r="FMG57" s="260"/>
      <c r="FMH57" s="293"/>
      <c r="FMI57" s="293"/>
      <c r="FMJ57" s="293"/>
      <c r="FMK57" s="261"/>
      <c r="FML57" s="261"/>
      <c r="FMM57" s="261"/>
      <c r="FMN57" s="262"/>
      <c r="FMO57" s="262"/>
      <c r="FMP57" s="261"/>
      <c r="FMQ57" s="263"/>
      <c r="FMR57" s="264"/>
      <c r="FMS57" s="292"/>
      <c r="FMT57" s="292"/>
      <c r="FMU57" s="292"/>
      <c r="FMV57" s="292"/>
      <c r="FMW57" s="292"/>
      <c r="FMX57" s="292"/>
      <c r="FMY57" s="153"/>
      <c r="FMZ57" s="153"/>
      <c r="FNA57" s="151"/>
      <c r="FNB57" s="153"/>
      <c r="FND57" s="267"/>
      <c r="FNE57" s="267"/>
      <c r="FNF57" s="260"/>
      <c r="FNG57" s="293"/>
      <c r="FNH57" s="293"/>
      <c r="FNI57" s="293"/>
      <c r="FNJ57" s="261"/>
      <c r="FNK57" s="261"/>
      <c r="FNL57" s="261"/>
      <c r="FNM57" s="262"/>
      <c r="FNN57" s="262"/>
      <c r="FNO57" s="261"/>
      <c r="FNP57" s="263"/>
      <c r="FNQ57" s="264"/>
      <c r="FNR57" s="292"/>
      <c r="FNS57" s="292"/>
      <c r="FNT57" s="292"/>
      <c r="FNU57" s="292"/>
      <c r="FNV57" s="292"/>
      <c r="FNW57" s="292"/>
      <c r="FNX57" s="153"/>
      <c r="FNY57" s="153"/>
      <c r="FNZ57" s="151"/>
      <c r="FOA57" s="153"/>
      <c r="FOC57" s="267"/>
      <c r="FOD57" s="267"/>
      <c r="FOE57" s="260"/>
      <c r="FOF57" s="293"/>
      <c r="FOG57" s="293"/>
      <c r="FOH57" s="293"/>
      <c r="FOI57" s="261"/>
      <c r="FOJ57" s="261"/>
      <c r="FOK57" s="261"/>
      <c r="FOL57" s="262"/>
      <c r="FOM57" s="262"/>
      <c r="FON57" s="261"/>
      <c r="FOO57" s="263"/>
      <c r="FOP57" s="264"/>
      <c r="FOQ57" s="292"/>
      <c r="FOR57" s="292"/>
      <c r="FOS57" s="292"/>
      <c r="FOT57" s="292"/>
      <c r="FOU57" s="292"/>
      <c r="FOV57" s="292"/>
      <c r="FOW57" s="153"/>
      <c r="FOX57" s="153"/>
      <c r="FOY57" s="151"/>
      <c r="FOZ57" s="153"/>
      <c r="FPB57" s="267"/>
      <c r="FPC57" s="267"/>
      <c r="FPD57" s="260"/>
      <c r="FPE57" s="293"/>
      <c r="FPF57" s="293"/>
      <c r="FPG57" s="293"/>
      <c r="FPH57" s="261"/>
      <c r="FPI57" s="261"/>
      <c r="FPJ57" s="261"/>
      <c r="FPK57" s="262"/>
      <c r="FPL57" s="262"/>
      <c r="FPM57" s="261"/>
      <c r="FPN57" s="263"/>
      <c r="FPO57" s="264"/>
      <c r="FPP57" s="292"/>
      <c r="FPQ57" s="292"/>
      <c r="FPR57" s="292"/>
      <c r="FPS57" s="292"/>
      <c r="FPT57" s="292"/>
      <c r="FPU57" s="292"/>
      <c r="FPV57" s="153"/>
      <c r="FPW57" s="153"/>
      <c r="FPX57" s="151"/>
      <c r="FPY57" s="153"/>
      <c r="FQA57" s="267"/>
      <c r="FQB57" s="267"/>
      <c r="FQC57" s="260"/>
      <c r="FQD57" s="293"/>
      <c r="FQE57" s="293"/>
      <c r="FQF57" s="293"/>
      <c r="FQG57" s="261"/>
      <c r="FQH57" s="261"/>
      <c r="FQI57" s="261"/>
      <c r="FQJ57" s="262"/>
      <c r="FQK57" s="262"/>
      <c r="FQL57" s="261"/>
      <c r="FQM57" s="263"/>
      <c r="FQN57" s="264"/>
      <c r="FQO57" s="292"/>
      <c r="FQP57" s="292"/>
      <c r="FQQ57" s="292"/>
      <c r="FQR57" s="292"/>
      <c r="FQS57" s="292"/>
      <c r="FQT57" s="292"/>
      <c r="FQU57" s="153"/>
      <c r="FQV57" s="153"/>
      <c r="FQW57" s="151"/>
      <c r="FQX57" s="153"/>
      <c r="FQZ57" s="267"/>
      <c r="FRA57" s="267"/>
      <c r="FRB57" s="260"/>
      <c r="FRC57" s="293"/>
      <c r="FRD57" s="293"/>
      <c r="FRE57" s="293"/>
      <c r="FRF57" s="261"/>
      <c r="FRG57" s="261"/>
      <c r="FRH57" s="261"/>
      <c r="FRI57" s="262"/>
      <c r="FRJ57" s="262"/>
      <c r="FRK57" s="261"/>
      <c r="FRL57" s="263"/>
      <c r="FRM57" s="264"/>
      <c r="FRN57" s="292"/>
      <c r="FRO57" s="292"/>
      <c r="FRP57" s="292"/>
      <c r="FRQ57" s="292"/>
      <c r="FRR57" s="292"/>
      <c r="FRS57" s="292"/>
      <c r="FRT57" s="153"/>
      <c r="FRU57" s="153"/>
      <c r="FRV57" s="151"/>
      <c r="FRW57" s="153"/>
      <c r="FRY57" s="267"/>
      <c r="FRZ57" s="267"/>
      <c r="FSA57" s="260"/>
      <c r="FSB57" s="293"/>
      <c r="FSC57" s="293"/>
      <c r="FSD57" s="293"/>
      <c r="FSE57" s="261"/>
      <c r="FSF57" s="261"/>
      <c r="FSG57" s="261"/>
      <c r="FSH57" s="262"/>
      <c r="FSI57" s="262"/>
      <c r="FSJ57" s="261"/>
      <c r="FSK57" s="263"/>
      <c r="FSL57" s="264"/>
      <c r="FSM57" s="292"/>
      <c r="FSN57" s="292"/>
      <c r="FSO57" s="292"/>
      <c r="FSP57" s="292"/>
      <c r="FSQ57" s="292"/>
      <c r="FSR57" s="292"/>
      <c r="FSS57" s="153"/>
      <c r="FST57" s="153"/>
      <c r="FSU57" s="151"/>
      <c r="FSV57" s="153"/>
      <c r="FSX57" s="267"/>
      <c r="FSY57" s="267"/>
      <c r="FSZ57" s="260"/>
      <c r="FTA57" s="293"/>
      <c r="FTB57" s="293"/>
      <c r="FTC57" s="293"/>
      <c r="FTD57" s="261"/>
      <c r="FTE57" s="261"/>
      <c r="FTF57" s="261"/>
      <c r="FTG57" s="262"/>
      <c r="FTH57" s="262"/>
      <c r="FTI57" s="261"/>
      <c r="FTJ57" s="263"/>
      <c r="FTK57" s="264"/>
      <c r="FTL57" s="292"/>
      <c r="FTM57" s="292"/>
      <c r="FTN57" s="292"/>
      <c r="FTO57" s="292"/>
      <c r="FTP57" s="292"/>
      <c r="FTQ57" s="292"/>
      <c r="FTR57" s="153"/>
      <c r="FTS57" s="153"/>
      <c r="FTT57" s="151"/>
      <c r="FTU57" s="153"/>
      <c r="FTW57" s="267"/>
      <c r="FTX57" s="267"/>
      <c r="FTY57" s="260"/>
      <c r="FTZ57" s="293"/>
      <c r="FUA57" s="293"/>
      <c r="FUB57" s="293"/>
      <c r="FUC57" s="261"/>
      <c r="FUD57" s="261"/>
      <c r="FUE57" s="261"/>
      <c r="FUF57" s="262"/>
      <c r="FUG57" s="262"/>
      <c r="FUH57" s="261"/>
      <c r="FUI57" s="263"/>
      <c r="FUJ57" s="264"/>
      <c r="FUK57" s="292"/>
      <c r="FUL57" s="292"/>
      <c r="FUM57" s="292"/>
      <c r="FUN57" s="292"/>
      <c r="FUO57" s="292"/>
      <c r="FUP57" s="292"/>
      <c r="FUQ57" s="153"/>
      <c r="FUR57" s="153"/>
      <c r="FUS57" s="151"/>
      <c r="FUT57" s="153"/>
      <c r="FUV57" s="267"/>
      <c r="FUW57" s="267"/>
      <c r="FUX57" s="260"/>
      <c r="FUY57" s="293"/>
      <c r="FUZ57" s="293"/>
      <c r="FVA57" s="293"/>
      <c r="FVB57" s="261"/>
      <c r="FVC57" s="261"/>
      <c r="FVD57" s="261"/>
      <c r="FVE57" s="262"/>
      <c r="FVF57" s="262"/>
      <c r="FVG57" s="261"/>
      <c r="FVH57" s="263"/>
      <c r="FVI57" s="264"/>
      <c r="FVJ57" s="292"/>
      <c r="FVK57" s="292"/>
      <c r="FVL57" s="292"/>
      <c r="FVM57" s="292"/>
      <c r="FVN57" s="292"/>
      <c r="FVO57" s="292"/>
      <c r="FVP57" s="153"/>
      <c r="FVQ57" s="153"/>
      <c r="FVR57" s="151"/>
      <c r="FVS57" s="153"/>
      <c r="FVU57" s="267"/>
      <c r="FVV57" s="267"/>
      <c r="FVW57" s="260"/>
      <c r="FVX57" s="293"/>
      <c r="FVY57" s="293"/>
      <c r="FVZ57" s="293"/>
      <c r="FWA57" s="261"/>
      <c r="FWB57" s="261"/>
      <c r="FWC57" s="261"/>
      <c r="FWD57" s="262"/>
      <c r="FWE57" s="262"/>
      <c r="FWF57" s="261"/>
      <c r="FWG57" s="263"/>
      <c r="FWH57" s="264"/>
      <c r="FWI57" s="292"/>
      <c r="FWJ57" s="292"/>
      <c r="FWK57" s="292"/>
      <c r="FWL57" s="292"/>
      <c r="FWM57" s="292"/>
      <c r="FWN57" s="292"/>
      <c r="FWO57" s="153"/>
      <c r="FWP57" s="153"/>
      <c r="FWQ57" s="151"/>
      <c r="FWR57" s="153"/>
      <c r="FWT57" s="267"/>
      <c r="FWU57" s="267"/>
      <c r="FWV57" s="260"/>
      <c r="FWW57" s="293"/>
      <c r="FWX57" s="293"/>
      <c r="FWY57" s="293"/>
      <c r="FWZ57" s="261"/>
      <c r="FXA57" s="261"/>
      <c r="FXB57" s="261"/>
      <c r="FXC57" s="262"/>
      <c r="FXD57" s="262"/>
      <c r="FXE57" s="261"/>
      <c r="FXF57" s="263"/>
      <c r="FXG57" s="264"/>
      <c r="FXH57" s="292"/>
      <c r="FXI57" s="292"/>
      <c r="FXJ57" s="292"/>
      <c r="FXK57" s="292"/>
      <c r="FXL57" s="292"/>
      <c r="FXM57" s="292"/>
      <c r="FXN57" s="153"/>
      <c r="FXO57" s="153"/>
      <c r="FXP57" s="151"/>
      <c r="FXQ57" s="153"/>
      <c r="FXS57" s="267"/>
      <c r="FXT57" s="267"/>
      <c r="FXU57" s="260"/>
      <c r="FXV57" s="293"/>
      <c r="FXW57" s="293"/>
      <c r="FXX57" s="293"/>
      <c r="FXY57" s="261"/>
      <c r="FXZ57" s="261"/>
      <c r="FYA57" s="261"/>
      <c r="FYB57" s="262"/>
      <c r="FYC57" s="262"/>
      <c r="FYD57" s="261"/>
      <c r="FYE57" s="263"/>
      <c r="FYF57" s="264"/>
      <c r="FYG57" s="292"/>
      <c r="FYH57" s="292"/>
      <c r="FYI57" s="292"/>
      <c r="FYJ57" s="292"/>
      <c r="FYK57" s="292"/>
      <c r="FYL57" s="292"/>
      <c r="FYM57" s="153"/>
      <c r="FYN57" s="153"/>
      <c r="FYO57" s="151"/>
      <c r="FYP57" s="153"/>
      <c r="FYR57" s="267"/>
      <c r="FYS57" s="267"/>
      <c r="FYT57" s="260"/>
      <c r="FYU57" s="293"/>
      <c r="FYV57" s="293"/>
      <c r="FYW57" s="293"/>
      <c r="FYX57" s="261"/>
      <c r="FYY57" s="261"/>
      <c r="FYZ57" s="261"/>
      <c r="FZA57" s="262"/>
      <c r="FZB57" s="262"/>
      <c r="FZC57" s="261"/>
      <c r="FZD57" s="263"/>
      <c r="FZE57" s="264"/>
      <c r="FZF57" s="292"/>
      <c r="FZG57" s="292"/>
      <c r="FZH57" s="292"/>
      <c r="FZI57" s="292"/>
      <c r="FZJ57" s="292"/>
      <c r="FZK57" s="292"/>
      <c r="FZL57" s="153"/>
      <c r="FZM57" s="153"/>
      <c r="FZN57" s="151"/>
      <c r="FZO57" s="153"/>
      <c r="FZQ57" s="267"/>
      <c r="FZR57" s="267"/>
      <c r="FZS57" s="260"/>
      <c r="FZT57" s="293"/>
      <c r="FZU57" s="293"/>
      <c r="FZV57" s="293"/>
      <c r="FZW57" s="261"/>
      <c r="FZX57" s="261"/>
      <c r="FZY57" s="261"/>
      <c r="FZZ57" s="262"/>
      <c r="GAA57" s="262"/>
      <c r="GAB57" s="261"/>
      <c r="GAC57" s="263"/>
      <c r="GAD57" s="264"/>
      <c r="GAE57" s="292"/>
      <c r="GAF57" s="292"/>
      <c r="GAG57" s="292"/>
      <c r="GAH57" s="292"/>
      <c r="GAI57" s="292"/>
      <c r="GAJ57" s="292"/>
      <c r="GAK57" s="153"/>
      <c r="GAL57" s="153"/>
      <c r="GAM57" s="151"/>
      <c r="GAN57" s="153"/>
      <c r="GAP57" s="267"/>
      <c r="GAQ57" s="267"/>
      <c r="GAR57" s="260"/>
      <c r="GAS57" s="293"/>
      <c r="GAT57" s="293"/>
      <c r="GAU57" s="293"/>
      <c r="GAV57" s="261"/>
      <c r="GAW57" s="261"/>
      <c r="GAX57" s="261"/>
      <c r="GAY57" s="262"/>
      <c r="GAZ57" s="262"/>
      <c r="GBA57" s="261"/>
      <c r="GBB57" s="263"/>
      <c r="GBC57" s="264"/>
      <c r="GBD57" s="292"/>
      <c r="GBE57" s="292"/>
      <c r="GBF57" s="292"/>
      <c r="GBG57" s="292"/>
      <c r="GBH57" s="292"/>
      <c r="GBI57" s="292"/>
      <c r="GBJ57" s="153"/>
      <c r="GBK57" s="153"/>
      <c r="GBL57" s="151"/>
      <c r="GBM57" s="153"/>
      <c r="GBO57" s="267"/>
      <c r="GBP57" s="267"/>
      <c r="GBQ57" s="260"/>
      <c r="GBR57" s="293"/>
      <c r="GBS57" s="293"/>
      <c r="GBT57" s="293"/>
      <c r="GBU57" s="261"/>
      <c r="GBV57" s="261"/>
      <c r="GBW57" s="261"/>
      <c r="GBX57" s="262"/>
      <c r="GBY57" s="262"/>
      <c r="GBZ57" s="261"/>
      <c r="GCA57" s="263"/>
      <c r="GCB57" s="264"/>
      <c r="GCC57" s="292"/>
      <c r="GCD57" s="292"/>
      <c r="GCE57" s="292"/>
      <c r="GCF57" s="292"/>
      <c r="GCG57" s="292"/>
      <c r="GCH57" s="292"/>
      <c r="GCI57" s="153"/>
      <c r="GCJ57" s="153"/>
      <c r="GCK57" s="151"/>
      <c r="GCL57" s="153"/>
      <c r="GCN57" s="267"/>
      <c r="GCO57" s="267"/>
      <c r="GCP57" s="260"/>
      <c r="GCQ57" s="293"/>
      <c r="GCR57" s="293"/>
      <c r="GCS57" s="293"/>
      <c r="GCT57" s="261"/>
      <c r="GCU57" s="261"/>
      <c r="GCV57" s="261"/>
      <c r="GCW57" s="262"/>
      <c r="GCX57" s="262"/>
      <c r="GCY57" s="261"/>
      <c r="GCZ57" s="263"/>
      <c r="GDA57" s="264"/>
      <c r="GDB57" s="292"/>
      <c r="GDC57" s="292"/>
      <c r="GDD57" s="292"/>
      <c r="GDE57" s="292"/>
      <c r="GDF57" s="292"/>
      <c r="GDG57" s="292"/>
      <c r="GDH57" s="153"/>
      <c r="GDI57" s="153"/>
      <c r="GDJ57" s="151"/>
      <c r="GDK57" s="153"/>
      <c r="GDM57" s="267"/>
      <c r="GDN57" s="267"/>
      <c r="GDO57" s="260"/>
      <c r="GDP57" s="293"/>
      <c r="GDQ57" s="293"/>
      <c r="GDR57" s="293"/>
      <c r="GDS57" s="261"/>
      <c r="GDT57" s="261"/>
      <c r="GDU57" s="261"/>
      <c r="GDV57" s="262"/>
      <c r="GDW57" s="262"/>
      <c r="GDX57" s="261"/>
      <c r="GDY57" s="263"/>
      <c r="GDZ57" s="264"/>
      <c r="GEA57" s="292"/>
      <c r="GEB57" s="292"/>
      <c r="GEC57" s="292"/>
      <c r="GED57" s="292"/>
      <c r="GEE57" s="292"/>
      <c r="GEF57" s="292"/>
      <c r="GEG57" s="153"/>
      <c r="GEH57" s="153"/>
      <c r="GEI57" s="151"/>
      <c r="GEJ57" s="153"/>
      <c r="GEL57" s="267"/>
      <c r="GEM57" s="267"/>
      <c r="GEN57" s="260"/>
      <c r="GEO57" s="293"/>
      <c r="GEP57" s="293"/>
      <c r="GEQ57" s="293"/>
      <c r="GER57" s="261"/>
      <c r="GES57" s="261"/>
      <c r="GET57" s="261"/>
      <c r="GEU57" s="262"/>
      <c r="GEV57" s="262"/>
      <c r="GEW57" s="261"/>
      <c r="GEX57" s="263"/>
      <c r="GEY57" s="264"/>
      <c r="GEZ57" s="292"/>
      <c r="GFA57" s="292"/>
      <c r="GFB57" s="292"/>
      <c r="GFC57" s="292"/>
      <c r="GFD57" s="292"/>
      <c r="GFE57" s="292"/>
      <c r="GFF57" s="153"/>
      <c r="GFG57" s="153"/>
      <c r="GFH57" s="151"/>
      <c r="GFI57" s="153"/>
      <c r="GFK57" s="267"/>
      <c r="GFL57" s="267"/>
      <c r="GFM57" s="260"/>
      <c r="GFN57" s="293"/>
      <c r="GFO57" s="293"/>
      <c r="GFP57" s="293"/>
      <c r="GFQ57" s="261"/>
      <c r="GFR57" s="261"/>
      <c r="GFS57" s="261"/>
      <c r="GFT57" s="262"/>
      <c r="GFU57" s="262"/>
      <c r="GFV57" s="261"/>
      <c r="GFW57" s="263"/>
      <c r="GFX57" s="264"/>
      <c r="GFY57" s="292"/>
      <c r="GFZ57" s="292"/>
      <c r="GGA57" s="292"/>
      <c r="GGB57" s="292"/>
      <c r="GGC57" s="292"/>
      <c r="GGD57" s="292"/>
      <c r="GGE57" s="153"/>
      <c r="GGF57" s="153"/>
      <c r="GGG57" s="151"/>
      <c r="GGH57" s="153"/>
      <c r="GGJ57" s="267"/>
      <c r="GGK57" s="267"/>
      <c r="GGL57" s="260"/>
      <c r="GGM57" s="293"/>
      <c r="GGN57" s="293"/>
      <c r="GGO57" s="293"/>
      <c r="GGP57" s="261"/>
      <c r="GGQ57" s="261"/>
      <c r="GGR57" s="261"/>
      <c r="GGS57" s="262"/>
      <c r="GGT57" s="262"/>
      <c r="GGU57" s="261"/>
      <c r="GGV57" s="263"/>
      <c r="GGW57" s="264"/>
      <c r="GGX57" s="292"/>
      <c r="GGY57" s="292"/>
      <c r="GGZ57" s="292"/>
      <c r="GHA57" s="292"/>
      <c r="GHB57" s="292"/>
      <c r="GHC57" s="292"/>
      <c r="GHD57" s="153"/>
      <c r="GHE57" s="153"/>
      <c r="GHF57" s="151"/>
      <c r="GHG57" s="153"/>
      <c r="GHI57" s="267"/>
      <c r="GHJ57" s="267"/>
      <c r="GHK57" s="260"/>
      <c r="GHL57" s="293"/>
      <c r="GHM57" s="293"/>
      <c r="GHN57" s="293"/>
      <c r="GHO57" s="261"/>
      <c r="GHP57" s="261"/>
      <c r="GHQ57" s="261"/>
      <c r="GHR57" s="262"/>
      <c r="GHS57" s="262"/>
      <c r="GHT57" s="261"/>
      <c r="GHU57" s="263"/>
      <c r="GHV57" s="264"/>
      <c r="GHW57" s="292"/>
      <c r="GHX57" s="292"/>
      <c r="GHY57" s="292"/>
      <c r="GHZ57" s="292"/>
      <c r="GIA57" s="292"/>
      <c r="GIB57" s="292"/>
      <c r="GIC57" s="153"/>
      <c r="GID57" s="153"/>
      <c r="GIE57" s="151"/>
      <c r="GIF57" s="153"/>
      <c r="GIH57" s="267"/>
      <c r="GII57" s="267"/>
      <c r="GIJ57" s="260"/>
      <c r="GIK57" s="293"/>
      <c r="GIL57" s="293"/>
      <c r="GIM57" s="293"/>
      <c r="GIN57" s="261"/>
      <c r="GIO57" s="261"/>
      <c r="GIP57" s="261"/>
      <c r="GIQ57" s="262"/>
      <c r="GIR57" s="262"/>
      <c r="GIS57" s="261"/>
      <c r="GIT57" s="263"/>
      <c r="GIU57" s="264"/>
      <c r="GIV57" s="292"/>
      <c r="GIW57" s="292"/>
      <c r="GIX57" s="292"/>
      <c r="GIY57" s="292"/>
      <c r="GIZ57" s="292"/>
      <c r="GJA57" s="292"/>
      <c r="GJB57" s="153"/>
      <c r="GJC57" s="153"/>
      <c r="GJD57" s="151"/>
      <c r="GJE57" s="153"/>
      <c r="GJG57" s="267"/>
      <c r="GJH57" s="267"/>
      <c r="GJI57" s="260"/>
      <c r="GJJ57" s="293"/>
      <c r="GJK57" s="293"/>
      <c r="GJL57" s="293"/>
      <c r="GJM57" s="261"/>
      <c r="GJN57" s="261"/>
      <c r="GJO57" s="261"/>
      <c r="GJP57" s="262"/>
      <c r="GJQ57" s="262"/>
      <c r="GJR57" s="261"/>
      <c r="GJS57" s="263"/>
      <c r="GJT57" s="264"/>
      <c r="GJU57" s="292"/>
      <c r="GJV57" s="292"/>
      <c r="GJW57" s="292"/>
      <c r="GJX57" s="292"/>
      <c r="GJY57" s="292"/>
      <c r="GJZ57" s="292"/>
      <c r="GKA57" s="153"/>
      <c r="GKB57" s="153"/>
      <c r="GKC57" s="151"/>
      <c r="GKD57" s="153"/>
      <c r="GKF57" s="267"/>
      <c r="GKG57" s="267"/>
      <c r="GKH57" s="260"/>
      <c r="GKI57" s="293"/>
      <c r="GKJ57" s="293"/>
      <c r="GKK57" s="293"/>
      <c r="GKL57" s="261"/>
      <c r="GKM57" s="261"/>
      <c r="GKN57" s="261"/>
      <c r="GKO57" s="262"/>
      <c r="GKP57" s="262"/>
      <c r="GKQ57" s="261"/>
      <c r="GKR57" s="263"/>
      <c r="GKS57" s="264"/>
      <c r="GKT57" s="292"/>
      <c r="GKU57" s="292"/>
      <c r="GKV57" s="292"/>
      <c r="GKW57" s="292"/>
      <c r="GKX57" s="292"/>
      <c r="GKY57" s="292"/>
      <c r="GKZ57" s="153"/>
      <c r="GLA57" s="153"/>
      <c r="GLB57" s="151"/>
      <c r="GLC57" s="153"/>
      <c r="GLE57" s="267"/>
      <c r="GLF57" s="267"/>
      <c r="GLG57" s="260"/>
      <c r="GLH57" s="293"/>
      <c r="GLI57" s="293"/>
      <c r="GLJ57" s="293"/>
      <c r="GLK57" s="261"/>
      <c r="GLL57" s="261"/>
      <c r="GLM57" s="261"/>
      <c r="GLN57" s="262"/>
      <c r="GLO57" s="262"/>
      <c r="GLP57" s="261"/>
      <c r="GLQ57" s="263"/>
      <c r="GLR57" s="264"/>
      <c r="GLS57" s="292"/>
      <c r="GLT57" s="292"/>
      <c r="GLU57" s="292"/>
      <c r="GLV57" s="292"/>
      <c r="GLW57" s="292"/>
      <c r="GLX57" s="292"/>
      <c r="GLY57" s="153"/>
      <c r="GLZ57" s="153"/>
      <c r="GMA57" s="151"/>
      <c r="GMB57" s="153"/>
      <c r="GMD57" s="267"/>
      <c r="GME57" s="267"/>
      <c r="GMF57" s="260"/>
      <c r="GMG57" s="293"/>
      <c r="GMH57" s="293"/>
      <c r="GMI57" s="293"/>
      <c r="GMJ57" s="261"/>
      <c r="GMK57" s="261"/>
      <c r="GML57" s="261"/>
      <c r="GMM57" s="262"/>
      <c r="GMN57" s="262"/>
      <c r="GMO57" s="261"/>
      <c r="GMP57" s="263"/>
      <c r="GMQ57" s="264"/>
      <c r="GMR57" s="292"/>
      <c r="GMS57" s="292"/>
      <c r="GMT57" s="292"/>
      <c r="GMU57" s="292"/>
      <c r="GMV57" s="292"/>
      <c r="GMW57" s="292"/>
      <c r="GMX57" s="153"/>
      <c r="GMY57" s="153"/>
      <c r="GMZ57" s="151"/>
      <c r="GNA57" s="153"/>
      <c r="GNC57" s="267"/>
      <c r="GND57" s="267"/>
      <c r="GNE57" s="260"/>
      <c r="GNF57" s="293"/>
      <c r="GNG57" s="293"/>
      <c r="GNH57" s="293"/>
      <c r="GNI57" s="261"/>
      <c r="GNJ57" s="261"/>
      <c r="GNK57" s="261"/>
      <c r="GNL57" s="262"/>
      <c r="GNM57" s="262"/>
      <c r="GNN57" s="261"/>
      <c r="GNO57" s="263"/>
      <c r="GNP57" s="264"/>
      <c r="GNQ57" s="292"/>
      <c r="GNR57" s="292"/>
      <c r="GNS57" s="292"/>
      <c r="GNT57" s="292"/>
      <c r="GNU57" s="292"/>
      <c r="GNV57" s="292"/>
      <c r="GNW57" s="153"/>
      <c r="GNX57" s="153"/>
      <c r="GNY57" s="151"/>
      <c r="GNZ57" s="153"/>
      <c r="GOB57" s="267"/>
      <c r="GOC57" s="267"/>
      <c r="GOD57" s="260"/>
      <c r="GOE57" s="293"/>
      <c r="GOF57" s="293"/>
      <c r="GOG57" s="293"/>
      <c r="GOH57" s="261"/>
      <c r="GOI57" s="261"/>
      <c r="GOJ57" s="261"/>
      <c r="GOK57" s="262"/>
      <c r="GOL57" s="262"/>
      <c r="GOM57" s="261"/>
      <c r="GON57" s="263"/>
      <c r="GOO57" s="264"/>
      <c r="GOP57" s="292"/>
      <c r="GOQ57" s="292"/>
      <c r="GOR57" s="292"/>
      <c r="GOS57" s="292"/>
      <c r="GOT57" s="292"/>
      <c r="GOU57" s="292"/>
      <c r="GOV57" s="153"/>
      <c r="GOW57" s="153"/>
      <c r="GOX57" s="151"/>
      <c r="GOY57" s="153"/>
      <c r="GPA57" s="267"/>
      <c r="GPB57" s="267"/>
      <c r="GPC57" s="260"/>
      <c r="GPD57" s="293"/>
      <c r="GPE57" s="293"/>
      <c r="GPF57" s="293"/>
      <c r="GPG57" s="261"/>
      <c r="GPH57" s="261"/>
      <c r="GPI57" s="261"/>
      <c r="GPJ57" s="262"/>
      <c r="GPK57" s="262"/>
      <c r="GPL57" s="261"/>
      <c r="GPM57" s="263"/>
      <c r="GPN57" s="264"/>
      <c r="GPO57" s="292"/>
      <c r="GPP57" s="292"/>
      <c r="GPQ57" s="292"/>
      <c r="GPR57" s="292"/>
      <c r="GPS57" s="292"/>
      <c r="GPT57" s="292"/>
      <c r="GPU57" s="153"/>
      <c r="GPV57" s="153"/>
      <c r="GPW57" s="151"/>
      <c r="GPX57" s="153"/>
      <c r="GPZ57" s="267"/>
      <c r="GQA57" s="267"/>
      <c r="GQB57" s="260"/>
      <c r="GQC57" s="293"/>
      <c r="GQD57" s="293"/>
      <c r="GQE57" s="293"/>
      <c r="GQF57" s="261"/>
      <c r="GQG57" s="261"/>
      <c r="GQH57" s="261"/>
      <c r="GQI57" s="262"/>
      <c r="GQJ57" s="262"/>
      <c r="GQK57" s="261"/>
      <c r="GQL57" s="263"/>
      <c r="GQM57" s="264"/>
      <c r="GQN57" s="292"/>
      <c r="GQO57" s="292"/>
      <c r="GQP57" s="292"/>
      <c r="GQQ57" s="292"/>
      <c r="GQR57" s="292"/>
      <c r="GQS57" s="292"/>
      <c r="GQT57" s="153"/>
      <c r="GQU57" s="153"/>
      <c r="GQV57" s="151"/>
      <c r="GQW57" s="153"/>
      <c r="GQY57" s="267"/>
      <c r="GQZ57" s="267"/>
      <c r="GRA57" s="260"/>
      <c r="GRB57" s="293"/>
      <c r="GRC57" s="293"/>
      <c r="GRD57" s="293"/>
      <c r="GRE57" s="261"/>
      <c r="GRF57" s="261"/>
      <c r="GRG57" s="261"/>
      <c r="GRH57" s="262"/>
      <c r="GRI57" s="262"/>
      <c r="GRJ57" s="261"/>
      <c r="GRK57" s="263"/>
      <c r="GRL57" s="264"/>
      <c r="GRM57" s="292"/>
      <c r="GRN57" s="292"/>
      <c r="GRO57" s="292"/>
      <c r="GRP57" s="292"/>
      <c r="GRQ57" s="292"/>
      <c r="GRR57" s="292"/>
      <c r="GRS57" s="153"/>
      <c r="GRT57" s="153"/>
      <c r="GRU57" s="151"/>
      <c r="GRV57" s="153"/>
      <c r="GRX57" s="267"/>
      <c r="GRY57" s="267"/>
      <c r="GRZ57" s="260"/>
      <c r="GSA57" s="293"/>
      <c r="GSB57" s="293"/>
      <c r="GSC57" s="293"/>
      <c r="GSD57" s="261"/>
      <c r="GSE57" s="261"/>
      <c r="GSF57" s="261"/>
      <c r="GSG57" s="262"/>
      <c r="GSH57" s="262"/>
      <c r="GSI57" s="261"/>
      <c r="GSJ57" s="263"/>
      <c r="GSK57" s="264"/>
      <c r="GSL57" s="292"/>
      <c r="GSM57" s="292"/>
      <c r="GSN57" s="292"/>
      <c r="GSO57" s="292"/>
      <c r="GSP57" s="292"/>
      <c r="GSQ57" s="292"/>
      <c r="GSR57" s="153"/>
      <c r="GSS57" s="153"/>
      <c r="GST57" s="151"/>
      <c r="GSU57" s="153"/>
      <c r="GSW57" s="267"/>
      <c r="GSX57" s="267"/>
      <c r="GSY57" s="260"/>
      <c r="GSZ57" s="293"/>
      <c r="GTA57" s="293"/>
      <c r="GTB57" s="293"/>
      <c r="GTC57" s="261"/>
      <c r="GTD57" s="261"/>
      <c r="GTE57" s="261"/>
      <c r="GTF57" s="262"/>
      <c r="GTG57" s="262"/>
      <c r="GTH57" s="261"/>
      <c r="GTI57" s="263"/>
      <c r="GTJ57" s="264"/>
      <c r="GTK57" s="292"/>
      <c r="GTL57" s="292"/>
      <c r="GTM57" s="292"/>
      <c r="GTN57" s="292"/>
      <c r="GTO57" s="292"/>
      <c r="GTP57" s="292"/>
      <c r="GTQ57" s="153"/>
      <c r="GTR57" s="153"/>
      <c r="GTS57" s="151"/>
      <c r="GTT57" s="153"/>
      <c r="GTV57" s="267"/>
      <c r="GTW57" s="267"/>
      <c r="GTX57" s="260"/>
      <c r="GTY57" s="293"/>
      <c r="GTZ57" s="293"/>
      <c r="GUA57" s="293"/>
      <c r="GUB57" s="261"/>
      <c r="GUC57" s="261"/>
      <c r="GUD57" s="261"/>
      <c r="GUE57" s="262"/>
      <c r="GUF57" s="262"/>
      <c r="GUG57" s="261"/>
      <c r="GUH57" s="263"/>
      <c r="GUI57" s="264"/>
      <c r="GUJ57" s="292"/>
      <c r="GUK57" s="292"/>
      <c r="GUL57" s="292"/>
      <c r="GUM57" s="292"/>
      <c r="GUN57" s="292"/>
      <c r="GUO57" s="292"/>
      <c r="GUP57" s="153"/>
      <c r="GUQ57" s="153"/>
      <c r="GUR57" s="151"/>
      <c r="GUS57" s="153"/>
      <c r="GUU57" s="267"/>
      <c r="GUV57" s="267"/>
      <c r="GUW57" s="260"/>
      <c r="GUX57" s="293"/>
      <c r="GUY57" s="293"/>
      <c r="GUZ57" s="293"/>
      <c r="GVA57" s="261"/>
      <c r="GVB57" s="261"/>
      <c r="GVC57" s="261"/>
      <c r="GVD57" s="262"/>
      <c r="GVE57" s="262"/>
      <c r="GVF57" s="261"/>
      <c r="GVG57" s="263"/>
      <c r="GVH57" s="264"/>
      <c r="GVI57" s="292"/>
      <c r="GVJ57" s="292"/>
      <c r="GVK57" s="292"/>
      <c r="GVL57" s="292"/>
      <c r="GVM57" s="292"/>
      <c r="GVN57" s="292"/>
      <c r="GVO57" s="153"/>
      <c r="GVP57" s="153"/>
      <c r="GVQ57" s="151"/>
      <c r="GVR57" s="153"/>
      <c r="GVT57" s="267"/>
      <c r="GVU57" s="267"/>
      <c r="GVV57" s="260"/>
      <c r="GVW57" s="293"/>
      <c r="GVX57" s="293"/>
      <c r="GVY57" s="293"/>
      <c r="GVZ57" s="261"/>
      <c r="GWA57" s="261"/>
      <c r="GWB57" s="261"/>
      <c r="GWC57" s="262"/>
      <c r="GWD57" s="262"/>
      <c r="GWE57" s="261"/>
      <c r="GWF57" s="263"/>
      <c r="GWG57" s="264"/>
      <c r="GWH57" s="292"/>
      <c r="GWI57" s="292"/>
      <c r="GWJ57" s="292"/>
      <c r="GWK57" s="292"/>
      <c r="GWL57" s="292"/>
      <c r="GWM57" s="292"/>
      <c r="GWN57" s="153"/>
      <c r="GWO57" s="153"/>
      <c r="GWP57" s="151"/>
      <c r="GWQ57" s="153"/>
      <c r="GWS57" s="267"/>
      <c r="GWT57" s="267"/>
      <c r="GWU57" s="260"/>
      <c r="GWV57" s="293"/>
      <c r="GWW57" s="293"/>
      <c r="GWX57" s="293"/>
      <c r="GWY57" s="261"/>
      <c r="GWZ57" s="261"/>
      <c r="GXA57" s="261"/>
      <c r="GXB57" s="262"/>
      <c r="GXC57" s="262"/>
      <c r="GXD57" s="261"/>
      <c r="GXE57" s="263"/>
      <c r="GXF57" s="264"/>
      <c r="GXG57" s="292"/>
      <c r="GXH57" s="292"/>
      <c r="GXI57" s="292"/>
      <c r="GXJ57" s="292"/>
      <c r="GXK57" s="292"/>
      <c r="GXL57" s="292"/>
      <c r="GXM57" s="153"/>
      <c r="GXN57" s="153"/>
      <c r="GXO57" s="151"/>
      <c r="GXP57" s="153"/>
      <c r="GXR57" s="267"/>
      <c r="GXS57" s="267"/>
      <c r="GXT57" s="260"/>
      <c r="GXU57" s="293"/>
      <c r="GXV57" s="293"/>
      <c r="GXW57" s="293"/>
      <c r="GXX57" s="261"/>
      <c r="GXY57" s="261"/>
      <c r="GXZ57" s="261"/>
      <c r="GYA57" s="262"/>
      <c r="GYB57" s="262"/>
      <c r="GYC57" s="261"/>
      <c r="GYD57" s="263"/>
      <c r="GYE57" s="264"/>
      <c r="GYF57" s="292"/>
      <c r="GYG57" s="292"/>
      <c r="GYH57" s="292"/>
      <c r="GYI57" s="292"/>
      <c r="GYJ57" s="292"/>
      <c r="GYK57" s="292"/>
      <c r="GYL57" s="153"/>
      <c r="GYM57" s="153"/>
      <c r="GYN57" s="151"/>
      <c r="GYO57" s="153"/>
      <c r="GYQ57" s="267"/>
      <c r="GYR57" s="267"/>
      <c r="GYS57" s="260"/>
      <c r="GYT57" s="293"/>
      <c r="GYU57" s="293"/>
      <c r="GYV57" s="293"/>
      <c r="GYW57" s="261"/>
      <c r="GYX57" s="261"/>
      <c r="GYY57" s="261"/>
      <c r="GYZ57" s="262"/>
      <c r="GZA57" s="262"/>
      <c r="GZB57" s="261"/>
      <c r="GZC57" s="263"/>
      <c r="GZD57" s="264"/>
      <c r="GZE57" s="292"/>
      <c r="GZF57" s="292"/>
      <c r="GZG57" s="292"/>
      <c r="GZH57" s="292"/>
      <c r="GZI57" s="292"/>
      <c r="GZJ57" s="292"/>
      <c r="GZK57" s="153"/>
      <c r="GZL57" s="153"/>
      <c r="GZM57" s="151"/>
      <c r="GZN57" s="153"/>
      <c r="GZP57" s="267"/>
      <c r="GZQ57" s="267"/>
      <c r="GZR57" s="260"/>
      <c r="GZS57" s="293"/>
      <c r="GZT57" s="293"/>
      <c r="GZU57" s="293"/>
      <c r="GZV57" s="261"/>
      <c r="GZW57" s="261"/>
      <c r="GZX57" s="261"/>
      <c r="GZY57" s="262"/>
      <c r="GZZ57" s="262"/>
      <c r="HAA57" s="261"/>
      <c r="HAB57" s="263"/>
      <c r="HAC57" s="264"/>
      <c r="HAD57" s="292"/>
      <c r="HAE57" s="292"/>
      <c r="HAF57" s="292"/>
      <c r="HAG57" s="292"/>
      <c r="HAH57" s="292"/>
      <c r="HAI57" s="292"/>
      <c r="HAJ57" s="153"/>
      <c r="HAK57" s="153"/>
      <c r="HAL57" s="151"/>
      <c r="HAM57" s="153"/>
      <c r="HAO57" s="267"/>
      <c r="HAP57" s="267"/>
      <c r="HAQ57" s="260"/>
      <c r="HAR57" s="293"/>
      <c r="HAS57" s="293"/>
      <c r="HAT57" s="293"/>
      <c r="HAU57" s="261"/>
      <c r="HAV57" s="261"/>
      <c r="HAW57" s="261"/>
      <c r="HAX57" s="262"/>
      <c r="HAY57" s="262"/>
      <c r="HAZ57" s="261"/>
      <c r="HBA57" s="263"/>
      <c r="HBB57" s="264"/>
      <c r="HBC57" s="292"/>
      <c r="HBD57" s="292"/>
      <c r="HBE57" s="292"/>
      <c r="HBF57" s="292"/>
      <c r="HBG57" s="292"/>
      <c r="HBH57" s="292"/>
      <c r="HBI57" s="153"/>
      <c r="HBJ57" s="153"/>
      <c r="HBK57" s="151"/>
      <c r="HBL57" s="153"/>
      <c r="HBN57" s="267"/>
      <c r="HBO57" s="267"/>
      <c r="HBP57" s="260"/>
      <c r="HBQ57" s="293"/>
      <c r="HBR57" s="293"/>
      <c r="HBS57" s="293"/>
      <c r="HBT57" s="261"/>
      <c r="HBU57" s="261"/>
      <c r="HBV57" s="261"/>
      <c r="HBW57" s="262"/>
      <c r="HBX57" s="262"/>
      <c r="HBY57" s="261"/>
      <c r="HBZ57" s="263"/>
      <c r="HCA57" s="264"/>
      <c r="HCB57" s="292"/>
      <c r="HCC57" s="292"/>
      <c r="HCD57" s="292"/>
      <c r="HCE57" s="292"/>
      <c r="HCF57" s="292"/>
      <c r="HCG57" s="292"/>
      <c r="HCH57" s="153"/>
      <c r="HCI57" s="153"/>
      <c r="HCJ57" s="151"/>
      <c r="HCK57" s="153"/>
      <c r="HCM57" s="267"/>
      <c r="HCN57" s="267"/>
      <c r="HCO57" s="260"/>
      <c r="HCP57" s="293"/>
      <c r="HCQ57" s="293"/>
      <c r="HCR57" s="293"/>
      <c r="HCS57" s="261"/>
      <c r="HCT57" s="261"/>
      <c r="HCU57" s="261"/>
      <c r="HCV57" s="262"/>
      <c r="HCW57" s="262"/>
      <c r="HCX57" s="261"/>
      <c r="HCY57" s="263"/>
      <c r="HCZ57" s="264"/>
      <c r="HDA57" s="292"/>
      <c r="HDB57" s="292"/>
      <c r="HDC57" s="292"/>
      <c r="HDD57" s="292"/>
      <c r="HDE57" s="292"/>
      <c r="HDF57" s="292"/>
      <c r="HDG57" s="153"/>
      <c r="HDH57" s="153"/>
      <c r="HDI57" s="151"/>
      <c r="HDJ57" s="153"/>
      <c r="HDL57" s="267"/>
      <c r="HDM57" s="267"/>
      <c r="HDN57" s="260"/>
      <c r="HDO57" s="293"/>
      <c r="HDP57" s="293"/>
      <c r="HDQ57" s="293"/>
      <c r="HDR57" s="261"/>
      <c r="HDS57" s="261"/>
      <c r="HDT57" s="261"/>
      <c r="HDU57" s="262"/>
      <c r="HDV57" s="262"/>
      <c r="HDW57" s="261"/>
      <c r="HDX57" s="263"/>
      <c r="HDY57" s="264"/>
      <c r="HDZ57" s="292"/>
      <c r="HEA57" s="292"/>
      <c r="HEB57" s="292"/>
      <c r="HEC57" s="292"/>
      <c r="HED57" s="292"/>
      <c r="HEE57" s="292"/>
      <c r="HEF57" s="153"/>
      <c r="HEG57" s="153"/>
      <c r="HEH57" s="151"/>
      <c r="HEI57" s="153"/>
      <c r="HEK57" s="267"/>
      <c r="HEL57" s="267"/>
      <c r="HEM57" s="260"/>
      <c r="HEN57" s="293"/>
      <c r="HEO57" s="293"/>
      <c r="HEP57" s="293"/>
      <c r="HEQ57" s="261"/>
      <c r="HER57" s="261"/>
      <c r="HES57" s="261"/>
      <c r="HET57" s="262"/>
      <c r="HEU57" s="262"/>
      <c r="HEV57" s="261"/>
      <c r="HEW57" s="263"/>
      <c r="HEX57" s="264"/>
      <c r="HEY57" s="292"/>
      <c r="HEZ57" s="292"/>
      <c r="HFA57" s="292"/>
      <c r="HFB57" s="292"/>
      <c r="HFC57" s="292"/>
      <c r="HFD57" s="292"/>
      <c r="HFE57" s="153"/>
      <c r="HFF57" s="153"/>
      <c r="HFG57" s="151"/>
      <c r="HFH57" s="153"/>
      <c r="HFJ57" s="267"/>
      <c r="HFK57" s="267"/>
      <c r="HFL57" s="260"/>
      <c r="HFM57" s="293"/>
      <c r="HFN57" s="293"/>
      <c r="HFO57" s="293"/>
      <c r="HFP57" s="261"/>
      <c r="HFQ57" s="261"/>
      <c r="HFR57" s="261"/>
      <c r="HFS57" s="262"/>
      <c r="HFT57" s="262"/>
      <c r="HFU57" s="261"/>
      <c r="HFV57" s="263"/>
      <c r="HFW57" s="264"/>
      <c r="HFX57" s="292"/>
      <c r="HFY57" s="292"/>
      <c r="HFZ57" s="292"/>
      <c r="HGA57" s="292"/>
      <c r="HGB57" s="292"/>
      <c r="HGC57" s="292"/>
      <c r="HGD57" s="153"/>
      <c r="HGE57" s="153"/>
      <c r="HGF57" s="151"/>
      <c r="HGG57" s="153"/>
      <c r="HGI57" s="267"/>
      <c r="HGJ57" s="267"/>
      <c r="HGK57" s="260"/>
      <c r="HGL57" s="293"/>
      <c r="HGM57" s="293"/>
      <c r="HGN57" s="293"/>
      <c r="HGO57" s="261"/>
      <c r="HGP57" s="261"/>
      <c r="HGQ57" s="261"/>
      <c r="HGR57" s="262"/>
      <c r="HGS57" s="262"/>
      <c r="HGT57" s="261"/>
      <c r="HGU57" s="263"/>
      <c r="HGV57" s="264"/>
      <c r="HGW57" s="292"/>
      <c r="HGX57" s="292"/>
      <c r="HGY57" s="292"/>
      <c r="HGZ57" s="292"/>
      <c r="HHA57" s="292"/>
      <c r="HHB57" s="292"/>
      <c r="HHC57" s="153"/>
      <c r="HHD57" s="153"/>
      <c r="HHE57" s="151"/>
      <c r="HHF57" s="153"/>
      <c r="HHH57" s="267"/>
      <c r="HHI57" s="267"/>
      <c r="HHJ57" s="260"/>
      <c r="HHK57" s="293"/>
      <c r="HHL57" s="293"/>
      <c r="HHM57" s="293"/>
      <c r="HHN57" s="261"/>
      <c r="HHO57" s="261"/>
      <c r="HHP57" s="261"/>
      <c r="HHQ57" s="262"/>
      <c r="HHR57" s="262"/>
      <c r="HHS57" s="261"/>
      <c r="HHT57" s="263"/>
      <c r="HHU57" s="264"/>
      <c r="HHV57" s="292"/>
      <c r="HHW57" s="292"/>
      <c r="HHX57" s="292"/>
      <c r="HHY57" s="292"/>
      <c r="HHZ57" s="292"/>
      <c r="HIA57" s="292"/>
      <c r="HIB57" s="153"/>
      <c r="HIC57" s="153"/>
      <c r="HID57" s="151"/>
      <c r="HIE57" s="153"/>
      <c r="HIG57" s="267"/>
      <c r="HIH57" s="267"/>
      <c r="HII57" s="260"/>
      <c r="HIJ57" s="293"/>
      <c r="HIK57" s="293"/>
      <c r="HIL57" s="293"/>
      <c r="HIM57" s="261"/>
      <c r="HIN57" s="261"/>
      <c r="HIO57" s="261"/>
      <c r="HIP57" s="262"/>
      <c r="HIQ57" s="262"/>
      <c r="HIR57" s="261"/>
      <c r="HIS57" s="263"/>
      <c r="HIT57" s="264"/>
      <c r="HIU57" s="292"/>
      <c r="HIV57" s="292"/>
      <c r="HIW57" s="292"/>
      <c r="HIX57" s="292"/>
      <c r="HIY57" s="292"/>
      <c r="HIZ57" s="292"/>
      <c r="HJA57" s="153"/>
      <c r="HJB57" s="153"/>
      <c r="HJC57" s="151"/>
      <c r="HJD57" s="153"/>
      <c r="HJF57" s="267"/>
      <c r="HJG57" s="267"/>
      <c r="HJH57" s="260"/>
      <c r="HJI57" s="293"/>
      <c r="HJJ57" s="293"/>
      <c r="HJK57" s="293"/>
      <c r="HJL57" s="261"/>
      <c r="HJM57" s="261"/>
      <c r="HJN57" s="261"/>
      <c r="HJO57" s="262"/>
      <c r="HJP57" s="262"/>
      <c r="HJQ57" s="261"/>
      <c r="HJR57" s="263"/>
      <c r="HJS57" s="264"/>
      <c r="HJT57" s="292"/>
      <c r="HJU57" s="292"/>
      <c r="HJV57" s="292"/>
      <c r="HJW57" s="292"/>
      <c r="HJX57" s="292"/>
      <c r="HJY57" s="292"/>
      <c r="HJZ57" s="153"/>
      <c r="HKA57" s="153"/>
      <c r="HKB57" s="151"/>
      <c r="HKC57" s="153"/>
      <c r="HKE57" s="267"/>
      <c r="HKF57" s="267"/>
      <c r="HKG57" s="260"/>
      <c r="HKH57" s="293"/>
      <c r="HKI57" s="293"/>
      <c r="HKJ57" s="293"/>
      <c r="HKK57" s="261"/>
      <c r="HKL57" s="261"/>
      <c r="HKM57" s="261"/>
      <c r="HKN57" s="262"/>
      <c r="HKO57" s="262"/>
      <c r="HKP57" s="261"/>
      <c r="HKQ57" s="263"/>
      <c r="HKR57" s="264"/>
      <c r="HKS57" s="292"/>
      <c r="HKT57" s="292"/>
      <c r="HKU57" s="292"/>
      <c r="HKV57" s="292"/>
      <c r="HKW57" s="292"/>
      <c r="HKX57" s="292"/>
      <c r="HKY57" s="153"/>
      <c r="HKZ57" s="153"/>
      <c r="HLA57" s="151"/>
      <c r="HLB57" s="153"/>
      <c r="HLD57" s="267"/>
      <c r="HLE57" s="267"/>
      <c r="HLF57" s="260"/>
      <c r="HLG57" s="293"/>
      <c r="HLH57" s="293"/>
      <c r="HLI57" s="293"/>
      <c r="HLJ57" s="261"/>
      <c r="HLK57" s="261"/>
      <c r="HLL57" s="261"/>
      <c r="HLM57" s="262"/>
      <c r="HLN57" s="262"/>
      <c r="HLO57" s="261"/>
      <c r="HLP57" s="263"/>
      <c r="HLQ57" s="264"/>
      <c r="HLR57" s="292"/>
      <c r="HLS57" s="292"/>
      <c r="HLT57" s="292"/>
      <c r="HLU57" s="292"/>
      <c r="HLV57" s="292"/>
      <c r="HLW57" s="292"/>
      <c r="HLX57" s="153"/>
      <c r="HLY57" s="153"/>
      <c r="HLZ57" s="151"/>
      <c r="HMA57" s="153"/>
      <c r="HMC57" s="267"/>
      <c r="HMD57" s="267"/>
      <c r="HME57" s="260"/>
      <c r="HMF57" s="293"/>
      <c r="HMG57" s="293"/>
      <c r="HMH57" s="293"/>
      <c r="HMI57" s="261"/>
      <c r="HMJ57" s="261"/>
      <c r="HMK57" s="261"/>
      <c r="HML57" s="262"/>
      <c r="HMM57" s="262"/>
      <c r="HMN57" s="261"/>
      <c r="HMO57" s="263"/>
      <c r="HMP57" s="264"/>
      <c r="HMQ57" s="292"/>
      <c r="HMR57" s="292"/>
      <c r="HMS57" s="292"/>
      <c r="HMT57" s="292"/>
      <c r="HMU57" s="292"/>
      <c r="HMV57" s="292"/>
      <c r="HMW57" s="153"/>
      <c r="HMX57" s="153"/>
      <c r="HMY57" s="151"/>
      <c r="HMZ57" s="153"/>
      <c r="HNB57" s="267"/>
      <c r="HNC57" s="267"/>
      <c r="HND57" s="260"/>
      <c r="HNE57" s="293"/>
      <c r="HNF57" s="293"/>
      <c r="HNG57" s="293"/>
      <c r="HNH57" s="261"/>
      <c r="HNI57" s="261"/>
      <c r="HNJ57" s="261"/>
      <c r="HNK57" s="262"/>
      <c r="HNL57" s="262"/>
      <c r="HNM57" s="261"/>
      <c r="HNN57" s="263"/>
      <c r="HNO57" s="264"/>
      <c r="HNP57" s="292"/>
      <c r="HNQ57" s="292"/>
      <c r="HNR57" s="292"/>
      <c r="HNS57" s="292"/>
      <c r="HNT57" s="292"/>
      <c r="HNU57" s="292"/>
      <c r="HNV57" s="153"/>
      <c r="HNW57" s="153"/>
      <c r="HNX57" s="151"/>
      <c r="HNY57" s="153"/>
      <c r="HOA57" s="267"/>
      <c r="HOB57" s="267"/>
      <c r="HOC57" s="260"/>
      <c r="HOD57" s="293"/>
      <c r="HOE57" s="293"/>
      <c r="HOF57" s="293"/>
      <c r="HOG57" s="261"/>
      <c r="HOH57" s="261"/>
      <c r="HOI57" s="261"/>
      <c r="HOJ57" s="262"/>
      <c r="HOK57" s="262"/>
      <c r="HOL57" s="261"/>
      <c r="HOM57" s="263"/>
      <c r="HON57" s="264"/>
      <c r="HOO57" s="292"/>
      <c r="HOP57" s="292"/>
      <c r="HOQ57" s="292"/>
      <c r="HOR57" s="292"/>
      <c r="HOS57" s="292"/>
      <c r="HOT57" s="292"/>
      <c r="HOU57" s="153"/>
      <c r="HOV57" s="153"/>
      <c r="HOW57" s="151"/>
      <c r="HOX57" s="153"/>
      <c r="HOZ57" s="267"/>
      <c r="HPA57" s="267"/>
      <c r="HPB57" s="260"/>
      <c r="HPC57" s="293"/>
      <c r="HPD57" s="293"/>
      <c r="HPE57" s="293"/>
      <c r="HPF57" s="261"/>
      <c r="HPG57" s="261"/>
      <c r="HPH57" s="261"/>
      <c r="HPI57" s="262"/>
      <c r="HPJ57" s="262"/>
      <c r="HPK57" s="261"/>
      <c r="HPL57" s="263"/>
      <c r="HPM57" s="264"/>
      <c r="HPN57" s="292"/>
      <c r="HPO57" s="292"/>
      <c r="HPP57" s="292"/>
      <c r="HPQ57" s="292"/>
      <c r="HPR57" s="292"/>
      <c r="HPS57" s="292"/>
      <c r="HPT57" s="153"/>
      <c r="HPU57" s="153"/>
      <c r="HPV57" s="151"/>
      <c r="HPW57" s="153"/>
      <c r="HPY57" s="267"/>
      <c r="HPZ57" s="267"/>
      <c r="HQA57" s="260"/>
      <c r="HQB57" s="293"/>
      <c r="HQC57" s="293"/>
      <c r="HQD57" s="293"/>
      <c r="HQE57" s="261"/>
      <c r="HQF57" s="261"/>
      <c r="HQG57" s="261"/>
      <c r="HQH57" s="262"/>
      <c r="HQI57" s="262"/>
      <c r="HQJ57" s="261"/>
      <c r="HQK57" s="263"/>
      <c r="HQL57" s="264"/>
      <c r="HQM57" s="292"/>
      <c r="HQN57" s="292"/>
      <c r="HQO57" s="292"/>
      <c r="HQP57" s="292"/>
      <c r="HQQ57" s="292"/>
      <c r="HQR57" s="292"/>
      <c r="HQS57" s="153"/>
      <c r="HQT57" s="153"/>
      <c r="HQU57" s="151"/>
      <c r="HQV57" s="153"/>
      <c r="HQX57" s="267"/>
      <c r="HQY57" s="267"/>
      <c r="HQZ57" s="260"/>
      <c r="HRA57" s="293"/>
      <c r="HRB57" s="293"/>
      <c r="HRC57" s="293"/>
      <c r="HRD57" s="261"/>
      <c r="HRE57" s="261"/>
      <c r="HRF57" s="261"/>
      <c r="HRG57" s="262"/>
      <c r="HRH57" s="262"/>
      <c r="HRI57" s="261"/>
      <c r="HRJ57" s="263"/>
      <c r="HRK57" s="264"/>
      <c r="HRL57" s="292"/>
      <c r="HRM57" s="292"/>
      <c r="HRN57" s="292"/>
      <c r="HRO57" s="292"/>
      <c r="HRP57" s="292"/>
      <c r="HRQ57" s="292"/>
      <c r="HRR57" s="153"/>
      <c r="HRS57" s="153"/>
      <c r="HRT57" s="151"/>
      <c r="HRU57" s="153"/>
      <c r="HRW57" s="267"/>
      <c r="HRX57" s="267"/>
      <c r="HRY57" s="260"/>
      <c r="HRZ57" s="293"/>
      <c r="HSA57" s="293"/>
      <c r="HSB57" s="293"/>
      <c r="HSC57" s="261"/>
      <c r="HSD57" s="261"/>
      <c r="HSE57" s="261"/>
      <c r="HSF57" s="262"/>
      <c r="HSG57" s="262"/>
      <c r="HSH57" s="261"/>
      <c r="HSI57" s="263"/>
      <c r="HSJ57" s="264"/>
      <c r="HSK57" s="292"/>
      <c r="HSL57" s="292"/>
      <c r="HSM57" s="292"/>
      <c r="HSN57" s="292"/>
      <c r="HSO57" s="292"/>
      <c r="HSP57" s="292"/>
      <c r="HSQ57" s="153"/>
      <c r="HSR57" s="153"/>
      <c r="HSS57" s="151"/>
      <c r="HST57" s="153"/>
      <c r="HSV57" s="267"/>
      <c r="HSW57" s="267"/>
      <c r="HSX57" s="260"/>
      <c r="HSY57" s="293"/>
      <c r="HSZ57" s="293"/>
      <c r="HTA57" s="293"/>
      <c r="HTB57" s="261"/>
      <c r="HTC57" s="261"/>
      <c r="HTD57" s="261"/>
      <c r="HTE57" s="262"/>
      <c r="HTF57" s="262"/>
      <c r="HTG57" s="261"/>
      <c r="HTH57" s="263"/>
      <c r="HTI57" s="264"/>
      <c r="HTJ57" s="292"/>
      <c r="HTK57" s="292"/>
      <c r="HTL57" s="292"/>
      <c r="HTM57" s="292"/>
      <c r="HTN57" s="292"/>
      <c r="HTO57" s="292"/>
      <c r="HTP57" s="153"/>
      <c r="HTQ57" s="153"/>
      <c r="HTR57" s="151"/>
      <c r="HTS57" s="153"/>
      <c r="HTU57" s="267"/>
      <c r="HTV57" s="267"/>
      <c r="HTW57" s="260"/>
      <c r="HTX57" s="293"/>
      <c r="HTY57" s="293"/>
      <c r="HTZ57" s="293"/>
      <c r="HUA57" s="261"/>
      <c r="HUB57" s="261"/>
      <c r="HUC57" s="261"/>
      <c r="HUD57" s="262"/>
      <c r="HUE57" s="262"/>
      <c r="HUF57" s="261"/>
      <c r="HUG57" s="263"/>
      <c r="HUH57" s="264"/>
      <c r="HUI57" s="292"/>
      <c r="HUJ57" s="292"/>
      <c r="HUK57" s="292"/>
      <c r="HUL57" s="292"/>
      <c r="HUM57" s="292"/>
      <c r="HUN57" s="292"/>
      <c r="HUO57" s="153"/>
      <c r="HUP57" s="153"/>
      <c r="HUQ57" s="151"/>
      <c r="HUR57" s="153"/>
      <c r="HUT57" s="267"/>
      <c r="HUU57" s="267"/>
      <c r="HUV57" s="260"/>
      <c r="HUW57" s="293"/>
      <c r="HUX57" s="293"/>
      <c r="HUY57" s="293"/>
      <c r="HUZ57" s="261"/>
      <c r="HVA57" s="261"/>
      <c r="HVB57" s="261"/>
      <c r="HVC57" s="262"/>
      <c r="HVD57" s="262"/>
      <c r="HVE57" s="261"/>
      <c r="HVF57" s="263"/>
      <c r="HVG57" s="264"/>
      <c r="HVH57" s="292"/>
      <c r="HVI57" s="292"/>
      <c r="HVJ57" s="292"/>
      <c r="HVK57" s="292"/>
      <c r="HVL57" s="292"/>
      <c r="HVM57" s="292"/>
      <c r="HVN57" s="153"/>
      <c r="HVO57" s="153"/>
      <c r="HVP57" s="151"/>
      <c r="HVQ57" s="153"/>
      <c r="HVS57" s="267"/>
      <c r="HVT57" s="267"/>
      <c r="HVU57" s="260"/>
      <c r="HVV57" s="293"/>
      <c r="HVW57" s="293"/>
      <c r="HVX57" s="293"/>
      <c r="HVY57" s="261"/>
      <c r="HVZ57" s="261"/>
      <c r="HWA57" s="261"/>
      <c r="HWB57" s="262"/>
      <c r="HWC57" s="262"/>
      <c r="HWD57" s="261"/>
      <c r="HWE57" s="263"/>
      <c r="HWF57" s="264"/>
      <c r="HWG57" s="292"/>
      <c r="HWH57" s="292"/>
      <c r="HWI57" s="292"/>
      <c r="HWJ57" s="292"/>
      <c r="HWK57" s="292"/>
      <c r="HWL57" s="292"/>
      <c r="HWM57" s="153"/>
      <c r="HWN57" s="153"/>
      <c r="HWO57" s="151"/>
      <c r="HWP57" s="153"/>
      <c r="HWR57" s="267"/>
      <c r="HWS57" s="267"/>
      <c r="HWT57" s="260"/>
      <c r="HWU57" s="293"/>
      <c r="HWV57" s="293"/>
      <c r="HWW57" s="293"/>
      <c r="HWX57" s="261"/>
      <c r="HWY57" s="261"/>
      <c r="HWZ57" s="261"/>
      <c r="HXA57" s="262"/>
      <c r="HXB57" s="262"/>
      <c r="HXC57" s="261"/>
      <c r="HXD57" s="263"/>
      <c r="HXE57" s="264"/>
      <c r="HXF57" s="292"/>
      <c r="HXG57" s="292"/>
      <c r="HXH57" s="292"/>
      <c r="HXI57" s="292"/>
      <c r="HXJ57" s="292"/>
      <c r="HXK57" s="292"/>
      <c r="HXL57" s="153"/>
      <c r="HXM57" s="153"/>
      <c r="HXN57" s="151"/>
      <c r="HXO57" s="153"/>
      <c r="HXQ57" s="267"/>
      <c r="HXR57" s="267"/>
      <c r="HXS57" s="260"/>
      <c r="HXT57" s="293"/>
      <c r="HXU57" s="293"/>
      <c r="HXV57" s="293"/>
      <c r="HXW57" s="261"/>
      <c r="HXX57" s="261"/>
      <c r="HXY57" s="261"/>
      <c r="HXZ57" s="262"/>
      <c r="HYA57" s="262"/>
      <c r="HYB57" s="261"/>
      <c r="HYC57" s="263"/>
      <c r="HYD57" s="264"/>
      <c r="HYE57" s="292"/>
      <c r="HYF57" s="292"/>
      <c r="HYG57" s="292"/>
      <c r="HYH57" s="292"/>
      <c r="HYI57" s="292"/>
      <c r="HYJ57" s="292"/>
      <c r="HYK57" s="153"/>
      <c r="HYL57" s="153"/>
      <c r="HYM57" s="151"/>
      <c r="HYN57" s="153"/>
      <c r="HYP57" s="267"/>
      <c r="HYQ57" s="267"/>
      <c r="HYR57" s="260"/>
      <c r="HYS57" s="293"/>
      <c r="HYT57" s="293"/>
      <c r="HYU57" s="293"/>
      <c r="HYV57" s="261"/>
      <c r="HYW57" s="261"/>
      <c r="HYX57" s="261"/>
      <c r="HYY57" s="262"/>
      <c r="HYZ57" s="262"/>
      <c r="HZA57" s="261"/>
      <c r="HZB57" s="263"/>
      <c r="HZC57" s="264"/>
      <c r="HZD57" s="292"/>
      <c r="HZE57" s="292"/>
      <c r="HZF57" s="292"/>
      <c r="HZG57" s="292"/>
      <c r="HZH57" s="292"/>
      <c r="HZI57" s="292"/>
      <c r="HZJ57" s="153"/>
      <c r="HZK57" s="153"/>
      <c r="HZL57" s="151"/>
      <c r="HZM57" s="153"/>
      <c r="HZO57" s="267"/>
      <c r="HZP57" s="267"/>
      <c r="HZQ57" s="260"/>
      <c r="HZR57" s="293"/>
      <c r="HZS57" s="293"/>
      <c r="HZT57" s="293"/>
      <c r="HZU57" s="261"/>
      <c r="HZV57" s="261"/>
      <c r="HZW57" s="261"/>
      <c r="HZX57" s="262"/>
      <c r="HZY57" s="262"/>
      <c r="HZZ57" s="261"/>
      <c r="IAA57" s="263"/>
      <c r="IAB57" s="264"/>
      <c r="IAC57" s="292"/>
      <c r="IAD57" s="292"/>
      <c r="IAE57" s="292"/>
      <c r="IAF57" s="292"/>
      <c r="IAG57" s="292"/>
      <c r="IAH57" s="292"/>
      <c r="IAI57" s="153"/>
      <c r="IAJ57" s="153"/>
      <c r="IAK57" s="151"/>
      <c r="IAL57" s="153"/>
      <c r="IAN57" s="267"/>
      <c r="IAO57" s="267"/>
      <c r="IAP57" s="260"/>
      <c r="IAQ57" s="293"/>
      <c r="IAR57" s="293"/>
      <c r="IAS57" s="293"/>
      <c r="IAT57" s="261"/>
      <c r="IAU57" s="261"/>
      <c r="IAV57" s="261"/>
      <c r="IAW57" s="262"/>
      <c r="IAX57" s="262"/>
      <c r="IAY57" s="261"/>
      <c r="IAZ57" s="263"/>
      <c r="IBA57" s="264"/>
      <c r="IBB57" s="292"/>
      <c r="IBC57" s="292"/>
      <c r="IBD57" s="292"/>
      <c r="IBE57" s="292"/>
      <c r="IBF57" s="292"/>
      <c r="IBG57" s="292"/>
      <c r="IBH57" s="153"/>
      <c r="IBI57" s="153"/>
      <c r="IBJ57" s="151"/>
      <c r="IBK57" s="153"/>
      <c r="IBM57" s="267"/>
      <c r="IBN57" s="267"/>
      <c r="IBO57" s="260"/>
      <c r="IBP57" s="293"/>
      <c r="IBQ57" s="293"/>
      <c r="IBR57" s="293"/>
      <c r="IBS57" s="261"/>
      <c r="IBT57" s="261"/>
      <c r="IBU57" s="261"/>
      <c r="IBV57" s="262"/>
      <c r="IBW57" s="262"/>
      <c r="IBX57" s="261"/>
      <c r="IBY57" s="263"/>
      <c r="IBZ57" s="264"/>
      <c r="ICA57" s="292"/>
      <c r="ICB57" s="292"/>
      <c r="ICC57" s="292"/>
      <c r="ICD57" s="292"/>
      <c r="ICE57" s="292"/>
      <c r="ICF57" s="292"/>
      <c r="ICG57" s="153"/>
      <c r="ICH57" s="153"/>
      <c r="ICI57" s="151"/>
      <c r="ICJ57" s="153"/>
      <c r="ICL57" s="267"/>
      <c r="ICM57" s="267"/>
      <c r="ICN57" s="260"/>
      <c r="ICO57" s="293"/>
      <c r="ICP57" s="293"/>
      <c r="ICQ57" s="293"/>
      <c r="ICR57" s="261"/>
      <c r="ICS57" s="261"/>
      <c r="ICT57" s="261"/>
      <c r="ICU57" s="262"/>
      <c r="ICV57" s="262"/>
      <c r="ICW57" s="261"/>
      <c r="ICX57" s="263"/>
      <c r="ICY57" s="264"/>
      <c r="ICZ57" s="292"/>
      <c r="IDA57" s="292"/>
      <c r="IDB57" s="292"/>
      <c r="IDC57" s="292"/>
      <c r="IDD57" s="292"/>
      <c r="IDE57" s="292"/>
      <c r="IDF57" s="153"/>
      <c r="IDG57" s="153"/>
      <c r="IDH57" s="151"/>
      <c r="IDI57" s="153"/>
      <c r="IDK57" s="267"/>
      <c r="IDL57" s="267"/>
      <c r="IDM57" s="260"/>
      <c r="IDN57" s="293"/>
      <c r="IDO57" s="293"/>
      <c r="IDP57" s="293"/>
      <c r="IDQ57" s="261"/>
      <c r="IDR57" s="261"/>
      <c r="IDS57" s="261"/>
      <c r="IDT57" s="262"/>
      <c r="IDU57" s="262"/>
      <c r="IDV57" s="261"/>
      <c r="IDW57" s="263"/>
      <c r="IDX57" s="264"/>
      <c r="IDY57" s="292"/>
      <c r="IDZ57" s="292"/>
      <c r="IEA57" s="292"/>
      <c r="IEB57" s="292"/>
      <c r="IEC57" s="292"/>
      <c r="IED57" s="292"/>
      <c r="IEE57" s="153"/>
      <c r="IEF57" s="153"/>
      <c r="IEG57" s="151"/>
      <c r="IEH57" s="153"/>
      <c r="IEJ57" s="267"/>
      <c r="IEK57" s="267"/>
      <c r="IEL57" s="260"/>
      <c r="IEM57" s="293"/>
      <c r="IEN57" s="293"/>
      <c r="IEO57" s="293"/>
      <c r="IEP57" s="261"/>
      <c r="IEQ57" s="261"/>
      <c r="IER57" s="261"/>
      <c r="IES57" s="262"/>
      <c r="IET57" s="262"/>
      <c r="IEU57" s="261"/>
      <c r="IEV57" s="263"/>
      <c r="IEW57" s="264"/>
      <c r="IEX57" s="292"/>
      <c r="IEY57" s="292"/>
      <c r="IEZ57" s="292"/>
      <c r="IFA57" s="292"/>
      <c r="IFB57" s="292"/>
      <c r="IFC57" s="292"/>
      <c r="IFD57" s="153"/>
      <c r="IFE57" s="153"/>
      <c r="IFF57" s="151"/>
      <c r="IFG57" s="153"/>
      <c r="IFI57" s="267"/>
      <c r="IFJ57" s="267"/>
      <c r="IFK57" s="260"/>
      <c r="IFL57" s="293"/>
      <c r="IFM57" s="293"/>
      <c r="IFN57" s="293"/>
      <c r="IFO57" s="261"/>
      <c r="IFP57" s="261"/>
      <c r="IFQ57" s="261"/>
      <c r="IFR57" s="262"/>
      <c r="IFS57" s="262"/>
      <c r="IFT57" s="261"/>
      <c r="IFU57" s="263"/>
      <c r="IFV57" s="264"/>
      <c r="IFW57" s="292"/>
      <c r="IFX57" s="292"/>
      <c r="IFY57" s="292"/>
      <c r="IFZ57" s="292"/>
      <c r="IGA57" s="292"/>
      <c r="IGB57" s="292"/>
      <c r="IGC57" s="153"/>
      <c r="IGD57" s="153"/>
      <c r="IGE57" s="151"/>
      <c r="IGF57" s="153"/>
      <c r="IGH57" s="267"/>
      <c r="IGI57" s="267"/>
      <c r="IGJ57" s="260"/>
      <c r="IGK57" s="293"/>
      <c r="IGL57" s="293"/>
      <c r="IGM57" s="293"/>
      <c r="IGN57" s="261"/>
      <c r="IGO57" s="261"/>
      <c r="IGP57" s="261"/>
      <c r="IGQ57" s="262"/>
      <c r="IGR57" s="262"/>
      <c r="IGS57" s="261"/>
      <c r="IGT57" s="263"/>
      <c r="IGU57" s="264"/>
      <c r="IGV57" s="292"/>
      <c r="IGW57" s="292"/>
      <c r="IGX57" s="292"/>
      <c r="IGY57" s="292"/>
      <c r="IGZ57" s="292"/>
      <c r="IHA57" s="292"/>
      <c r="IHB57" s="153"/>
      <c r="IHC57" s="153"/>
      <c r="IHD57" s="151"/>
      <c r="IHE57" s="153"/>
      <c r="IHG57" s="267"/>
      <c r="IHH57" s="267"/>
      <c r="IHI57" s="260"/>
      <c r="IHJ57" s="293"/>
      <c r="IHK57" s="293"/>
      <c r="IHL57" s="293"/>
      <c r="IHM57" s="261"/>
      <c r="IHN57" s="261"/>
      <c r="IHO57" s="261"/>
      <c r="IHP57" s="262"/>
      <c r="IHQ57" s="262"/>
      <c r="IHR57" s="261"/>
      <c r="IHS57" s="263"/>
      <c r="IHT57" s="264"/>
      <c r="IHU57" s="292"/>
      <c r="IHV57" s="292"/>
      <c r="IHW57" s="292"/>
      <c r="IHX57" s="292"/>
      <c r="IHY57" s="292"/>
      <c r="IHZ57" s="292"/>
      <c r="IIA57" s="153"/>
      <c r="IIB57" s="153"/>
      <c r="IIC57" s="151"/>
      <c r="IID57" s="153"/>
      <c r="IIF57" s="267"/>
      <c r="IIG57" s="267"/>
      <c r="IIH57" s="260"/>
      <c r="III57" s="293"/>
      <c r="IIJ57" s="293"/>
      <c r="IIK57" s="293"/>
      <c r="IIL57" s="261"/>
      <c r="IIM57" s="261"/>
      <c r="IIN57" s="261"/>
      <c r="IIO57" s="262"/>
      <c r="IIP57" s="262"/>
      <c r="IIQ57" s="261"/>
      <c r="IIR57" s="263"/>
      <c r="IIS57" s="264"/>
      <c r="IIT57" s="292"/>
      <c r="IIU57" s="292"/>
      <c r="IIV57" s="292"/>
      <c r="IIW57" s="292"/>
      <c r="IIX57" s="292"/>
      <c r="IIY57" s="292"/>
      <c r="IIZ57" s="153"/>
      <c r="IJA57" s="153"/>
      <c r="IJB57" s="151"/>
      <c r="IJC57" s="153"/>
      <c r="IJE57" s="267"/>
      <c r="IJF57" s="267"/>
      <c r="IJG57" s="260"/>
      <c r="IJH57" s="293"/>
      <c r="IJI57" s="293"/>
      <c r="IJJ57" s="293"/>
      <c r="IJK57" s="261"/>
      <c r="IJL57" s="261"/>
      <c r="IJM57" s="261"/>
      <c r="IJN57" s="262"/>
      <c r="IJO57" s="262"/>
      <c r="IJP57" s="261"/>
      <c r="IJQ57" s="263"/>
      <c r="IJR57" s="264"/>
      <c r="IJS57" s="292"/>
      <c r="IJT57" s="292"/>
      <c r="IJU57" s="292"/>
      <c r="IJV57" s="292"/>
      <c r="IJW57" s="292"/>
      <c r="IJX57" s="292"/>
      <c r="IJY57" s="153"/>
      <c r="IJZ57" s="153"/>
      <c r="IKA57" s="151"/>
      <c r="IKB57" s="153"/>
      <c r="IKD57" s="267"/>
      <c r="IKE57" s="267"/>
      <c r="IKF57" s="260"/>
      <c r="IKG57" s="293"/>
      <c r="IKH57" s="293"/>
      <c r="IKI57" s="293"/>
      <c r="IKJ57" s="261"/>
      <c r="IKK57" s="261"/>
      <c r="IKL57" s="261"/>
      <c r="IKM57" s="262"/>
      <c r="IKN57" s="262"/>
      <c r="IKO57" s="261"/>
      <c r="IKP57" s="263"/>
      <c r="IKQ57" s="264"/>
      <c r="IKR57" s="292"/>
      <c r="IKS57" s="292"/>
      <c r="IKT57" s="292"/>
      <c r="IKU57" s="292"/>
      <c r="IKV57" s="292"/>
      <c r="IKW57" s="292"/>
      <c r="IKX57" s="153"/>
      <c r="IKY57" s="153"/>
      <c r="IKZ57" s="151"/>
      <c r="ILA57" s="153"/>
      <c r="ILC57" s="267"/>
      <c r="ILD57" s="267"/>
      <c r="ILE57" s="260"/>
      <c r="ILF57" s="293"/>
      <c r="ILG57" s="293"/>
      <c r="ILH57" s="293"/>
      <c r="ILI57" s="261"/>
      <c r="ILJ57" s="261"/>
      <c r="ILK57" s="261"/>
      <c r="ILL57" s="262"/>
      <c r="ILM57" s="262"/>
      <c r="ILN57" s="261"/>
      <c r="ILO57" s="263"/>
      <c r="ILP57" s="264"/>
      <c r="ILQ57" s="292"/>
      <c r="ILR57" s="292"/>
      <c r="ILS57" s="292"/>
      <c r="ILT57" s="292"/>
      <c r="ILU57" s="292"/>
      <c r="ILV57" s="292"/>
      <c r="ILW57" s="153"/>
      <c r="ILX57" s="153"/>
      <c r="ILY57" s="151"/>
      <c r="ILZ57" s="153"/>
      <c r="IMB57" s="267"/>
      <c r="IMC57" s="267"/>
      <c r="IMD57" s="260"/>
      <c r="IME57" s="293"/>
      <c r="IMF57" s="293"/>
      <c r="IMG57" s="293"/>
      <c r="IMH57" s="261"/>
      <c r="IMI57" s="261"/>
      <c r="IMJ57" s="261"/>
      <c r="IMK57" s="262"/>
      <c r="IML57" s="262"/>
      <c r="IMM57" s="261"/>
      <c r="IMN57" s="263"/>
      <c r="IMO57" s="264"/>
      <c r="IMP57" s="292"/>
      <c r="IMQ57" s="292"/>
      <c r="IMR57" s="292"/>
      <c r="IMS57" s="292"/>
      <c r="IMT57" s="292"/>
      <c r="IMU57" s="292"/>
      <c r="IMV57" s="153"/>
      <c r="IMW57" s="153"/>
      <c r="IMX57" s="151"/>
      <c r="IMY57" s="153"/>
      <c r="INA57" s="267"/>
      <c r="INB57" s="267"/>
      <c r="INC57" s="260"/>
      <c r="IND57" s="293"/>
      <c r="INE57" s="293"/>
      <c r="INF57" s="293"/>
      <c r="ING57" s="261"/>
      <c r="INH57" s="261"/>
      <c r="INI57" s="261"/>
      <c r="INJ57" s="262"/>
      <c r="INK57" s="262"/>
      <c r="INL57" s="261"/>
      <c r="INM57" s="263"/>
      <c r="INN57" s="264"/>
      <c r="INO57" s="292"/>
      <c r="INP57" s="292"/>
      <c r="INQ57" s="292"/>
      <c r="INR57" s="292"/>
      <c r="INS57" s="292"/>
      <c r="INT57" s="292"/>
      <c r="INU57" s="153"/>
      <c r="INV57" s="153"/>
      <c r="INW57" s="151"/>
      <c r="INX57" s="153"/>
      <c r="INZ57" s="267"/>
      <c r="IOA57" s="267"/>
      <c r="IOB57" s="260"/>
      <c r="IOC57" s="293"/>
      <c r="IOD57" s="293"/>
      <c r="IOE57" s="293"/>
      <c r="IOF57" s="261"/>
      <c r="IOG57" s="261"/>
      <c r="IOH57" s="261"/>
      <c r="IOI57" s="262"/>
      <c r="IOJ57" s="262"/>
      <c r="IOK57" s="261"/>
      <c r="IOL57" s="263"/>
      <c r="IOM57" s="264"/>
      <c r="ION57" s="292"/>
      <c r="IOO57" s="292"/>
      <c r="IOP57" s="292"/>
      <c r="IOQ57" s="292"/>
      <c r="IOR57" s="292"/>
      <c r="IOS57" s="292"/>
      <c r="IOT57" s="153"/>
      <c r="IOU57" s="153"/>
      <c r="IOV57" s="151"/>
      <c r="IOW57" s="153"/>
      <c r="IOY57" s="267"/>
      <c r="IOZ57" s="267"/>
      <c r="IPA57" s="260"/>
      <c r="IPB57" s="293"/>
      <c r="IPC57" s="293"/>
      <c r="IPD57" s="293"/>
      <c r="IPE57" s="261"/>
      <c r="IPF57" s="261"/>
      <c r="IPG57" s="261"/>
      <c r="IPH57" s="262"/>
      <c r="IPI57" s="262"/>
      <c r="IPJ57" s="261"/>
      <c r="IPK57" s="263"/>
      <c r="IPL57" s="264"/>
      <c r="IPM57" s="292"/>
      <c r="IPN57" s="292"/>
      <c r="IPO57" s="292"/>
      <c r="IPP57" s="292"/>
      <c r="IPQ57" s="292"/>
      <c r="IPR57" s="292"/>
      <c r="IPS57" s="153"/>
      <c r="IPT57" s="153"/>
      <c r="IPU57" s="151"/>
      <c r="IPV57" s="153"/>
      <c r="IPX57" s="267"/>
      <c r="IPY57" s="267"/>
      <c r="IPZ57" s="260"/>
      <c r="IQA57" s="293"/>
      <c r="IQB57" s="293"/>
      <c r="IQC57" s="293"/>
      <c r="IQD57" s="261"/>
      <c r="IQE57" s="261"/>
      <c r="IQF57" s="261"/>
      <c r="IQG57" s="262"/>
      <c r="IQH57" s="262"/>
      <c r="IQI57" s="261"/>
      <c r="IQJ57" s="263"/>
      <c r="IQK57" s="264"/>
      <c r="IQL57" s="292"/>
      <c r="IQM57" s="292"/>
      <c r="IQN57" s="292"/>
      <c r="IQO57" s="292"/>
      <c r="IQP57" s="292"/>
      <c r="IQQ57" s="292"/>
      <c r="IQR57" s="153"/>
      <c r="IQS57" s="153"/>
      <c r="IQT57" s="151"/>
      <c r="IQU57" s="153"/>
      <c r="IQW57" s="267"/>
      <c r="IQX57" s="267"/>
      <c r="IQY57" s="260"/>
      <c r="IQZ57" s="293"/>
      <c r="IRA57" s="293"/>
      <c r="IRB57" s="293"/>
      <c r="IRC57" s="261"/>
      <c r="IRD57" s="261"/>
      <c r="IRE57" s="261"/>
      <c r="IRF57" s="262"/>
      <c r="IRG57" s="262"/>
      <c r="IRH57" s="261"/>
      <c r="IRI57" s="263"/>
      <c r="IRJ57" s="264"/>
      <c r="IRK57" s="292"/>
      <c r="IRL57" s="292"/>
      <c r="IRM57" s="292"/>
      <c r="IRN57" s="292"/>
      <c r="IRO57" s="292"/>
      <c r="IRP57" s="292"/>
      <c r="IRQ57" s="153"/>
      <c r="IRR57" s="153"/>
      <c r="IRS57" s="151"/>
      <c r="IRT57" s="153"/>
      <c r="IRV57" s="267"/>
      <c r="IRW57" s="267"/>
      <c r="IRX57" s="260"/>
      <c r="IRY57" s="293"/>
      <c r="IRZ57" s="293"/>
      <c r="ISA57" s="293"/>
      <c r="ISB57" s="261"/>
      <c r="ISC57" s="261"/>
      <c r="ISD57" s="261"/>
      <c r="ISE57" s="262"/>
      <c r="ISF57" s="262"/>
      <c r="ISG57" s="261"/>
      <c r="ISH57" s="263"/>
      <c r="ISI57" s="264"/>
      <c r="ISJ57" s="292"/>
      <c r="ISK57" s="292"/>
      <c r="ISL57" s="292"/>
      <c r="ISM57" s="292"/>
      <c r="ISN57" s="292"/>
      <c r="ISO57" s="292"/>
      <c r="ISP57" s="153"/>
      <c r="ISQ57" s="153"/>
      <c r="ISR57" s="151"/>
      <c r="ISS57" s="153"/>
      <c r="ISU57" s="267"/>
      <c r="ISV57" s="267"/>
      <c r="ISW57" s="260"/>
      <c r="ISX57" s="293"/>
      <c r="ISY57" s="293"/>
      <c r="ISZ57" s="293"/>
      <c r="ITA57" s="261"/>
      <c r="ITB57" s="261"/>
      <c r="ITC57" s="261"/>
      <c r="ITD57" s="262"/>
      <c r="ITE57" s="262"/>
      <c r="ITF57" s="261"/>
      <c r="ITG57" s="263"/>
      <c r="ITH57" s="264"/>
      <c r="ITI57" s="292"/>
      <c r="ITJ57" s="292"/>
      <c r="ITK57" s="292"/>
      <c r="ITL57" s="292"/>
      <c r="ITM57" s="292"/>
      <c r="ITN57" s="292"/>
      <c r="ITO57" s="153"/>
      <c r="ITP57" s="153"/>
      <c r="ITQ57" s="151"/>
      <c r="ITR57" s="153"/>
      <c r="ITT57" s="267"/>
      <c r="ITU57" s="267"/>
      <c r="ITV57" s="260"/>
      <c r="ITW57" s="293"/>
      <c r="ITX57" s="293"/>
      <c r="ITY57" s="293"/>
      <c r="ITZ57" s="261"/>
      <c r="IUA57" s="261"/>
      <c r="IUB57" s="261"/>
      <c r="IUC57" s="262"/>
      <c r="IUD57" s="262"/>
      <c r="IUE57" s="261"/>
      <c r="IUF57" s="263"/>
      <c r="IUG57" s="264"/>
      <c r="IUH57" s="292"/>
      <c r="IUI57" s="292"/>
      <c r="IUJ57" s="292"/>
      <c r="IUK57" s="292"/>
      <c r="IUL57" s="292"/>
      <c r="IUM57" s="292"/>
      <c r="IUN57" s="153"/>
      <c r="IUO57" s="153"/>
      <c r="IUP57" s="151"/>
      <c r="IUQ57" s="153"/>
      <c r="IUS57" s="267"/>
      <c r="IUT57" s="267"/>
      <c r="IUU57" s="260"/>
      <c r="IUV57" s="293"/>
      <c r="IUW57" s="293"/>
      <c r="IUX57" s="293"/>
      <c r="IUY57" s="261"/>
      <c r="IUZ57" s="261"/>
      <c r="IVA57" s="261"/>
      <c r="IVB57" s="262"/>
      <c r="IVC57" s="262"/>
      <c r="IVD57" s="261"/>
      <c r="IVE57" s="263"/>
      <c r="IVF57" s="264"/>
      <c r="IVG57" s="292"/>
      <c r="IVH57" s="292"/>
      <c r="IVI57" s="292"/>
      <c r="IVJ57" s="292"/>
      <c r="IVK57" s="292"/>
      <c r="IVL57" s="292"/>
      <c r="IVM57" s="153"/>
      <c r="IVN57" s="153"/>
      <c r="IVO57" s="151"/>
      <c r="IVP57" s="153"/>
      <c r="IVR57" s="267"/>
      <c r="IVS57" s="267"/>
      <c r="IVT57" s="260"/>
      <c r="IVU57" s="293"/>
      <c r="IVV57" s="293"/>
      <c r="IVW57" s="293"/>
      <c r="IVX57" s="261"/>
      <c r="IVY57" s="261"/>
      <c r="IVZ57" s="261"/>
      <c r="IWA57" s="262"/>
      <c r="IWB57" s="262"/>
      <c r="IWC57" s="261"/>
      <c r="IWD57" s="263"/>
      <c r="IWE57" s="264"/>
      <c r="IWF57" s="292"/>
      <c r="IWG57" s="292"/>
      <c r="IWH57" s="292"/>
      <c r="IWI57" s="292"/>
      <c r="IWJ57" s="292"/>
      <c r="IWK57" s="292"/>
      <c r="IWL57" s="153"/>
      <c r="IWM57" s="153"/>
      <c r="IWN57" s="151"/>
      <c r="IWO57" s="153"/>
      <c r="IWQ57" s="267"/>
      <c r="IWR57" s="267"/>
      <c r="IWS57" s="260"/>
      <c r="IWT57" s="293"/>
      <c r="IWU57" s="293"/>
      <c r="IWV57" s="293"/>
      <c r="IWW57" s="261"/>
      <c r="IWX57" s="261"/>
      <c r="IWY57" s="261"/>
      <c r="IWZ57" s="262"/>
      <c r="IXA57" s="262"/>
      <c r="IXB57" s="261"/>
      <c r="IXC57" s="263"/>
      <c r="IXD57" s="264"/>
      <c r="IXE57" s="292"/>
      <c r="IXF57" s="292"/>
      <c r="IXG57" s="292"/>
      <c r="IXH57" s="292"/>
      <c r="IXI57" s="292"/>
      <c r="IXJ57" s="292"/>
      <c r="IXK57" s="153"/>
      <c r="IXL57" s="153"/>
      <c r="IXM57" s="151"/>
      <c r="IXN57" s="153"/>
      <c r="IXP57" s="267"/>
      <c r="IXQ57" s="267"/>
      <c r="IXR57" s="260"/>
      <c r="IXS57" s="293"/>
      <c r="IXT57" s="293"/>
      <c r="IXU57" s="293"/>
      <c r="IXV57" s="261"/>
      <c r="IXW57" s="261"/>
      <c r="IXX57" s="261"/>
      <c r="IXY57" s="262"/>
      <c r="IXZ57" s="262"/>
      <c r="IYA57" s="261"/>
      <c r="IYB57" s="263"/>
      <c r="IYC57" s="264"/>
      <c r="IYD57" s="292"/>
      <c r="IYE57" s="292"/>
      <c r="IYF57" s="292"/>
      <c r="IYG57" s="292"/>
      <c r="IYH57" s="292"/>
      <c r="IYI57" s="292"/>
      <c r="IYJ57" s="153"/>
      <c r="IYK57" s="153"/>
      <c r="IYL57" s="151"/>
      <c r="IYM57" s="153"/>
      <c r="IYO57" s="267"/>
      <c r="IYP57" s="267"/>
      <c r="IYQ57" s="260"/>
      <c r="IYR57" s="293"/>
      <c r="IYS57" s="293"/>
      <c r="IYT57" s="293"/>
      <c r="IYU57" s="261"/>
      <c r="IYV57" s="261"/>
      <c r="IYW57" s="261"/>
      <c r="IYX57" s="262"/>
      <c r="IYY57" s="262"/>
      <c r="IYZ57" s="261"/>
      <c r="IZA57" s="263"/>
      <c r="IZB57" s="264"/>
      <c r="IZC57" s="292"/>
      <c r="IZD57" s="292"/>
      <c r="IZE57" s="292"/>
      <c r="IZF57" s="292"/>
      <c r="IZG57" s="292"/>
      <c r="IZH57" s="292"/>
      <c r="IZI57" s="153"/>
      <c r="IZJ57" s="153"/>
      <c r="IZK57" s="151"/>
      <c r="IZL57" s="153"/>
      <c r="IZN57" s="267"/>
      <c r="IZO57" s="267"/>
      <c r="IZP57" s="260"/>
      <c r="IZQ57" s="293"/>
      <c r="IZR57" s="293"/>
      <c r="IZS57" s="293"/>
      <c r="IZT57" s="261"/>
      <c r="IZU57" s="261"/>
      <c r="IZV57" s="261"/>
      <c r="IZW57" s="262"/>
      <c r="IZX57" s="262"/>
      <c r="IZY57" s="261"/>
      <c r="IZZ57" s="263"/>
      <c r="JAA57" s="264"/>
      <c r="JAB57" s="292"/>
      <c r="JAC57" s="292"/>
      <c r="JAD57" s="292"/>
      <c r="JAE57" s="292"/>
      <c r="JAF57" s="292"/>
      <c r="JAG57" s="292"/>
      <c r="JAH57" s="153"/>
      <c r="JAI57" s="153"/>
      <c r="JAJ57" s="151"/>
      <c r="JAK57" s="153"/>
      <c r="JAM57" s="267"/>
      <c r="JAN57" s="267"/>
      <c r="JAO57" s="260"/>
      <c r="JAP57" s="293"/>
      <c r="JAQ57" s="293"/>
      <c r="JAR57" s="293"/>
      <c r="JAS57" s="261"/>
      <c r="JAT57" s="261"/>
      <c r="JAU57" s="261"/>
      <c r="JAV57" s="262"/>
      <c r="JAW57" s="262"/>
      <c r="JAX57" s="261"/>
      <c r="JAY57" s="263"/>
      <c r="JAZ57" s="264"/>
      <c r="JBA57" s="292"/>
      <c r="JBB57" s="292"/>
      <c r="JBC57" s="292"/>
      <c r="JBD57" s="292"/>
      <c r="JBE57" s="292"/>
      <c r="JBF57" s="292"/>
      <c r="JBG57" s="153"/>
      <c r="JBH57" s="153"/>
      <c r="JBI57" s="151"/>
      <c r="JBJ57" s="153"/>
      <c r="JBL57" s="267"/>
      <c r="JBM57" s="267"/>
      <c r="JBN57" s="260"/>
      <c r="JBO57" s="293"/>
      <c r="JBP57" s="293"/>
      <c r="JBQ57" s="293"/>
      <c r="JBR57" s="261"/>
      <c r="JBS57" s="261"/>
      <c r="JBT57" s="261"/>
      <c r="JBU57" s="262"/>
      <c r="JBV57" s="262"/>
      <c r="JBW57" s="261"/>
      <c r="JBX57" s="263"/>
      <c r="JBY57" s="264"/>
      <c r="JBZ57" s="292"/>
      <c r="JCA57" s="292"/>
      <c r="JCB57" s="292"/>
      <c r="JCC57" s="292"/>
      <c r="JCD57" s="292"/>
      <c r="JCE57" s="292"/>
      <c r="JCF57" s="153"/>
      <c r="JCG57" s="153"/>
      <c r="JCH57" s="151"/>
      <c r="JCI57" s="153"/>
      <c r="JCK57" s="267"/>
      <c r="JCL57" s="267"/>
      <c r="JCM57" s="260"/>
      <c r="JCN57" s="293"/>
      <c r="JCO57" s="293"/>
      <c r="JCP57" s="293"/>
      <c r="JCQ57" s="261"/>
      <c r="JCR57" s="261"/>
      <c r="JCS57" s="261"/>
      <c r="JCT57" s="262"/>
      <c r="JCU57" s="262"/>
      <c r="JCV57" s="261"/>
      <c r="JCW57" s="263"/>
      <c r="JCX57" s="264"/>
      <c r="JCY57" s="292"/>
      <c r="JCZ57" s="292"/>
      <c r="JDA57" s="292"/>
      <c r="JDB57" s="292"/>
      <c r="JDC57" s="292"/>
      <c r="JDD57" s="292"/>
      <c r="JDE57" s="153"/>
      <c r="JDF57" s="153"/>
      <c r="JDG57" s="151"/>
      <c r="JDH57" s="153"/>
      <c r="JDJ57" s="267"/>
      <c r="JDK57" s="267"/>
      <c r="JDL57" s="260"/>
      <c r="JDM57" s="293"/>
      <c r="JDN57" s="293"/>
      <c r="JDO57" s="293"/>
      <c r="JDP57" s="261"/>
      <c r="JDQ57" s="261"/>
      <c r="JDR57" s="261"/>
      <c r="JDS57" s="262"/>
      <c r="JDT57" s="262"/>
      <c r="JDU57" s="261"/>
      <c r="JDV57" s="263"/>
      <c r="JDW57" s="264"/>
      <c r="JDX57" s="292"/>
      <c r="JDY57" s="292"/>
      <c r="JDZ57" s="292"/>
      <c r="JEA57" s="292"/>
      <c r="JEB57" s="292"/>
      <c r="JEC57" s="292"/>
      <c r="JED57" s="153"/>
      <c r="JEE57" s="153"/>
      <c r="JEF57" s="151"/>
      <c r="JEG57" s="153"/>
      <c r="JEI57" s="267"/>
      <c r="JEJ57" s="267"/>
      <c r="JEK57" s="260"/>
      <c r="JEL57" s="293"/>
      <c r="JEM57" s="293"/>
      <c r="JEN57" s="293"/>
      <c r="JEO57" s="261"/>
      <c r="JEP57" s="261"/>
      <c r="JEQ57" s="261"/>
      <c r="JER57" s="262"/>
      <c r="JES57" s="262"/>
      <c r="JET57" s="261"/>
      <c r="JEU57" s="263"/>
      <c r="JEV57" s="264"/>
      <c r="JEW57" s="292"/>
      <c r="JEX57" s="292"/>
      <c r="JEY57" s="292"/>
      <c r="JEZ57" s="292"/>
      <c r="JFA57" s="292"/>
      <c r="JFB57" s="292"/>
      <c r="JFC57" s="153"/>
      <c r="JFD57" s="153"/>
      <c r="JFE57" s="151"/>
      <c r="JFF57" s="153"/>
      <c r="JFH57" s="267"/>
      <c r="JFI57" s="267"/>
      <c r="JFJ57" s="260"/>
      <c r="JFK57" s="293"/>
      <c r="JFL57" s="293"/>
      <c r="JFM57" s="293"/>
      <c r="JFN57" s="261"/>
      <c r="JFO57" s="261"/>
      <c r="JFP57" s="261"/>
      <c r="JFQ57" s="262"/>
      <c r="JFR57" s="262"/>
      <c r="JFS57" s="261"/>
      <c r="JFT57" s="263"/>
      <c r="JFU57" s="264"/>
      <c r="JFV57" s="292"/>
      <c r="JFW57" s="292"/>
      <c r="JFX57" s="292"/>
      <c r="JFY57" s="292"/>
      <c r="JFZ57" s="292"/>
      <c r="JGA57" s="292"/>
      <c r="JGB57" s="153"/>
      <c r="JGC57" s="153"/>
      <c r="JGD57" s="151"/>
      <c r="JGE57" s="153"/>
      <c r="JGG57" s="267"/>
      <c r="JGH57" s="267"/>
      <c r="JGI57" s="260"/>
      <c r="JGJ57" s="293"/>
      <c r="JGK57" s="293"/>
      <c r="JGL57" s="293"/>
      <c r="JGM57" s="261"/>
      <c r="JGN57" s="261"/>
      <c r="JGO57" s="261"/>
      <c r="JGP57" s="262"/>
      <c r="JGQ57" s="262"/>
      <c r="JGR57" s="261"/>
      <c r="JGS57" s="263"/>
      <c r="JGT57" s="264"/>
      <c r="JGU57" s="292"/>
      <c r="JGV57" s="292"/>
      <c r="JGW57" s="292"/>
      <c r="JGX57" s="292"/>
      <c r="JGY57" s="292"/>
      <c r="JGZ57" s="292"/>
      <c r="JHA57" s="153"/>
      <c r="JHB57" s="153"/>
      <c r="JHC57" s="151"/>
      <c r="JHD57" s="153"/>
      <c r="JHF57" s="267"/>
      <c r="JHG57" s="267"/>
      <c r="JHH57" s="260"/>
      <c r="JHI57" s="293"/>
      <c r="JHJ57" s="293"/>
      <c r="JHK57" s="293"/>
      <c r="JHL57" s="261"/>
      <c r="JHM57" s="261"/>
      <c r="JHN57" s="261"/>
      <c r="JHO57" s="262"/>
      <c r="JHP57" s="262"/>
      <c r="JHQ57" s="261"/>
      <c r="JHR57" s="263"/>
      <c r="JHS57" s="264"/>
      <c r="JHT57" s="292"/>
      <c r="JHU57" s="292"/>
      <c r="JHV57" s="292"/>
      <c r="JHW57" s="292"/>
      <c r="JHX57" s="292"/>
      <c r="JHY57" s="292"/>
      <c r="JHZ57" s="153"/>
      <c r="JIA57" s="153"/>
      <c r="JIB57" s="151"/>
      <c r="JIC57" s="153"/>
      <c r="JIE57" s="267"/>
      <c r="JIF57" s="267"/>
      <c r="JIG57" s="260"/>
      <c r="JIH57" s="293"/>
      <c r="JII57" s="293"/>
      <c r="JIJ57" s="293"/>
      <c r="JIK57" s="261"/>
      <c r="JIL57" s="261"/>
      <c r="JIM57" s="261"/>
      <c r="JIN57" s="262"/>
      <c r="JIO57" s="262"/>
      <c r="JIP57" s="261"/>
      <c r="JIQ57" s="263"/>
      <c r="JIR57" s="264"/>
      <c r="JIS57" s="292"/>
      <c r="JIT57" s="292"/>
      <c r="JIU57" s="292"/>
      <c r="JIV57" s="292"/>
      <c r="JIW57" s="292"/>
      <c r="JIX57" s="292"/>
      <c r="JIY57" s="153"/>
      <c r="JIZ57" s="153"/>
      <c r="JJA57" s="151"/>
      <c r="JJB57" s="153"/>
      <c r="JJD57" s="267"/>
      <c r="JJE57" s="267"/>
      <c r="JJF57" s="260"/>
      <c r="JJG57" s="293"/>
      <c r="JJH57" s="293"/>
      <c r="JJI57" s="293"/>
      <c r="JJJ57" s="261"/>
      <c r="JJK57" s="261"/>
      <c r="JJL57" s="261"/>
      <c r="JJM57" s="262"/>
      <c r="JJN57" s="262"/>
      <c r="JJO57" s="261"/>
      <c r="JJP57" s="263"/>
      <c r="JJQ57" s="264"/>
      <c r="JJR57" s="292"/>
      <c r="JJS57" s="292"/>
      <c r="JJT57" s="292"/>
      <c r="JJU57" s="292"/>
      <c r="JJV57" s="292"/>
      <c r="JJW57" s="292"/>
      <c r="JJX57" s="153"/>
      <c r="JJY57" s="153"/>
      <c r="JJZ57" s="151"/>
      <c r="JKA57" s="153"/>
      <c r="JKC57" s="267"/>
      <c r="JKD57" s="267"/>
      <c r="JKE57" s="260"/>
      <c r="JKF57" s="293"/>
      <c r="JKG57" s="293"/>
      <c r="JKH57" s="293"/>
      <c r="JKI57" s="261"/>
      <c r="JKJ57" s="261"/>
      <c r="JKK57" s="261"/>
      <c r="JKL57" s="262"/>
      <c r="JKM57" s="262"/>
      <c r="JKN57" s="261"/>
      <c r="JKO57" s="263"/>
      <c r="JKP57" s="264"/>
      <c r="JKQ57" s="292"/>
      <c r="JKR57" s="292"/>
      <c r="JKS57" s="292"/>
      <c r="JKT57" s="292"/>
      <c r="JKU57" s="292"/>
      <c r="JKV57" s="292"/>
      <c r="JKW57" s="153"/>
      <c r="JKX57" s="153"/>
      <c r="JKY57" s="151"/>
      <c r="JKZ57" s="153"/>
      <c r="JLB57" s="267"/>
      <c r="JLC57" s="267"/>
      <c r="JLD57" s="260"/>
      <c r="JLE57" s="293"/>
      <c r="JLF57" s="293"/>
      <c r="JLG57" s="293"/>
      <c r="JLH57" s="261"/>
      <c r="JLI57" s="261"/>
      <c r="JLJ57" s="261"/>
      <c r="JLK57" s="262"/>
      <c r="JLL57" s="262"/>
      <c r="JLM57" s="261"/>
      <c r="JLN57" s="263"/>
      <c r="JLO57" s="264"/>
      <c r="JLP57" s="292"/>
      <c r="JLQ57" s="292"/>
      <c r="JLR57" s="292"/>
      <c r="JLS57" s="292"/>
      <c r="JLT57" s="292"/>
      <c r="JLU57" s="292"/>
      <c r="JLV57" s="153"/>
      <c r="JLW57" s="153"/>
      <c r="JLX57" s="151"/>
      <c r="JLY57" s="153"/>
      <c r="JMA57" s="267"/>
      <c r="JMB57" s="267"/>
      <c r="JMC57" s="260"/>
      <c r="JMD57" s="293"/>
      <c r="JME57" s="293"/>
      <c r="JMF57" s="293"/>
      <c r="JMG57" s="261"/>
      <c r="JMH57" s="261"/>
      <c r="JMI57" s="261"/>
      <c r="JMJ57" s="262"/>
      <c r="JMK57" s="262"/>
      <c r="JML57" s="261"/>
      <c r="JMM57" s="263"/>
      <c r="JMN57" s="264"/>
      <c r="JMO57" s="292"/>
      <c r="JMP57" s="292"/>
      <c r="JMQ57" s="292"/>
      <c r="JMR57" s="292"/>
      <c r="JMS57" s="292"/>
      <c r="JMT57" s="292"/>
      <c r="JMU57" s="153"/>
      <c r="JMV57" s="153"/>
      <c r="JMW57" s="151"/>
      <c r="JMX57" s="153"/>
      <c r="JMZ57" s="267"/>
      <c r="JNA57" s="267"/>
      <c r="JNB57" s="260"/>
      <c r="JNC57" s="293"/>
      <c r="JND57" s="293"/>
      <c r="JNE57" s="293"/>
      <c r="JNF57" s="261"/>
      <c r="JNG57" s="261"/>
      <c r="JNH57" s="261"/>
      <c r="JNI57" s="262"/>
      <c r="JNJ57" s="262"/>
      <c r="JNK57" s="261"/>
      <c r="JNL57" s="263"/>
      <c r="JNM57" s="264"/>
      <c r="JNN57" s="292"/>
      <c r="JNO57" s="292"/>
      <c r="JNP57" s="292"/>
      <c r="JNQ57" s="292"/>
      <c r="JNR57" s="292"/>
      <c r="JNS57" s="292"/>
      <c r="JNT57" s="153"/>
      <c r="JNU57" s="153"/>
      <c r="JNV57" s="151"/>
      <c r="JNW57" s="153"/>
      <c r="JNY57" s="267"/>
      <c r="JNZ57" s="267"/>
      <c r="JOA57" s="260"/>
      <c r="JOB57" s="293"/>
      <c r="JOC57" s="293"/>
      <c r="JOD57" s="293"/>
      <c r="JOE57" s="261"/>
      <c r="JOF57" s="261"/>
      <c r="JOG57" s="261"/>
      <c r="JOH57" s="262"/>
      <c r="JOI57" s="262"/>
      <c r="JOJ57" s="261"/>
      <c r="JOK57" s="263"/>
      <c r="JOL57" s="264"/>
      <c r="JOM57" s="292"/>
      <c r="JON57" s="292"/>
      <c r="JOO57" s="292"/>
      <c r="JOP57" s="292"/>
      <c r="JOQ57" s="292"/>
      <c r="JOR57" s="292"/>
      <c r="JOS57" s="153"/>
      <c r="JOT57" s="153"/>
      <c r="JOU57" s="151"/>
      <c r="JOV57" s="153"/>
      <c r="JOX57" s="267"/>
      <c r="JOY57" s="267"/>
      <c r="JOZ57" s="260"/>
      <c r="JPA57" s="293"/>
      <c r="JPB57" s="293"/>
      <c r="JPC57" s="293"/>
      <c r="JPD57" s="261"/>
      <c r="JPE57" s="261"/>
      <c r="JPF57" s="261"/>
      <c r="JPG57" s="262"/>
      <c r="JPH57" s="262"/>
      <c r="JPI57" s="261"/>
      <c r="JPJ57" s="263"/>
      <c r="JPK57" s="264"/>
      <c r="JPL57" s="292"/>
      <c r="JPM57" s="292"/>
      <c r="JPN57" s="292"/>
      <c r="JPO57" s="292"/>
      <c r="JPP57" s="292"/>
      <c r="JPQ57" s="292"/>
      <c r="JPR57" s="153"/>
      <c r="JPS57" s="153"/>
      <c r="JPT57" s="151"/>
      <c r="JPU57" s="153"/>
      <c r="JPW57" s="267"/>
      <c r="JPX57" s="267"/>
      <c r="JPY57" s="260"/>
      <c r="JPZ57" s="293"/>
      <c r="JQA57" s="293"/>
      <c r="JQB57" s="293"/>
      <c r="JQC57" s="261"/>
      <c r="JQD57" s="261"/>
      <c r="JQE57" s="261"/>
      <c r="JQF57" s="262"/>
      <c r="JQG57" s="262"/>
      <c r="JQH57" s="261"/>
      <c r="JQI57" s="263"/>
      <c r="JQJ57" s="264"/>
      <c r="JQK57" s="292"/>
      <c r="JQL57" s="292"/>
      <c r="JQM57" s="292"/>
      <c r="JQN57" s="292"/>
      <c r="JQO57" s="292"/>
      <c r="JQP57" s="292"/>
      <c r="JQQ57" s="153"/>
      <c r="JQR57" s="153"/>
      <c r="JQS57" s="151"/>
      <c r="JQT57" s="153"/>
      <c r="JQV57" s="267"/>
      <c r="JQW57" s="267"/>
      <c r="JQX57" s="260"/>
      <c r="JQY57" s="293"/>
      <c r="JQZ57" s="293"/>
      <c r="JRA57" s="293"/>
      <c r="JRB57" s="261"/>
      <c r="JRC57" s="261"/>
      <c r="JRD57" s="261"/>
      <c r="JRE57" s="262"/>
      <c r="JRF57" s="262"/>
      <c r="JRG57" s="261"/>
      <c r="JRH57" s="263"/>
      <c r="JRI57" s="264"/>
      <c r="JRJ57" s="292"/>
      <c r="JRK57" s="292"/>
      <c r="JRL57" s="292"/>
      <c r="JRM57" s="292"/>
      <c r="JRN57" s="292"/>
      <c r="JRO57" s="292"/>
      <c r="JRP57" s="153"/>
      <c r="JRQ57" s="153"/>
      <c r="JRR57" s="151"/>
      <c r="JRS57" s="153"/>
      <c r="JRU57" s="267"/>
      <c r="JRV57" s="267"/>
      <c r="JRW57" s="260"/>
      <c r="JRX57" s="293"/>
      <c r="JRY57" s="293"/>
      <c r="JRZ57" s="293"/>
      <c r="JSA57" s="261"/>
      <c r="JSB57" s="261"/>
      <c r="JSC57" s="261"/>
      <c r="JSD57" s="262"/>
      <c r="JSE57" s="262"/>
      <c r="JSF57" s="261"/>
      <c r="JSG57" s="263"/>
      <c r="JSH57" s="264"/>
      <c r="JSI57" s="292"/>
      <c r="JSJ57" s="292"/>
      <c r="JSK57" s="292"/>
      <c r="JSL57" s="292"/>
      <c r="JSM57" s="292"/>
      <c r="JSN57" s="292"/>
      <c r="JSO57" s="153"/>
      <c r="JSP57" s="153"/>
      <c r="JSQ57" s="151"/>
      <c r="JSR57" s="153"/>
      <c r="JST57" s="267"/>
      <c r="JSU57" s="267"/>
      <c r="JSV57" s="260"/>
      <c r="JSW57" s="293"/>
      <c r="JSX57" s="293"/>
      <c r="JSY57" s="293"/>
      <c r="JSZ57" s="261"/>
      <c r="JTA57" s="261"/>
      <c r="JTB57" s="261"/>
      <c r="JTC57" s="262"/>
      <c r="JTD57" s="262"/>
      <c r="JTE57" s="261"/>
      <c r="JTF57" s="263"/>
      <c r="JTG57" s="264"/>
      <c r="JTH57" s="292"/>
      <c r="JTI57" s="292"/>
      <c r="JTJ57" s="292"/>
      <c r="JTK57" s="292"/>
      <c r="JTL57" s="292"/>
      <c r="JTM57" s="292"/>
      <c r="JTN57" s="153"/>
      <c r="JTO57" s="153"/>
      <c r="JTP57" s="151"/>
      <c r="JTQ57" s="153"/>
      <c r="JTS57" s="267"/>
      <c r="JTT57" s="267"/>
      <c r="JTU57" s="260"/>
      <c r="JTV57" s="293"/>
      <c r="JTW57" s="293"/>
      <c r="JTX57" s="293"/>
      <c r="JTY57" s="261"/>
      <c r="JTZ57" s="261"/>
      <c r="JUA57" s="261"/>
      <c r="JUB57" s="262"/>
      <c r="JUC57" s="262"/>
      <c r="JUD57" s="261"/>
      <c r="JUE57" s="263"/>
      <c r="JUF57" s="264"/>
      <c r="JUG57" s="292"/>
      <c r="JUH57" s="292"/>
      <c r="JUI57" s="292"/>
      <c r="JUJ57" s="292"/>
      <c r="JUK57" s="292"/>
      <c r="JUL57" s="292"/>
      <c r="JUM57" s="153"/>
      <c r="JUN57" s="153"/>
      <c r="JUO57" s="151"/>
      <c r="JUP57" s="153"/>
      <c r="JUR57" s="267"/>
      <c r="JUS57" s="267"/>
      <c r="JUT57" s="260"/>
      <c r="JUU57" s="293"/>
      <c r="JUV57" s="293"/>
      <c r="JUW57" s="293"/>
      <c r="JUX57" s="261"/>
      <c r="JUY57" s="261"/>
      <c r="JUZ57" s="261"/>
      <c r="JVA57" s="262"/>
      <c r="JVB57" s="262"/>
      <c r="JVC57" s="261"/>
      <c r="JVD57" s="263"/>
      <c r="JVE57" s="264"/>
      <c r="JVF57" s="292"/>
      <c r="JVG57" s="292"/>
      <c r="JVH57" s="292"/>
      <c r="JVI57" s="292"/>
      <c r="JVJ57" s="292"/>
      <c r="JVK57" s="292"/>
      <c r="JVL57" s="153"/>
      <c r="JVM57" s="153"/>
      <c r="JVN57" s="151"/>
      <c r="JVO57" s="153"/>
      <c r="JVQ57" s="267"/>
      <c r="JVR57" s="267"/>
      <c r="JVS57" s="260"/>
      <c r="JVT57" s="293"/>
      <c r="JVU57" s="293"/>
      <c r="JVV57" s="293"/>
      <c r="JVW57" s="261"/>
      <c r="JVX57" s="261"/>
      <c r="JVY57" s="261"/>
      <c r="JVZ57" s="262"/>
      <c r="JWA57" s="262"/>
      <c r="JWB57" s="261"/>
      <c r="JWC57" s="263"/>
      <c r="JWD57" s="264"/>
      <c r="JWE57" s="292"/>
      <c r="JWF57" s="292"/>
      <c r="JWG57" s="292"/>
      <c r="JWH57" s="292"/>
      <c r="JWI57" s="292"/>
      <c r="JWJ57" s="292"/>
      <c r="JWK57" s="153"/>
      <c r="JWL57" s="153"/>
      <c r="JWM57" s="151"/>
      <c r="JWN57" s="153"/>
      <c r="JWP57" s="267"/>
      <c r="JWQ57" s="267"/>
      <c r="JWR57" s="260"/>
      <c r="JWS57" s="293"/>
      <c r="JWT57" s="293"/>
      <c r="JWU57" s="293"/>
      <c r="JWV57" s="261"/>
      <c r="JWW57" s="261"/>
      <c r="JWX57" s="261"/>
      <c r="JWY57" s="262"/>
      <c r="JWZ57" s="262"/>
      <c r="JXA57" s="261"/>
      <c r="JXB57" s="263"/>
      <c r="JXC57" s="264"/>
      <c r="JXD57" s="292"/>
      <c r="JXE57" s="292"/>
      <c r="JXF57" s="292"/>
      <c r="JXG57" s="292"/>
      <c r="JXH57" s="292"/>
      <c r="JXI57" s="292"/>
      <c r="JXJ57" s="153"/>
      <c r="JXK57" s="153"/>
      <c r="JXL57" s="151"/>
      <c r="JXM57" s="153"/>
      <c r="JXO57" s="267"/>
      <c r="JXP57" s="267"/>
      <c r="JXQ57" s="260"/>
      <c r="JXR57" s="293"/>
      <c r="JXS57" s="293"/>
      <c r="JXT57" s="293"/>
      <c r="JXU57" s="261"/>
      <c r="JXV57" s="261"/>
      <c r="JXW57" s="261"/>
      <c r="JXX57" s="262"/>
      <c r="JXY57" s="262"/>
      <c r="JXZ57" s="261"/>
      <c r="JYA57" s="263"/>
      <c r="JYB57" s="264"/>
      <c r="JYC57" s="292"/>
      <c r="JYD57" s="292"/>
      <c r="JYE57" s="292"/>
      <c r="JYF57" s="292"/>
      <c r="JYG57" s="292"/>
      <c r="JYH57" s="292"/>
      <c r="JYI57" s="153"/>
      <c r="JYJ57" s="153"/>
      <c r="JYK57" s="151"/>
      <c r="JYL57" s="153"/>
      <c r="JYN57" s="267"/>
      <c r="JYO57" s="267"/>
      <c r="JYP57" s="260"/>
      <c r="JYQ57" s="293"/>
      <c r="JYR57" s="293"/>
      <c r="JYS57" s="293"/>
      <c r="JYT57" s="261"/>
      <c r="JYU57" s="261"/>
      <c r="JYV57" s="261"/>
      <c r="JYW57" s="262"/>
      <c r="JYX57" s="262"/>
      <c r="JYY57" s="261"/>
      <c r="JYZ57" s="263"/>
      <c r="JZA57" s="264"/>
      <c r="JZB57" s="292"/>
      <c r="JZC57" s="292"/>
      <c r="JZD57" s="292"/>
      <c r="JZE57" s="292"/>
      <c r="JZF57" s="292"/>
      <c r="JZG57" s="292"/>
      <c r="JZH57" s="153"/>
      <c r="JZI57" s="153"/>
      <c r="JZJ57" s="151"/>
      <c r="JZK57" s="153"/>
      <c r="JZM57" s="267"/>
      <c r="JZN57" s="267"/>
      <c r="JZO57" s="260"/>
      <c r="JZP57" s="293"/>
      <c r="JZQ57" s="293"/>
      <c r="JZR57" s="293"/>
      <c r="JZS57" s="261"/>
      <c r="JZT57" s="261"/>
      <c r="JZU57" s="261"/>
      <c r="JZV57" s="262"/>
      <c r="JZW57" s="262"/>
      <c r="JZX57" s="261"/>
      <c r="JZY57" s="263"/>
      <c r="JZZ57" s="264"/>
      <c r="KAA57" s="292"/>
      <c r="KAB57" s="292"/>
      <c r="KAC57" s="292"/>
      <c r="KAD57" s="292"/>
      <c r="KAE57" s="292"/>
      <c r="KAF57" s="292"/>
      <c r="KAG57" s="153"/>
      <c r="KAH57" s="153"/>
      <c r="KAI57" s="151"/>
      <c r="KAJ57" s="153"/>
      <c r="KAL57" s="267"/>
      <c r="KAM57" s="267"/>
      <c r="KAN57" s="260"/>
      <c r="KAO57" s="293"/>
      <c r="KAP57" s="293"/>
      <c r="KAQ57" s="293"/>
      <c r="KAR57" s="261"/>
      <c r="KAS57" s="261"/>
      <c r="KAT57" s="261"/>
      <c r="KAU57" s="262"/>
      <c r="KAV57" s="262"/>
      <c r="KAW57" s="261"/>
      <c r="KAX57" s="263"/>
      <c r="KAY57" s="264"/>
      <c r="KAZ57" s="292"/>
      <c r="KBA57" s="292"/>
      <c r="KBB57" s="292"/>
      <c r="KBC57" s="292"/>
      <c r="KBD57" s="292"/>
      <c r="KBE57" s="292"/>
      <c r="KBF57" s="153"/>
      <c r="KBG57" s="153"/>
      <c r="KBH57" s="151"/>
      <c r="KBI57" s="153"/>
      <c r="KBK57" s="267"/>
      <c r="KBL57" s="267"/>
      <c r="KBM57" s="260"/>
      <c r="KBN57" s="293"/>
      <c r="KBO57" s="293"/>
      <c r="KBP57" s="293"/>
      <c r="KBQ57" s="261"/>
      <c r="KBR57" s="261"/>
      <c r="KBS57" s="261"/>
      <c r="KBT57" s="262"/>
      <c r="KBU57" s="262"/>
      <c r="KBV57" s="261"/>
      <c r="KBW57" s="263"/>
      <c r="KBX57" s="264"/>
      <c r="KBY57" s="292"/>
      <c r="KBZ57" s="292"/>
      <c r="KCA57" s="292"/>
      <c r="KCB57" s="292"/>
      <c r="KCC57" s="292"/>
      <c r="KCD57" s="292"/>
      <c r="KCE57" s="153"/>
      <c r="KCF57" s="153"/>
      <c r="KCG57" s="151"/>
      <c r="KCH57" s="153"/>
      <c r="KCJ57" s="267"/>
      <c r="KCK57" s="267"/>
      <c r="KCL57" s="260"/>
      <c r="KCM57" s="293"/>
      <c r="KCN57" s="293"/>
      <c r="KCO57" s="293"/>
      <c r="KCP57" s="261"/>
      <c r="KCQ57" s="261"/>
      <c r="KCR57" s="261"/>
      <c r="KCS57" s="262"/>
      <c r="KCT57" s="262"/>
      <c r="KCU57" s="261"/>
      <c r="KCV57" s="263"/>
      <c r="KCW57" s="264"/>
      <c r="KCX57" s="292"/>
      <c r="KCY57" s="292"/>
      <c r="KCZ57" s="292"/>
      <c r="KDA57" s="292"/>
      <c r="KDB57" s="292"/>
      <c r="KDC57" s="292"/>
      <c r="KDD57" s="153"/>
      <c r="KDE57" s="153"/>
      <c r="KDF57" s="151"/>
      <c r="KDG57" s="153"/>
      <c r="KDI57" s="267"/>
      <c r="KDJ57" s="267"/>
      <c r="KDK57" s="260"/>
      <c r="KDL57" s="293"/>
      <c r="KDM57" s="293"/>
      <c r="KDN57" s="293"/>
      <c r="KDO57" s="261"/>
      <c r="KDP57" s="261"/>
      <c r="KDQ57" s="261"/>
      <c r="KDR57" s="262"/>
      <c r="KDS57" s="262"/>
      <c r="KDT57" s="261"/>
      <c r="KDU57" s="263"/>
      <c r="KDV57" s="264"/>
      <c r="KDW57" s="292"/>
      <c r="KDX57" s="292"/>
      <c r="KDY57" s="292"/>
      <c r="KDZ57" s="292"/>
      <c r="KEA57" s="292"/>
      <c r="KEB57" s="292"/>
      <c r="KEC57" s="153"/>
      <c r="KED57" s="153"/>
      <c r="KEE57" s="151"/>
      <c r="KEF57" s="153"/>
      <c r="KEH57" s="267"/>
      <c r="KEI57" s="267"/>
      <c r="KEJ57" s="260"/>
      <c r="KEK57" s="293"/>
      <c r="KEL57" s="293"/>
      <c r="KEM57" s="293"/>
      <c r="KEN57" s="261"/>
      <c r="KEO57" s="261"/>
      <c r="KEP57" s="261"/>
      <c r="KEQ57" s="262"/>
      <c r="KER57" s="262"/>
      <c r="KES57" s="261"/>
      <c r="KET57" s="263"/>
      <c r="KEU57" s="264"/>
      <c r="KEV57" s="292"/>
      <c r="KEW57" s="292"/>
      <c r="KEX57" s="292"/>
      <c r="KEY57" s="292"/>
      <c r="KEZ57" s="292"/>
      <c r="KFA57" s="292"/>
      <c r="KFB57" s="153"/>
      <c r="KFC57" s="153"/>
      <c r="KFD57" s="151"/>
      <c r="KFE57" s="153"/>
      <c r="KFG57" s="267"/>
      <c r="KFH57" s="267"/>
      <c r="KFI57" s="260"/>
      <c r="KFJ57" s="293"/>
      <c r="KFK57" s="293"/>
      <c r="KFL57" s="293"/>
      <c r="KFM57" s="261"/>
      <c r="KFN57" s="261"/>
      <c r="KFO57" s="261"/>
      <c r="KFP57" s="262"/>
      <c r="KFQ57" s="262"/>
      <c r="KFR57" s="261"/>
      <c r="KFS57" s="263"/>
      <c r="KFT57" s="264"/>
      <c r="KFU57" s="292"/>
      <c r="KFV57" s="292"/>
      <c r="KFW57" s="292"/>
      <c r="KFX57" s="292"/>
      <c r="KFY57" s="292"/>
      <c r="KFZ57" s="292"/>
      <c r="KGA57" s="153"/>
      <c r="KGB57" s="153"/>
      <c r="KGC57" s="151"/>
      <c r="KGD57" s="153"/>
      <c r="KGF57" s="267"/>
      <c r="KGG57" s="267"/>
      <c r="KGH57" s="260"/>
      <c r="KGI57" s="293"/>
      <c r="KGJ57" s="293"/>
      <c r="KGK57" s="293"/>
      <c r="KGL57" s="261"/>
      <c r="KGM57" s="261"/>
      <c r="KGN57" s="261"/>
      <c r="KGO57" s="262"/>
      <c r="KGP57" s="262"/>
      <c r="KGQ57" s="261"/>
      <c r="KGR57" s="263"/>
      <c r="KGS57" s="264"/>
      <c r="KGT57" s="292"/>
      <c r="KGU57" s="292"/>
      <c r="KGV57" s="292"/>
      <c r="KGW57" s="292"/>
      <c r="KGX57" s="292"/>
      <c r="KGY57" s="292"/>
      <c r="KGZ57" s="153"/>
      <c r="KHA57" s="153"/>
      <c r="KHB57" s="151"/>
      <c r="KHC57" s="153"/>
      <c r="KHE57" s="267"/>
      <c r="KHF57" s="267"/>
      <c r="KHG57" s="260"/>
      <c r="KHH57" s="293"/>
      <c r="KHI57" s="293"/>
      <c r="KHJ57" s="293"/>
      <c r="KHK57" s="261"/>
      <c r="KHL57" s="261"/>
      <c r="KHM57" s="261"/>
      <c r="KHN57" s="262"/>
      <c r="KHO57" s="262"/>
      <c r="KHP57" s="261"/>
      <c r="KHQ57" s="263"/>
      <c r="KHR57" s="264"/>
      <c r="KHS57" s="292"/>
      <c r="KHT57" s="292"/>
      <c r="KHU57" s="292"/>
      <c r="KHV57" s="292"/>
      <c r="KHW57" s="292"/>
      <c r="KHX57" s="292"/>
      <c r="KHY57" s="153"/>
      <c r="KHZ57" s="153"/>
      <c r="KIA57" s="151"/>
      <c r="KIB57" s="153"/>
      <c r="KID57" s="267"/>
      <c r="KIE57" s="267"/>
      <c r="KIF57" s="260"/>
      <c r="KIG57" s="293"/>
      <c r="KIH57" s="293"/>
      <c r="KII57" s="293"/>
      <c r="KIJ57" s="261"/>
      <c r="KIK57" s="261"/>
      <c r="KIL57" s="261"/>
      <c r="KIM57" s="262"/>
      <c r="KIN57" s="262"/>
      <c r="KIO57" s="261"/>
      <c r="KIP57" s="263"/>
      <c r="KIQ57" s="264"/>
      <c r="KIR57" s="292"/>
      <c r="KIS57" s="292"/>
      <c r="KIT57" s="292"/>
      <c r="KIU57" s="292"/>
      <c r="KIV57" s="292"/>
      <c r="KIW57" s="292"/>
      <c r="KIX57" s="153"/>
      <c r="KIY57" s="153"/>
      <c r="KIZ57" s="151"/>
      <c r="KJA57" s="153"/>
      <c r="KJC57" s="267"/>
      <c r="KJD57" s="267"/>
      <c r="KJE57" s="260"/>
      <c r="KJF57" s="293"/>
      <c r="KJG57" s="293"/>
      <c r="KJH57" s="293"/>
      <c r="KJI57" s="261"/>
      <c r="KJJ57" s="261"/>
      <c r="KJK57" s="261"/>
      <c r="KJL57" s="262"/>
      <c r="KJM57" s="262"/>
      <c r="KJN57" s="261"/>
      <c r="KJO57" s="263"/>
      <c r="KJP57" s="264"/>
      <c r="KJQ57" s="292"/>
      <c r="KJR57" s="292"/>
      <c r="KJS57" s="292"/>
      <c r="KJT57" s="292"/>
      <c r="KJU57" s="292"/>
      <c r="KJV57" s="292"/>
      <c r="KJW57" s="153"/>
      <c r="KJX57" s="153"/>
      <c r="KJY57" s="151"/>
      <c r="KJZ57" s="153"/>
      <c r="KKB57" s="267"/>
      <c r="KKC57" s="267"/>
      <c r="KKD57" s="260"/>
      <c r="KKE57" s="293"/>
      <c r="KKF57" s="293"/>
      <c r="KKG57" s="293"/>
      <c r="KKH57" s="261"/>
      <c r="KKI57" s="261"/>
      <c r="KKJ57" s="261"/>
      <c r="KKK57" s="262"/>
      <c r="KKL57" s="262"/>
      <c r="KKM57" s="261"/>
      <c r="KKN57" s="263"/>
      <c r="KKO57" s="264"/>
      <c r="KKP57" s="292"/>
      <c r="KKQ57" s="292"/>
      <c r="KKR57" s="292"/>
      <c r="KKS57" s="292"/>
      <c r="KKT57" s="292"/>
      <c r="KKU57" s="292"/>
      <c r="KKV57" s="153"/>
      <c r="KKW57" s="153"/>
      <c r="KKX57" s="151"/>
      <c r="KKY57" s="153"/>
      <c r="KLA57" s="267"/>
      <c r="KLB57" s="267"/>
      <c r="KLC57" s="260"/>
      <c r="KLD57" s="293"/>
      <c r="KLE57" s="293"/>
      <c r="KLF57" s="293"/>
      <c r="KLG57" s="261"/>
      <c r="KLH57" s="261"/>
      <c r="KLI57" s="261"/>
      <c r="KLJ57" s="262"/>
      <c r="KLK57" s="262"/>
      <c r="KLL57" s="261"/>
      <c r="KLM57" s="263"/>
      <c r="KLN57" s="264"/>
      <c r="KLO57" s="292"/>
      <c r="KLP57" s="292"/>
      <c r="KLQ57" s="292"/>
      <c r="KLR57" s="292"/>
      <c r="KLS57" s="292"/>
      <c r="KLT57" s="292"/>
      <c r="KLU57" s="153"/>
      <c r="KLV57" s="153"/>
      <c r="KLW57" s="151"/>
      <c r="KLX57" s="153"/>
      <c r="KLZ57" s="267"/>
      <c r="KMA57" s="267"/>
      <c r="KMB57" s="260"/>
      <c r="KMC57" s="293"/>
      <c r="KMD57" s="293"/>
      <c r="KME57" s="293"/>
      <c r="KMF57" s="261"/>
      <c r="KMG57" s="261"/>
      <c r="KMH57" s="261"/>
      <c r="KMI57" s="262"/>
      <c r="KMJ57" s="262"/>
      <c r="KMK57" s="261"/>
      <c r="KML57" s="263"/>
      <c r="KMM57" s="264"/>
      <c r="KMN57" s="292"/>
      <c r="KMO57" s="292"/>
      <c r="KMP57" s="292"/>
      <c r="KMQ57" s="292"/>
      <c r="KMR57" s="292"/>
      <c r="KMS57" s="292"/>
      <c r="KMT57" s="153"/>
      <c r="KMU57" s="153"/>
      <c r="KMV57" s="151"/>
      <c r="KMW57" s="153"/>
      <c r="KMY57" s="267"/>
      <c r="KMZ57" s="267"/>
      <c r="KNA57" s="260"/>
      <c r="KNB57" s="293"/>
      <c r="KNC57" s="293"/>
      <c r="KND57" s="293"/>
      <c r="KNE57" s="261"/>
      <c r="KNF57" s="261"/>
      <c r="KNG57" s="261"/>
      <c r="KNH57" s="262"/>
      <c r="KNI57" s="262"/>
      <c r="KNJ57" s="261"/>
      <c r="KNK57" s="263"/>
      <c r="KNL57" s="264"/>
      <c r="KNM57" s="292"/>
      <c r="KNN57" s="292"/>
      <c r="KNO57" s="292"/>
      <c r="KNP57" s="292"/>
      <c r="KNQ57" s="292"/>
      <c r="KNR57" s="292"/>
      <c r="KNS57" s="153"/>
      <c r="KNT57" s="153"/>
      <c r="KNU57" s="151"/>
      <c r="KNV57" s="153"/>
      <c r="KNX57" s="267"/>
      <c r="KNY57" s="267"/>
      <c r="KNZ57" s="260"/>
      <c r="KOA57" s="293"/>
      <c r="KOB57" s="293"/>
      <c r="KOC57" s="293"/>
      <c r="KOD57" s="261"/>
      <c r="KOE57" s="261"/>
      <c r="KOF57" s="261"/>
      <c r="KOG57" s="262"/>
      <c r="KOH57" s="262"/>
      <c r="KOI57" s="261"/>
      <c r="KOJ57" s="263"/>
      <c r="KOK57" s="264"/>
      <c r="KOL57" s="292"/>
      <c r="KOM57" s="292"/>
      <c r="KON57" s="292"/>
      <c r="KOO57" s="292"/>
      <c r="KOP57" s="292"/>
      <c r="KOQ57" s="292"/>
      <c r="KOR57" s="153"/>
      <c r="KOS57" s="153"/>
      <c r="KOT57" s="151"/>
      <c r="KOU57" s="153"/>
      <c r="KOW57" s="267"/>
      <c r="KOX57" s="267"/>
      <c r="KOY57" s="260"/>
      <c r="KOZ57" s="293"/>
      <c r="KPA57" s="293"/>
      <c r="KPB57" s="293"/>
      <c r="KPC57" s="261"/>
      <c r="KPD57" s="261"/>
      <c r="KPE57" s="261"/>
      <c r="KPF57" s="262"/>
      <c r="KPG57" s="262"/>
      <c r="KPH57" s="261"/>
      <c r="KPI57" s="263"/>
      <c r="KPJ57" s="264"/>
      <c r="KPK57" s="292"/>
      <c r="KPL57" s="292"/>
      <c r="KPM57" s="292"/>
      <c r="KPN57" s="292"/>
      <c r="KPO57" s="292"/>
      <c r="KPP57" s="292"/>
      <c r="KPQ57" s="153"/>
      <c r="KPR57" s="153"/>
      <c r="KPS57" s="151"/>
      <c r="KPT57" s="153"/>
      <c r="KPV57" s="267"/>
      <c r="KPW57" s="267"/>
      <c r="KPX57" s="260"/>
      <c r="KPY57" s="293"/>
      <c r="KPZ57" s="293"/>
      <c r="KQA57" s="293"/>
      <c r="KQB57" s="261"/>
      <c r="KQC57" s="261"/>
      <c r="KQD57" s="261"/>
      <c r="KQE57" s="262"/>
      <c r="KQF57" s="262"/>
      <c r="KQG57" s="261"/>
      <c r="KQH57" s="263"/>
      <c r="KQI57" s="264"/>
      <c r="KQJ57" s="292"/>
      <c r="KQK57" s="292"/>
      <c r="KQL57" s="292"/>
      <c r="KQM57" s="292"/>
      <c r="KQN57" s="292"/>
      <c r="KQO57" s="292"/>
      <c r="KQP57" s="153"/>
      <c r="KQQ57" s="153"/>
      <c r="KQR57" s="151"/>
      <c r="KQS57" s="153"/>
      <c r="KQU57" s="267"/>
      <c r="KQV57" s="267"/>
      <c r="KQW57" s="260"/>
      <c r="KQX57" s="293"/>
      <c r="KQY57" s="293"/>
      <c r="KQZ57" s="293"/>
      <c r="KRA57" s="261"/>
      <c r="KRB57" s="261"/>
      <c r="KRC57" s="261"/>
      <c r="KRD57" s="262"/>
      <c r="KRE57" s="262"/>
      <c r="KRF57" s="261"/>
      <c r="KRG57" s="263"/>
      <c r="KRH57" s="264"/>
      <c r="KRI57" s="292"/>
      <c r="KRJ57" s="292"/>
      <c r="KRK57" s="292"/>
      <c r="KRL57" s="292"/>
      <c r="KRM57" s="292"/>
      <c r="KRN57" s="292"/>
      <c r="KRO57" s="153"/>
      <c r="KRP57" s="153"/>
      <c r="KRQ57" s="151"/>
      <c r="KRR57" s="153"/>
      <c r="KRT57" s="267"/>
      <c r="KRU57" s="267"/>
      <c r="KRV57" s="260"/>
      <c r="KRW57" s="293"/>
      <c r="KRX57" s="293"/>
      <c r="KRY57" s="293"/>
      <c r="KRZ57" s="261"/>
      <c r="KSA57" s="261"/>
      <c r="KSB57" s="261"/>
      <c r="KSC57" s="262"/>
      <c r="KSD57" s="262"/>
      <c r="KSE57" s="261"/>
      <c r="KSF57" s="263"/>
      <c r="KSG57" s="264"/>
      <c r="KSH57" s="292"/>
      <c r="KSI57" s="292"/>
      <c r="KSJ57" s="292"/>
      <c r="KSK57" s="292"/>
      <c r="KSL57" s="292"/>
      <c r="KSM57" s="292"/>
      <c r="KSN57" s="153"/>
      <c r="KSO57" s="153"/>
      <c r="KSP57" s="151"/>
      <c r="KSQ57" s="153"/>
      <c r="KSS57" s="267"/>
      <c r="KST57" s="267"/>
      <c r="KSU57" s="260"/>
      <c r="KSV57" s="293"/>
      <c r="KSW57" s="293"/>
      <c r="KSX57" s="293"/>
      <c r="KSY57" s="261"/>
      <c r="KSZ57" s="261"/>
      <c r="KTA57" s="261"/>
      <c r="KTB57" s="262"/>
      <c r="KTC57" s="262"/>
      <c r="KTD57" s="261"/>
      <c r="KTE57" s="263"/>
      <c r="KTF57" s="264"/>
      <c r="KTG57" s="292"/>
      <c r="KTH57" s="292"/>
      <c r="KTI57" s="292"/>
      <c r="KTJ57" s="292"/>
      <c r="KTK57" s="292"/>
      <c r="KTL57" s="292"/>
      <c r="KTM57" s="153"/>
      <c r="KTN57" s="153"/>
      <c r="KTO57" s="151"/>
      <c r="KTP57" s="153"/>
      <c r="KTR57" s="267"/>
      <c r="KTS57" s="267"/>
      <c r="KTT57" s="260"/>
      <c r="KTU57" s="293"/>
      <c r="KTV57" s="293"/>
      <c r="KTW57" s="293"/>
      <c r="KTX57" s="261"/>
      <c r="KTY57" s="261"/>
      <c r="KTZ57" s="261"/>
      <c r="KUA57" s="262"/>
      <c r="KUB57" s="262"/>
      <c r="KUC57" s="261"/>
      <c r="KUD57" s="263"/>
      <c r="KUE57" s="264"/>
      <c r="KUF57" s="292"/>
      <c r="KUG57" s="292"/>
      <c r="KUH57" s="292"/>
      <c r="KUI57" s="292"/>
      <c r="KUJ57" s="292"/>
      <c r="KUK57" s="292"/>
      <c r="KUL57" s="153"/>
      <c r="KUM57" s="153"/>
      <c r="KUN57" s="151"/>
      <c r="KUO57" s="153"/>
      <c r="KUQ57" s="267"/>
      <c r="KUR57" s="267"/>
      <c r="KUS57" s="260"/>
      <c r="KUT57" s="293"/>
      <c r="KUU57" s="293"/>
      <c r="KUV57" s="293"/>
      <c r="KUW57" s="261"/>
      <c r="KUX57" s="261"/>
      <c r="KUY57" s="261"/>
      <c r="KUZ57" s="262"/>
      <c r="KVA57" s="262"/>
      <c r="KVB57" s="261"/>
      <c r="KVC57" s="263"/>
      <c r="KVD57" s="264"/>
      <c r="KVE57" s="292"/>
      <c r="KVF57" s="292"/>
      <c r="KVG57" s="292"/>
      <c r="KVH57" s="292"/>
      <c r="KVI57" s="292"/>
      <c r="KVJ57" s="292"/>
      <c r="KVK57" s="153"/>
      <c r="KVL57" s="153"/>
      <c r="KVM57" s="151"/>
      <c r="KVN57" s="153"/>
      <c r="KVP57" s="267"/>
      <c r="KVQ57" s="267"/>
      <c r="KVR57" s="260"/>
      <c r="KVS57" s="293"/>
      <c r="KVT57" s="293"/>
      <c r="KVU57" s="293"/>
      <c r="KVV57" s="261"/>
      <c r="KVW57" s="261"/>
      <c r="KVX57" s="261"/>
      <c r="KVY57" s="262"/>
      <c r="KVZ57" s="262"/>
      <c r="KWA57" s="261"/>
      <c r="KWB57" s="263"/>
      <c r="KWC57" s="264"/>
      <c r="KWD57" s="292"/>
      <c r="KWE57" s="292"/>
      <c r="KWF57" s="292"/>
      <c r="KWG57" s="292"/>
      <c r="KWH57" s="292"/>
      <c r="KWI57" s="292"/>
      <c r="KWJ57" s="153"/>
      <c r="KWK57" s="153"/>
      <c r="KWL57" s="151"/>
      <c r="KWM57" s="153"/>
      <c r="KWO57" s="267"/>
      <c r="KWP57" s="267"/>
      <c r="KWQ57" s="260"/>
      <c r="KWR57" s="293"/>
      <c r="KWS57" s="293"/>
      <c r="KWT57" s="293"/>
      <c r="KWU57" s="261"/>
      <c r="KWV57" s="261"/>
      <c r="KWW57" s="261"/>
      <c r="KWX57" s="262"/>
      <c r="KWY57" s="262"/>
      <c r="KWZ57" s="261"/>
      <c r="KXA57" s="263"/>
      <c r="KXB57" s="264"/>
      <c r="KXC57" s="292"/>
      <c r="KXD57" s="292"/>
      <c r="KXE57" s="292"/>
      <c r="KXF57" s="292"/>
      <c r="KXG57" s="292"/>
      <c r="KXH57" s="292"/>
      <c r="KXI57" s="153"/>
      <c r="KXJ57" s="153"/>
      <c r="KXK57" s="151"/>
      <c r="KXL57" s="153"/>
      <c r="KXN57" s="267"/>
      <c r="KXO57" s="267"/>
      <c r="KXP57" s="260"/>
      <c r="KXQ57" s="293"/>
      <c r="KXR57" s="293"/>
      <c r="KXS57" s="293"/>
      <c r="KXT57" s="261"/>
      <c r="KXU57" s="261"/>
      <c r="KXV57" s="261"/>
      <c r="KXW57" s="262"/>
      <c r="KXX57" s="262"/>
      <c r="KXY57" s="261"/>
      <c r="KXZ57" s="263"/>
      <c r="KYA57" s="264"/>
      <c r="KYB57" s="292"/>
      <c r="KYC57" s="292"/>
      <c r="KYD57" s="292"/>
      <c r="KYE57" s="292"/>
      <c r="KYF57" s="292"/>
      <c r="KYG57" s="292"/>
      <c r="KYH57" s="153"/>
      <c r="KYI57" s="153"/>
      <c r="KYJ57" s="151"/>
      <c r="KYK57" s="153"/>
      <c r="KYM57" s="267"/>
      <c r="KYN57" s="267"/>
      <c r="KYO57" s="260"/>
      <c r="KYP57" s="293"/>
      <c r="KYQ57" s="293"/>
      <c r="KYR57" s="293"/>
      <c r="KYS57" s="261"/>
      <c r="KYT57" s="261"/>
      <c r="KYU57" s="261"/>
      <c r="KYV57" s="262"/>
      <c r="KYW57" s="262"/>
      <c r="KYX57" s="261"/>
      <c r="KYY57" s="263"/>
      <c r="KYZ57" s="264"/>
      <c r="KZA57" s="292"/>
      <c r="KZB57" s="292"/>
      <c r="KZC57" s="292"/>
      <c r="KZD57" s="292"/>
      <c r="KZE57" s="292"/>
      <c r="KZF57" s="292"/>
      <c r="KZG57" s="153"/>
      <c r="KZH57" s="153"/>
      <c r="KZI57" s="151"/>
      <c r="KZJ57" s="153"/>
      <c r="KZL57" s="267"/>
      <c r="KZM57" s="267"/>
      <c r="KZN57" s="260"/>
      <c r="KZO57" s="293"/>
      <c r="KZP57" s="293"/>
      <c r="KZQ57" s="293"/>
      <c r="KZR57" s="261"/>
      <c r="KZS57" s="261"/>
      <c r="KZT57" s="261"/>
      <c r="KZU57" s="262"/>
      <c r="KZV57" s="262"/>
      <c r="KZW57" s="261"/>
      <c r="KZX57" s="263"/>
      <c r="KZY57" s="264"/>
      <c r="KZZ57" s="292"/>
      <c r="LAA57" s="292"/>
      <c r="LAB57" s="292"/>
      <c r="LAC57" s="292"/>
      <c r="LAD57" s="292"/>
      <c r="LAE57" s="292"/>
      <c r="LAF57" s="153"/>
      <c r="LAG57" s="153"/>
      <c r="LAH57" s="151"/>
      <c r="LAI57" s="153"/>
      <c r="LAK57" s="267"/>
      <c r="LAL57" s="267"/>
      <c r="LAM57" s="260"/>
      <c r="LAN57" s="293"/>
      <c r="LAO57" s="293"/>
      <c r="LAP57" s="293"/>
      <c r="LAQ57" s="261"/>
      <c r="LAR57" s="261"/>
      <c r="LAS57" s="261"/>
      <c r="LAT57" s="262"/>
      <c r="LAU57" s="262"/>
      <c r="LAV57" s="261"/>
      <c r="LAW57" s="263"/>
      <c r="LAX57" s="264"/>
      <c r="LAY57" s="292"/>
      <c r="LAZ57" s="292"/>
      <c r="LBA57" s="292"/>
      <c r="LBB57" s="292"/>
      <c r="LBC57" s="292"/>
      <c r="LBD57" s="292"/>
      <c r="LBE57" s="153"/>
      <c r="LBF57" s="153"/>
      <c r="LBG57" s="151"/>
      <c r="LBH57" s="153"/>
      <c r="LBJ57" s="267"/>
      <c r="LBK57" s="267"/>
      <c r="LBL57" s="260"/>
      <c r="LBM57" s="293"/>
      <c r="LBN57" s="293"/>
      <c r="LBO57" s="293"/>
      <c r="LBP57" s="261"/>
      <c r="LBQ57" s="261"/>
      <c r="LBR57" s="261"/>
      <c r="LBS57" s="262"/>
      <c r="LBT57" s="262"/>
      <c r="LBU57" s="261"/>
      <c r="LBV57" s="263"/>
      <c r="LBW57" s="264"/>
      <c r="LBX57" s="292"/>
      <c r="LBY57" s="292"/>
      <c r="LBZ57" s="292"/>
      <c r="LCA57" s="292"/>
      <c r="LCB57" s="292"/>
      <c r="LCC57" s="292"/>
      <c r="LCD57" s="153"/>
      <c r="LCE57" s="153"/>
      <c r="LCF57" s="151"/>
      <c r="LCG57" s="153"/>
      <c r="LCI57" s="267"/>
      <c r="LCJ57" s="267"/>
      <c r="LCK57" s="260"/>
      <c r="LCL57" s="293"/>
      <c r="LCM57" s="293"/>
      <c r="LCN57" s="293"/>
      <c r="LCO57" s="261"/>
      <c r="LCP57" s="261"/>
      <c r="LCQ57" s="261"/>
      <c r="LCR57" s="262"/>
      <c r="LCS57" s="262"/>
      <c r="LCT57" s="261"/>
      <c r="LCU57" s="263"/>
      <c r="LCV57" s="264"/>
      <c r="LCW57" s="292"/>
      <c r="LCX57" s="292"/>
      <c r="LCY57" s="292"/>
      <c r="LCZ57" s="292"/>
      <c r="LDA57" s="292"/>
      <c r="LDB57" s="292"/>
      <c r="LDC57" s="153"/>
      <c r="LDD57" s="153"/>
      <c r="LDE57" s="151"/>
      <c r="LDF57" s="153"/>
      <c r="LDH57" s="267"/>
      <c r="LDI57" s="267"/>
      <c r="LDJ57" s="260"/>
      <c r="LDK57" s="293"/>
      <c r="LDL57" s="293"/>
      <c r="LDM57" s="293"/>
      <c r="LDN57" s="261"/>
      <c r="LDO57" s="261"/>
      <c r="LDP57" s="261"/>
      <c r="LDQ57" s="262"/>
      <c r="LDR57" s="262"/>
      <c r="LDS57" s="261"/>
      <c r="LDT57" s="263"/>
      <c r="LDU57" s="264"/>
      <c r="LDV57" s="292"/>
      <c r="LDW57" s="292"/>
      <c r="LDX57" s="292"/>
      <c r="LDY57" s="292"/>
      <c r="LDZ57" s="292"/>
      <c r="LEA57" s="292"/>
      <c r="LEB57" s="153"/>
      <c r="LEC57" s="153"/>
      <c r="LED57" s="151"/>
      <c r="LEE57" s="153"/>
      <c r="LEG57" s="267"/>
      <c r="LEH57" s="267"/>
      <c r="LEI57" s="260"/>
      <c r="LEJ57" s="293"/>
      <c r="LEK57" s="293"/>
      <c r="LEL57" s="293"/>
      <c r="LEM57" s="261"/>
      <c r="LEN57" s="261"/>
      <c r="LEO57" s="261"/>
      <c r="LEP57" s="262"/>
      <c r="LEQ57" s="262"/>
      <c r="LER57" s="261"/>
      <c r="LES57" s="263"/>
      <c r="LET57" s="264"/>
      <c r="LEU57" s="292"/>
      <c r="LEV57" s="292"/>
      <c r="LEW57" s="292"/>
      <c r="LEX57" s="292"/>
      <c r="LEY57" s="292"/>
      <c r="LEZ57" s="292"/>
      <c r="LFA57" s="153"/>
      <c r="LFB57" s="153"/>
      <c r="LFC57" s="151"/>
      <c r="LFD57" s="153"/>
      <c r="LFF57" s="267"/>
      <c r="LFG57" s="267"/>
      <c r="LFH57" s="260"/>
      <c r="LFI57" s="293"/>
      <c r="LFJ57" s="293"/>
      <c r="LFK57" s="293"/>
      <c r="LFL57" s="261"/>
      <c r="LFM57" s="261"/>
      <c r="LFN57" s="261"/>
      <c r="LFO57" s="262"/>
      <c r="LFP57" s="262"/>
      <c r="LFQ57" s="261"/>
      <c r="LFR57" s="263"/>
      <c r="LFS57" s="264"/>
      <c r="LFT57" s="292"/>
      <c r="LFU57" s="292"/>
      <c r="LFV57" s="292"/>
      <c r="LFW57" s="292"/>
      <c r="LFX57" s="292"/>
      <c r="LFY57" s="292"/>
      <c r="LFZ57" s="153"/>
      <c r="LGA57" s="153"/>
      <c r="LGB57" s="151"/>
      <c r="LGC57" s="153"/>
      <c r="LGE57" s="267"/>
      <c r="LGF57" s="267"/>
      <c r="LGG57" s="260"/>
      <c r="LGH57" s="293"/>
      <c r="LGI57" s="293"/>
      <c r="LGJ57" s="293"/>
      <c r="LGK57" s="261"/>
      <c r="LGL57" s="261"/>
      <c r="LGM57" s="261"/>
      <c r="LGN57" s="262"/>
      <c r="LGO57" s="262"/>
      <c r="LGP57" s="261"/>
      <c r="LGQ57" s="263"/>
      <c r="LGR57" s="264"/>
      <c r="LGS57" s="292"/>
      <c r="LGT57" s="292"/>
      <c r="LGU57" s="292"/>
      <c r="LGV57" s="292"/>
      <c r="LGW57" s="292"/>
      <c r="LGX57" s="292"/>
      <c r="LGY57" s="153"/>
      <c r="LGZ57" s="153"/>
      <c r="LHA57" s="151"/>
      <c r="LHB57" s="153"/>
      <c r="LHD57" s="267"/>
      <c r="LHE57" s="267"/>
      <c r="LHF57" s="260"/>
      <c r="LHG57" s="293"/>
      <c r="LHH57" s="293"/>
      <c r="LHI57" s="293"/>
      <c r="LHJ57" s="261"/>
      <c r="LHK57" s="261"/>
      <c r="LHL57" s="261"/>
      <c r="LHM57" s="262"/>
      <c r="LHN57" s="262"/>
      <c r="LHO57" s="261"/>
      <c r="LHP57" s="263"/>
      <c r="LHQ57" s="264"/>
      <c r="LHR57" s="292"/>
      <c r="LHS57" s="292"/>
      <c r="LHT57" s="292"/>
      <c r="LHU57" s="292"/>
      <c r="LHV57" s="292"/>
      <c r="LHW57" s="292"/>
      <c r="LHX57" s="153"/>
      <c r="LHY57" s="153"/>
      <c r="LHZ57" s="151"/>
      <c r="LIA57" s="153"/>
      <c r="LIC57" s="267"/>
      <c r="LID57" s="267"/>
      <c r="LIE57" s="260"/>
      <c r="LIF57" s="293"/>
      <c r="LIG57" s="293"/>
      <c r="LIH57" s="293"/>
      <c r="LII57" s="261"/>
      <c r="LIJ57" s="261"/>
      <c r="LIK57" s="261"/>
      <c r="LIL57" s="262"/>
      <c r="LIM57" s="262"/>
      <c r="LIN57" s="261"/>
      <c r="LIO57" s="263"/>
      <c r="LIP57" s="264"/>
      <c r="LIQ57" s="292"/>
      <c r="LIR57" s="292"/>
      <c r="LIS57" s="292"/>
      <c r="LIT57" s="292"/>
      <c r="LIU57" s="292"/>
      <c r="LIV57" s="292"/>
      <c r="LIW57" s="153"/>
      <c r="LIX57" s="153"/>
      <c r="LIY57" s="151"/>
      <c r="LIZ57" s="153"/>
      <c r="LJB57" s="267"/>
      <c r="LJC57" s="267"/>
      <c r="LJD57" s="260"/>
      <c r="LJE57" s="293"/>
      <c r="LJF57" s="293"/>
      <c r="LJG57" s="293"/>
      <c r="LJH57" s="261"/>
      <c r="LJI57" s="261"/>
      <c r="LJJ57" s="261"/>
      <c r="LJK57" s="262"/>
      <c r="LJL57" s="262"/>
      <c r="LJM57" s="261"/>
      <c r="LJN57" s="263"/>
      <c r="LJO57" s="264"/>
      <c r="LJP57" s="292"/>
      <c r="LJQ57" s="292"/>
      <c r="LJR57" s="292"/>
      <c r="LJS57" s="292"/>
      <c r="LJT57" s="292"/>
      <c r="LJU57" s="292"/>
      <c r="LJV57" s="153"/>
      <c r="LJW57" s="153"/>
      <c r="LJX57" s="151"/>
      <c r="LJY57" s="153"/>
      <c r="LKA57" s="267"/>
      <c r="LKB57" s="267"/>
      <c r="LKC57" s="260"/>
      <c r="LKD57" s="293"/>
      <c r="LKE57" s="293"/>
      <c r="LKF57" s="293"/>
      <c r="LKG57" s="261"/>
      <c r="LKH57" s="261"/>
      <c r="LKI57" s="261"/>
      <c r="LKJ57" s="262"/>
      <c r="LKK57" s="262"/>
      <c r="LKL57" s="261"/>
      <c r="LKM57" s="263"/>
      <c r="LKN57" s="264"/>
      <c r="LKO57" s="292"/>
      <c r="LKP57" s="292"/>
      <c r="LKQ57" s="292"/>
      <c r="LKR57" s="292"/>
      <c r="LKS57" s="292"/>
      <c r="LKT57" s="292"/>
      <c r="LKU57" s="153"/>
      <c r="LKV57" s="153"/>
      <c r="LKW57" s="151"/>
      <c r="LKX57" s="153"/>
      <c r="LKZ57" s="267"/>
      <c r="LLA57" s="267"/>
      <c r="LLB57" s="260"/>
      <c r="LLC57" s="293"/>
      <c r="LLD57" s="293"/>
      <c r="LLE57" s="293"/>
      <c r="LLF57" s="261"/>
      <c r="LLG57" s="261"/>
      <c r="LLH57" s="261"/>
      <c r="LLI57" s="262"/>
      <c r="LLJ57" s="262"/>
      <c r="LLK57" s="261"/>
      <c r="LLL57" s="263"/>
      <c r="LLM57" s="264"/>
      <c r="LLN57" s="292"/>
      <c r="LLO57" s="292"/>
      <c r="LLP57" s="292"/>
      <c r="LLQ57" s="292"/>
      <c r="LLR57" s="292"/>
      <c r="LLS57" s="292"/>
      <c r="LLT57" s="153"/>
      <c r="LLU57" s="153"/>
      <c r="LLV57" s="151"/>
      <c r="LLW57" s="153"/>
      <c r="LLY57" s="267"/>
      <c r="LLZ57" s="267"/>
      <c r="LMA57" s="260"/>
      <c r="LMB57" s="293"/>
      <c r="LMC57" s="293"/>
      <c r="LMD57" s="293"/>
      <c r="LME57" s="261"/>
      <c r="LMF57" s="261"/>
      <c r="LMG57" s="261"/>
      <c r="LMH57" s="262"/>
      <c r="LMI57" s="262"/>
      <c r="LMJ57" s="261"/>
      <c r="LMK57" s="263"/>
      <c r="LML57" s="264"/>
      <c r="LMM57" s="292"/>
      <c r="LMN57" s="292"/>
      <c r="LMO57" s="292"/>
      <c r="LMP57" s="292"/>
      <c r="LMQ57" s="292"/>
      <c r="LMR57" s="292"/>
      <c r="LMS57" s="153"/>
      <c r="LMT57" s="153"/>
      <c r="LMU57" s="151"/>
      <c r="LMV57" s="153"/>
      <c r="LMX57" s="267"/>
      <c r="LMY57" s="267"/>
      <c r="LMZ57" s="260"/>
      <c r="LNA57" s="293"/>
      <c r="LNB57" s="293"/>
      <c r="LNC57" s="293"/>
      <c r="LND57" s="261"/>
      <c r="LNE57" s="261"/>
      <c r="LNF57" s="261"/>
      <c r="LNG57" s="262"/>
      <c r="LNH57" s="262"/>
      <c r="LNI57" s="261"/>
      <c r="LNJ57" s="263"/>
      <c r="LNK57" s="264"/>
      <c r="LNL57" s="292"/>
      <c r="LNM57" s="292"/>
      <c r="LNN57" s="292"/>
      <c r="LNO57" s="292"/>
      <c r="LNP57" s="292"/>
      <c r="LNQ57" s="292"/>
      <c r="LNR57" s="153"/>
      <c r="LNS57" s="153"/>
      <c r="LNT57" s="151"/>
      <c r="LNU57" s="153"/>
      <c r="LNW57" s="267"/>
      <c r="LNX57" s="267"/>
      <c r="LNY57" s="260"/>
      <c r="LNZ57" s="293"/>
      <c r="LOA57" s="293"/>
      <c r="LOB57" s="293"/>
      <c r="LOC57" s="261"/>
      <c r="LOD57" s="261"/>
      <c r="LOE57" s="261"/>
      <c r="LOF57" s="262"/>
      <c r="LOG57" s="262"/>
      <c r="LOH57" s="261"/>
      <c r="LOI57" s="263"/>
      <c r="LOJ57" s="264"/>
      <c r="LOK57" s="292"/>
      <c r="LOL57" s="292"/>
      <c r="LOM57" s="292"/>
      <c r="LON57" s="292"/>
      <c r="LOO57" s="292"/>
      <c r="LOP57" s="292"/>
      <c r="LOQ57" s="153"/>
      <c r="LOR57" s="153"/>
      <c r="LOS57" s="151"/>
      <c r="LOT57" s="153"/>
      <c r="LOV57" s="267"/>
      <c r="LOW57" s="267"/>
      <c r="LOX57" s="260"/>
      <c r="LOY57" s="293"/>
      <c r="LOZ57" s="293"/>
      <c r="LPA57" s="293"/>
      <c r="LPB57" s="261"/>
      <c r="LPC57" s="261"/>
      <c r="LPD57" s="261"/>
      <c r="LPE57" s="262"/>
      <c r="LPF57" s="262"/>
      <c r="LPG57" s="261"/>
      <c r="LPH57" s="263"/>
      <c r="LPI57" s="264"/>
      <c r="LPJ57" s="292"/>
      <c r="LPK57" s="292"/>
      <c r="LPL57" s="292"/>
      <c r="LPM57" s="292"/>
      <c r="LPN57" s="292"/>
      <c r="LPO57" s="292"/>
      <c r="LPP57" s="153"/>
      <c r="LPQ57" s="153"/>
      <c r="LPR57" s="151"/>
      <c r="LPS57" s="153"/>
      <c r="LPU57" s="267"/>
      <c r="LPV57" s="267"/>
      <c r="LPW57" s="260"/>
      <c r="LPX57" s="293"/>
      <c r="LPY57" s="293"/>
      <c r="LPZ57" s="293"/>
      <c r="LQA57" s="261"/>
      <c r="LQB57" s="261"/>
      <c r="LQC57" s="261"/>
      <c r="LQD57" s="262"/>
      <c r="LQE57" s="262"/>
      <c r="LQF57" s="261"/>
      <c r="LQG57" s="263"/>
      <c r="LQH57" s="264"/>
      <c r="LQI57" s="292"/>
      <c r="LQJ57" s="292"/>
      <c r="LQK57" s="292"/>
      <c r="LQL57" s="292"/>
      <c r="LQM57" s="292"/>
      <c r="LQN57" s="292"/>
      <c r="LQO57" s="153"/>
      <c r="LQP57" s="153"/>
      <c r="LQQ57" s="151"/>
      <c r="LQR57" s="153"/>
      <c r="LQT57" s="267"/>
      <c r="LQU57" s="267"/>
      <c r="LQV57" s="260"/>
      <c r="LQW57" s="293"/>
      <c r="LQX57" s="293"/>
      <c r="LQY57" s="293"/>
      <c r="LQZ57" s="261"/>
      <c r="LRA57" s="261"/>
      <c r="LRB57" s="261"/>
      <c r="LRC57" s="262"/>
      <c r="LRD57" s="262"/>
      <c r="LRE57" s="261"/>
      <c r="LRF57" s="263"/>
      <c r="LRG57" s="264"/>
      <c r="LRH57" s="292"/>
      <c r="LRI57" s="292"/>
      <c r="LRJ57" s="292"/>
      <c r="LRK57" s="292"/>
      <c r="LRL57" s="292"/>
      <c r="LRM57" s="292"/>
      <c r="LRN57" s="153"/>
      <c r="LRO57" s="153"/>
      <c r="LRP57" s="151"/>
      <c r="LRQ57" s="153"/>
      <c r="LRS57" s="267"/>
      <c r="LRT57" s="267"/>
      <c r="LRU57" s="260"/>
      <c r="LRV57" s="293"/>
      <c r="LRW57" s="293"/>
      <c r="LRX57" s="293"/>
      <c r="LRY57" s="261"/>
      <c r="LRZ57" s="261"/>
      <c r="LSA57" s="261"/>
      <c r="LSB57" s="262"/>
      <c r="LSC57" s="262"/>
      <c r="LSD57" s="261"/>
      <c r="LSE57" s="263"/>
      <c r="LSF57" s="264"/>
      <c r="LSG57" s="292"/>
      <c r="LSH57" s="292"/>
      <c r="LSI57" s="292"/>
      <c r="LSJ57" s="292"/>
      <c r="LSK57" s="292"/>
      <c r="LSL57" s="292"/>
      <c r="LSM57" s="153"/>
      <c r="LSN57" s="153"/>
      <c r="LSO57" s="151"/>
      <c r="LSP57" s="153"/>
      <c r="LSR57" s="267"/>
      <c r="LSS57" s="267"/>
      <c r="LST57" s="260"/>
      <c r="LSU57" s="293"/>
      <c r="LSV57" s="293"/>
      <c r="LSW57" s="293"/>
      <c r="LSX57" s="261"/>
      <c r="LSY57" s="261"/>
      <c r="LSZ57" s="261"/>
      <c r="LTA57" s="262"/>
      <c r="LTB57" s="262"/>
      <c r="LTC57" s="261"/>
      <c r="LTD57" s="263"/>
      <c r="LTE57" s="264"/>
      <c r="LTF57" s="292"/>
      <c r="LTG57" s="292"/>
      <c r="LTH57" s="292"/>
      <c r="LTI57" s="292"/>
      <c r="LTJ57" s="292"/>
      <c r="LTK57" s="292"/>
      <c r="LTL57" s="153"/>
      <c r="LTM57" s="153"/>
      <c r="LTN57" s="151"/>
      <c r="LTO57" s="153"/>
      <c r="LTQ57" s="267"/>
      <c r="LTR57" s="267"/>
      <c r="LTS57" s="260"/>
      <c r="LTT57" s="293"/>
      <c r="LTU57" s="293"/>
      <c r="LTV57" s="293"/>
      <c r="LTW57" s="261"/>
      <c r="LTX57" s="261"/>
      <c r="LTY57" s="261"/>
      <c r="LTZ57" s="262"/>
      <c r="LUA57" s="262"/>
      <c r="LUB57" s="261"/>
      <c r="LUC57" s="263"/>
      <c r="LUD57" s="264"/>
      <c r="LUE57" s="292"/>
      <c r="LUF57" s="292"/>
      <c r="LUG57" s="292"/>
      <c r="LUH57" s="292"/>
      <c r="LUI57" s="292"/>
      <c r="LUJ57" s="292"/>
      <c r="LUK57" s="153"/>
      <c r="LUL57" s="153"/>
      <c r="LUM57" s="151"/>
      <c r="LUN57" s="153"/>
      <c r="LUP57" s="267"/>
      <c r="LUQ57" s="267"/>
      <c r="LUR57" s="260"/>
      <c r="LUS57" s="293"/>
      <c r="LUT57" s="293"/>
      <c r="LUU57" s="293"/>
      <c r="LUV57" s="261"/>
      <c r="LUW57" s="261"/>
      <c r="LUX57" s="261"/>
      <c r="LUY57" s="262"/>
      <c r="LUZ57" s="262"/>
      <c r="LVA57" s="261"/>
      <c r="LVB57" s="263"/>
      <c r="LVC57" s="264"/>
      <c r="LVD57" s="292"/>
      <c r="LVE57" s="292"/>
      <c r="LVF57" s="292"/>
      <c r="LVG57" s="292"/>
      <c r="LVH57" s="292"/>
      <c r="LVI57" s="292"/>
      <c r="LVJ57" s="153"/>
      <c r="LVK57" s="153"/>
      <c r="LVL57" s="151"/>
      <c r="LVM57" s="153"/>
      <c r="LVO57" s="267"/>
      <c r="LVP57" s="267"/>
      <c r="LVQ57" s="260"/>
      <c r="LVR57" s="293"/>
      <c r="LVS57" s="293"/>
      <c r="LVT57" s="293"/>
      <c r="LVU57" s="261"/>
      <c r="LVV57" s="261"/>
      <c r="LVW57" s="261"/>
      <c r="LVX57" s="262"/>
      <c r="LVY57" s="262"/>
      <c r="LVZ57" s="261"/>
      <c r="LWA57" s="263"/>
      <c r="LWB57" s="264"/>
      <c r="LWC57" s="292"/>
      <c r="LWD57" s="292"/>
      <c r="LWE57" s="292"/>
      <c r="LWF57" s="292"/>
      <c r="LWG57" s="292"/>
      <c r="LWH57" s="292"/>
      <c r="LWI57" s="153"/>
      <c r="LWJ57" s="153"/>
      <c r="LWK57" s="151"/>
      <c r="LWL57" s="153"/>
      <c r="LWN57" s="267"/>
      <c r="LWO57" s="267"/>
      <c r="LWP57" s="260"/>
      <c r="LWQ57" s="293"/>
      <c r="LWR57" s="293"/>
      <c r="LWS57" s="293"/>
      <c r="LWT57" s="261"/>
      <c r="LWU57" s="261"/>
      <c r="LWV57" s="261"/>
      <c r="LWW57" s="262"/>
      <c r="LWX57" s="262"/>
      <c r="LWY57" s="261"/>
      <c r="LWZ57" s="263"/>
      <c r="LXA57" s="264"/>
      <c r="LXB57" s="292"/>
      <c r="LXC57" s="292"/>
      <c r="LXD57" s="292"/>
      <c r="LXE57" s="292"/>
      <c r="LXF57" s="292"/>
      <c r="LXG57" s="292"/>
      <c r="LXH57" s="153"/>
      <c r="LXI57" s="153"/>
      <c r="LXJ57" s="151"/>
      <c r="LXK57" s="153"/>
      <c r="LXM57" s="267"/>
      <c r="LXN57" s="267"/>
      <c r="LXO57" s="260"/>
      <c r="LXP57" s="293"/>
      <c r="LXQ57" s="293"/>
      <c r="LXR57" s="293"/>
      <c r="LXS57" s="261"/>
      <c r="LXT57" s="261"/>
      <c r="LXU57" s="261"/>
      <c r="LXV57" s="262"/>
      <c r="LXW57" s="262"/>
      <c r="LXX57" s="261"/>
      <c r="LXY57" s="263"/>
      <c r="LXZ57" s="264"/>
      <c r="LYA57" s="292"/>
      <c r="LYB57" s="292"/>
      <c r="LYC57" s="292"/>
      <c r="LYD57" s="292"/>
      <c r="LYE57" s="292"/>
      <c r="LYF57" s="292"/>
      <c r="LYG57" s="153"/>
      <c r="LYH57" s="153"/>
      <c r="LYI57" s="151"/>
      <c r="LYJ57" s="153"/>
      <c r="LYL57" s="267"/>
      <c r="LYM57" s="267"/>
      <c r="LYN57" s="260"/>
      <c r="LYO57" s="293"/>
      <c r="LYP57" s="293"/>
      <c r="LYQ57" s="293"/>
      <c r="LYR57" s="261"/>
      <c r="LYS57" s="261"/>
      <c r="LYT57" s="261"/>
      <c r="LYU57" s="262"/>
      <c r="LYV57" s="262"/>
      <c r="LYW57" s="261"/>
      <c r="LYX57" s="263"/>
      <c r="LYY57" s="264"/>
      <c r="LYZ57" s="292"/>
      <c r="LZA57" s="292"/>
      <c r="LZB57" s="292"/>
      <c r="LZC57" s="292"/>
      <c r="LZD57" s="292"/>
      <c r="LZE57" s="292"/>
      <c r="LZF57" s="153"/>
      <c r="LZG57" s="153"/>
      <c r="LZH57" s="151"/>
      <c r="LZI57" s="153"/>
      <c r="LZK57" s="267"/>
      <c r="LZL57" s="267"/>
      <c r="LZM57" s="260"/>
      <c r="LZN57" s="293"/>
      <c r="LZO57" s="293"/>
      <c r="LZP57" s="293"/>
      <c r="LZQ57" s="261"/>
      <c r="LZR57" s="261"/>
      <c r="LZS57" s="261"/>
      <c r="LZT57" s="262"/>
      <c r="LZU57" s="262"/>
      <c r="LZV57" s="261"/>
      <c r="LZW57" s="263"/>
      <c r="LZX57" s="264"/>
      <c r="LZY57" s="292"/>
      <c r="LZZ57" s="292"/>
      <c r="MAA57" s="292"/>
      <c r="MAB57" s="292"/>
      <c r="MAC57" s="292"/>
      <c r="MAD57" s="292"/>
      <c r="MAE57" s="153"/>
      <c r="MAF57" s="153"/>
      <c r="MAG57" s="151"/>
      <c r="MAH57" s="153"/>
      <c r="MAJ57" s="267"/>
      <c r="MAK57" s="267"/>
      <c r="MAL57" s="260"/>
      <c r="MAM57" s="293"/>
      <c r="MAN57" s="293"/>
      <c r="MAO57" s="293"/>
      <c r="MAP57" s="261"/>
      <c r="MAQ57" s="261"/>
      <c r="MAR57" s="261"/>
      <c r="MAS57" s="262"/>
      <c r="MAT57" s="262"/>
      <c r="MAU57" s="261"/>
      <c r="MAV57" s="263"/>
      <c r="MAW57" s="264"/>
      <c r="MAX57" s="292"/>
      <c r="MAY57" s="292"/>
      <c r="MAZ57" s="292"/>
      <c r="MBA57" s="292"/>
      <c r="MBB57" s="292"/>
      <c r="MBC57" s="292"/>
      <c r="MBD57" s="153"/>
      <c r="MBE57" s="153"/>
      <c r="MBF57" s="151"/>
      <c r="MBG57" s="153"/>
      <c r="MBI57" s="267"/>
      <c r="MBJ57" s="267"/>
      <c r="MBK57" s="260"/>
      <c r="MBL57" s="293"/>
      <c r="MBM57" s="293"/>
      <c r="MBN57" s="293"/>
      <c r="MBO57" s="261"/>
      <c r="MBP57" s="261"/>
      <c r="MBQ57" s="261"/>
      <c r="MBR57" s="262"/>
      <c r="MBS57" s="262"/>
      <c r="MBT57" s="261"/>
      <c r="MBU57" s="263"/>
      <c r="MBV57" s="264"/>
      <c r="MBW57" s="292"/>
      <c r="MBX57" s="292"/>
      <c r="MBY57" s="292"/>
      <c r="MBZ57" s="292"/>
      <c r="MCA57" s="292"/>
      <c r="MCB57" s="292"/>
      <c r="MCC57" s="153"/>
      <c r="MCD57" s="153"/>
      <c r="MCE57" s="151"/>
      <c r="MCF57" s="153"/>
      <c r="MCH57" s="267"/>
      <c r="MCI57" s="267"/>
      <c r="MCJ57" s="260"/>
      <c r="MCK57" s="293"/>
      <c r="MCL57" s="293"/>
      <c r="MCM57" s="293"/>
      <c r="MCN57" s="261"/>
      <c r="MCO57" s="261"/>
      <c r="MCP57" s="261"/>
      <c r="MCQ57" s="262"/>
      <c r="MCR57" s="262"/>
      <c r="MCS57" s="261"/>
      <c r="MCT57" s="263"/>
      <c r="MCU57" s="264"/>
      <c r="MCV57" s="292"/>
      <c r="MCW57" s="292"/>
      <c r="MCX57" s="292"/>
      <c r="MCY57" s="292"/>
      <c r="MCZ57" s="292"/>
      <c r="MDA57" s="292"/>
      <c r="MDB57" s="153"/>
      <c r="MDC57" s="153"/>
      <c r="MDD57" s="151"/>
      <c r="MDE57" s="153"/>
      <c r="MDG57" s="267"/>
      <c r="MDH57" s="267"/>
      <c r="MDI57" s="260"/>
      <c r="MDJ57" s="293"/>
      <c r="MDK57" s="293"/>
      <c r="MDL57" s="293"/>
      <c r="MDM57" s="261"/>
      <c r="MDN57" s="261"/>
      <c r="MDO57" s="261"/>
      <c r="MDP57" s="262"/>
      <c r="MDQ57" s="262"/>
      <c r="MDR57" s="261"/>
      <c r="MDS57" s="263"/>
      <c r="MDT57" s="264"/>
      <c r="MDU57" s="292"/>
      <c r="MDV57" s="292"/>
      <c r="MDW57" s="292"/>
      <c r="MDX57" s="292"/>
      <c r="MDY57" s="292"/>
      <c r="MDZ57" s="292"/>
      <c r="MEA57" s="153"/>
      <c r="MEB57" s="153"/>
      <c r="MEC57" s="151"/>
      <c r="MED57" s="153"/>
      <c r="MEF57" s="267"/>
      <c r="MEG57" s="267"/>
      <c r="MEH57" s="260"/>
      <c r="MEI57" s="293"/>
      <c r="MEJ57" s="293"/>
      <c r="MEK57" s="293"/>
      <c r="MEL57" s="261"/>
      <c r="MEM57" s="261"/>
      <c r="MEN57" s="261"/>
      <c r="MEO57" s="262"/>
      <c r="MEP57" s="262"/>
      <c r="MEQ57" s="261"/>
      <c r="MER57" s="263"/>
      <c r="MES57" s="264"/>
      <c r="MET57" s="292"/>
      <c r="MEU57" s="292"/>
      <c r="MEV57" s="292"/>
      <c r="MEW57" s="292"/>
      <c r="MEX57" s="292"/>
      <c r="MEY57" s="292"/>
      <c r="MEZ57" s="153"/>
      <c r="MFA57" s="153"/>
      <c r="MFB57" s="151"/>
      <c r="MFC57" s="153"/>
      <c r="MFE57" s="267"/>
      <c r="MFF57" s="267"/>
      <c r="MFG57" s="260"/>
      <c r="MFH57" s="293"/>
      <c r="MFI57" s="293"/>
      <c r="MFJ57" s="293"/>
      <c r="MFK57" s="261"/>
      <c r="MFL57" s="261"/>
      <c r="MFM57" s="261"/>
      <c r="MFN57" s="262"/>
      <c r="MFO57" s="262"/>
      <c r="MFP57" s="261"/>
      <c r="MFQ57" s="263"/>
      <c r="MFR57" s="264"/>
      <c r="MFS57" s="292"/>
      <c r="MFT57" s="292"/>
      <c r="MFU57" s="292"/>
      <c r="MFV57" s="292"/>
      <c r="MFW57" s="292"/>
      <c r="MFX57" s="292"/>
      <c r="MFY57" s="153"/>
      <c r="MFZ57" s="153"/>
      <c r="MGA57" s="151"/>
      <c r="MGB57" s="153"/>
      <c r="MGD57" s="267"/>
      <c r="MGE57" s="267"/>
      <c r="MGF57" s="260"/>
      <c r="MGG57" s="293"/>
      <c r="MGH57" s="293"/>
      <c r="MGI57" s="293"/>
      <c r="MGJ57" s="261"/>
      <c r="MGK57" s="261"/>
      <c r="MGL57" s="261"/>
      <c r="MGM57" s="262"/>
      <c r="MGN57" s="262"/>
      <c r="MGO57" s="261"/>
      <c r="MGP57" s="263"/>
      <c r="MGQ57" s="264"/>
      <c r="MGR57" s="292"/>
      <c r="MGS57" s="292"/>
      <c r="MGT57" s="292"/>
      <c r="MGU57" s="292"/>
      <c r="MGV57" s="292"/>
      <c r="MGW57" s="292"/>
      <c r="MGX57" s="153"/>
      <c r="MGY57" s="153"/>
      <c r="MGZ57" s="151"/>
      <c r="MHA57" s="153"/>
      <c r="MHC57" s="267"/>
      <c r="MHD57" s="267"/>
      <c r="MHE57" s="260"/>
      <c r="MHF57" s="293"/>
      <c r="MHG57" s="293"/>
      <c r="MHH57" s="293"/>
      <c r="MHI57" s="261"/>
      <c r="MHJ57" s="261"/>
      <c r="MHK57" s="261"/>
      <c r="MHL57" s="262"/>
      <c r="MHM57" s="262"/>
      <c r="MHN57" s="261"/>
      <c r="MHO57" s="263"/>
      <c r="MHP57" s="264"/>
      <c r="MHQ57" s="292"/>
      <c r="MHR57" s="292"/>
      <c r="MHS57" s="292"/>
      <c r="MHT57" s="292"/>
      <c r="MHU57" s="292"/>
      <c r="MHV57" s="292"/>
      <c r="MHW57" s="153"/>
      <c r="MHX57" s="153"/>
      <c r="MHY57" s="151"/>
      <c r="MHZ57" s="153"/>
      <c r="MIB57" s="267"/>
      <c r="MIC57" s="267"/>
      <c r="MID57" s="260"/>
      <c r="MIE57" s="293"/>
      <c r="MIF57" s="293"/>
      <c r="MIG57" s="293"/>
      <c r="MIH57" s="261"/>
      <c r="MII57" s="261"/>
      <c r="MIJ57" s="261"/>
      <c r="MIK57" s="262"/>
      <c r="MIL57" s="262"/>
      <c r="MIM57" s="261"/>
      <c r="MIN57" s="263"/>
      <c r="MIO57" s="264"/>
      <c r="MIP57" s="292"/>
      <c r="MIQ57" s="292"/>
      <c r="MIR57" s="292"/>
      <c r="MIS57" s="292"/>
      <c r="MIT57" s="292"/>
      <c r="MIU57" s="292"/>
      <c r="MIV57" s="153"/>
      <c r="MIW57" s="153"/>
      <c r="MIX57" s="151"/>
      <c r="MIY57" s="153"/>
      <c r="MJA57" s="267"/>
      <c r="MJB57" s="267"/>
      <c r="MJC57" s="260"/>
      <c r="MJD57" s="293"/>
      <c r="MJE57" s="293"/>
      <c r="MJF57" s="293"/>
      <c r="MJG57" s="261"/>
      <c r="MJH57" s="261"/>
      <c r="MJI57" s="261"/>
      <c r="MJJ57" s="262"/>
      <c r="MJK57" s="262"/>
      <c r="MJL57" s="261"/>
      <c r="MJM57" s="263"/>
      <c r="MJN57" s="264"/>
      <c r="MJO57" s="292"/>
      <c r="MJP57" s="292"/>
      <c r="MJQ57" s="292"/>
      <c r="MJR57" s="292"/>
      <c r="MJS57" s="292"/>
      <c r="MJT57" s="292"/>
      <c r="MJU57" s="153"/>
      <c r="MJV57" s="153"/>
      <c r="MJW57" s="151"/>
      <c r="MJX57" s="153"/>
      <c r="MJZ57" s="267"/>
      <c r="MKA57" s="267"/>
      <c r="MKB57" s="260"/>
      <c r="MKC57" s="293"/>
      <c r="MKD57" s="293"/>
      <c r="MKE57" s="293"/>
      <c r="MKF57" s="261"/>
      <c r="MKG57" s="261"/>
      <c r="MKH57" s="261"/>
      <c r="MKI57" s="262"/>
      <c r="MKJ57" s="262"/>
      <c r="MKK57" s="261"/>
      <c r="MKL57" s="263"/>
      <c r="MKM57" s="264"/>
      <c r="MKN57" s="292"/>
      <c r="MKO57" s="292"/>
      <c r="MKP57" s="292"/>
      <c r="MKQ57" s="292"/>
      <c r="MKR57" s="292"/>
      <c r="MKS57" s="292"/>
      <c r="MKT57" s="153"/>
      <c r="MKU57" s="153"/>
      <c r="MKV57" s="151"/>
      <c r="MKW57" s="153"/>
      <c r="MKY57" s="267"/>
      <c r="MKZ57" s="267"/>
      <c r="MLA57" s="260"/>
      <c r="MLB57" s="293"/>
      <c r="MLC57" s="293"/>
      <c r="MLD57" s="293"/>
      <c r="MLE57" s="261"/>
      <c r="MLF57" s="261"/>
      <c r="MLG57" s="261"/>
      <c r="MLH57" s="262"/>
      <c r="MLI57" s="262"/>
      <c r="MLJ57" s="261"/>
      <c r="MLK57" s="263"/>
      <c r="MLL57" s="264"/>
      <c r="MLM57" s="292"/>
      <c r="MLN57" s="292"/>
      <c r="MLO57" s="292"/>
      <c r="MLP57" s="292"/>
      <c r="MLQ57" s="292"/>
      <c r="MLR57" s="292"/>
      <c r="MLS57" s="153"/>
      <c r="MLT57" s="153"/>
      <c r="MLU57" s="151"/>
      <c r="MLV57" s="153"/>
      <c r="MLX57" s="267"/>
      <c r="MLY57" s="267"/>
      <c r="MLZ57" s="260"/>
      <c r="MMA57" s="293"/>
      <c r="MMB57" s="293"/>
      <c r="MMC57" s="293"/>
      <c r="MMD57" s="261"/>
      <c r="MME57" s="261"/>
      <c r="MMF57" s="261"/>
      <c r="MMG57" s="262"/>
      <c r="MMH57" s="262"/>
      <c r="MMI57" s="261"/>
      <c r="MMJ57" s="263"/>
      <c r="MMK57" s="264"/>
      <c r="MML57" s="292"/>
      <c r="MMM57" s="292"/>
      <c r="MMN57" s="292"/>
      <c r="MMO57" s="292"/>
      <c r="MMP57" s="292"/>
      <c r="MMQ57" s="292"/>
      <c r="MMR57" s="153"/>
      <c r="MMS57" s="153"/>
      <c r="MMT57" s="151"/>
      <c r="MMU57" s="153"/>
      <c r="MMW57" s="267"/>
      <c r="MMX57" s="267"/>
      <c r="MMY57" s="260"/>
      <c r="MMZ57" s="293"/>
      <c r="MNA57" s="293"/>
      <c r="MNB57" s="293"/>
      <c r="MNC57" s="261"/>
      <c r="MND57" s="261"/>
      <c r="MNE57" s="261"/>
      <c r="MNF57" s="262"/>
      <c r="MNG57" s="262"/>
      <c r="MNH57" s="261"/>
      <c r="MNI57" s="263"/>
      <c r="MNJ57" s="264"/>
      <c r="MNK57" s="292"/>
      <c r="MNL57" s="292"/>
      <c r="MNM57" s="292"/>
      <c r="MNN57" s="292"/>
      <c r="MNO57" s="292"/>
      <c r="MNP57" s="292"/>
      <c r="MNQ57" s="153"/>
      <c r="MNR57" s="153"/>
      <c r="MNS57" s="151"/>
      <c r="MNT57" s="153"/>
      <c r="MNV57" s="267"/>
      <c r="MNW57" s="267"/>
      <c r="MNX57" s="260"/>
      <c r="MNY57" s="293"/>
      <c r="MNZ57" s="293"/>
      <c r="MOA57" s="293"/>
      <c r="MOB57" s="261"/>
      <c r="MOC57" s="261"/>
      <c r="MOD57" s="261"/>
      <c r="MOE57" s="262"/>
      <c r="MOF57" s="262"/>
      <c r="MOG57" s="261"/>
      <c r="MOH57" s="263"/>
      <c r="MOI57" s="264"/>
      <c r="MOJ57" s="292"/>
      <c r="MOK57" s="292"/>
      <c r="MOL57" s="292"/>
      <c r="MOM57" s="292"/>
      <c r="MON57" s="292"/>
      <c r="MOO57" s="292"/>
      <c r="MOP57" s="153"/>
      <c r="MOQ57" s="153"/>
      <c r="MOR57" s="151"/>
      <c r="MOS57" s="153"/>
      <c r="MOU57" s="267"/>
      <c r="MOV57" s="267"/>
      <c r="MOW57" s="260"/>
      <c r="MOX57" s="293"/>
      <c r="MOY57" s="293"/>
      <c r="MOZ57" s="293"/>
      <c r="MPA57" s="261"/>
      <c r="MPB57" s="261"/>
      <c r="MPC57" s="261"/>
      <c r="MPD57" s="262"/>
      <c r="MPE57" s="262"/>
      <c r="MPF57" s="261"/>
      <c r="MPG57" s="263"/>
      <c r="MPH57" s="264"/>
      <c r="MPI57" s="292"/>
      <c r="MPJ57" s="292"/>
      <c r="MPK57" s="292"/>
      <c r="MPL57" s="292"/>
      <c r="MPM57" s="292"/>
      <c r="MPN57" s="292"/>
      <c r="MPO57" s="153"/>
      <c r="MPP57" s="153"/>
      <c r="MPQ57" s="151"/>
      <c r="MPR57" s="153"/>
      <c r="MPT57" s="267"/>
      <c r="MPU57" s="267"/>
      <c r="MPV57" s="260"/>
      <c r="MPW57" s="293"/>
      <c r="MPX57" s="293"/>
      <c r="MPY57" s="293"/>
      <c r="MPZ57" s="261"/>
      <c r="MQA57" s="261"/>
      <c r="MQB57" s="261"/>
      <c r="MQC57" s="262"/>
      <c r="MQD57" s="262"/>
      <c r="MQE57" s="261"/>
      <c r="MQF57" s="263"/>
      <c r="MQG57" s="264"/>
      <c r="MQH57" s="292"/>
      <c r="MQI57" s="292"/>
      <c r="MQJ57" s="292"/>
      <c r="MQK57" s="292"/>
      <c r="MQL57" s="292"/>
      <c r="MQM57" s="292"/>
      <c r="MQN57" s="153"/>
      <c r="MQO57" s="153"/>
      <c r="MQP57" s="151"/>
      <c r="MQQ57" s="153"/>
      <c r="MQS57" s="267"/>
      <c r="MQT57" s="267"/>
      <c r="MQU57" s="260"/>
      <c r="MQV57" s="293"/>
      <c r="MQW57" s="293"/>
      <c r="MQX57" s="293"/>
      <c r="MQY57" s="261"/>
      <c r="MQZ57" s="261"/>
      <c r="MRA57" s="261"/>
      <c r="MRB57" s="262"/>
      <c r="MRC57" s="262"/>
      <c r="MRD57" s="261"/>
      <c r="MRE57" s="263"/>
      <c r="MRF57" s="264"/>
      <c r="MRG57" s="292"/>
      <c r="MRH57" s="292"/>
      <c r="MRI57" s="292"/>
      <c r="MRJ57" s="292"/>
      <c r="MRK57" s="292"/>
      <c r="MRL57" s="292"/>
      <c r="MRM57" s="153"/>
      <c r="MRN57" s="153"/>
      <c r="MRO57" s="151"/>
      <c r="MRP57" s="153"/>
      <c r="MRR57" s="267"/>
      <c r="MRS57" s="267"/>
      <c r="MRT57" s="260"/>
      <c r="MRU57" s="293"/>
      <c r="MRV57" s="293"/>
      <c r="MRW57" s="293"/>
      <c r="MRX57" s="261"/>
      <c r="MRY57" s="261"/>
      <c r="MRZ57" s="261"/>
      <c r="MSA57" s="262"/>
      <c r="MSB57" s="262"/>
      <c r="MSC57" s="261"/>
      <c r="MSD57" s="263"/>
      <c r="MSE57" s="264"/>
      <c r="MSF57" s="292"/>
      <c r="MSG57" s="292"/>
      <c r="MSH57" s="292"/>
      <c r="MSI57" s="292"/>
      <c r="MSJ57" s="292"/>
      <c r="MSK57" s="292"/>
      <c r="MSL57" s="153"/>
      <c r="MSM57" s="153"/>
      <c r="MSN57" s="151"/>
      <c r="MSO57" s="153"/>
      <c r="MSQ57" s="267"/>
      <c r="MSR57" s="267"/>
      <c r="MSS57" s="260"/>
      <c r="MST57" s="293"/>
      <c r="MSU57" s="293"/>
      <c r="MSV57" s="293"/>
      <c r="MSW57" s="261"/>
      <c r="MSX57" s="261"/>
      <c r="MSY57" s="261"/>
      <c r="MSZ57" s="262"/>
      <c r="MTA57" s="262"/>
      <c r="MTB57" s="261"/>
      <c r="MTC57" s="263"/>
      <c r="MTD57" s="264"/>
      <c r="MTE57" s="292"/>
      <c r="MTF57" s="292"/>
      <c r="MTG57" s="292"/>
      <c r="MTH57" s="292"/>
      <c r="MTI57" s="292"/>
      <c r="MTJ57" s="292"/>
      <c r="MTK57" s="153"/>
      <c r="MTL57" s="153"/>
      <c r="MTM57" s="151"/>
      <c r="MTN57" s="153"/>
      <c r="MTP57" s="267"/>
      <c r="MTQ57" s="267"/>
      <c r="MTR57" s="260"/>
      <c r="MTS57" s="293"/>
      <c r="MTT57" s="293"/>
      <c r="MTU57" s="293"/>
      <c r="MTV57" s="261"/>
      <c r="MTW57" s="261"/>
      <c r="MTX57" s="261"/>
      <c r="MTY57" s="262"/>
      <c r="MTZ57" s="262"/>
      <c r="MUA57" s="261"/>
      <c r="MUB57" s="263"/>
      <c r="MUC57" s="264"/>
      <c r="MUD57" s="292"/>
      <c r="MUE57" s="292"/>
      <c r="MUF57" s="292"/>
      <c r="MUG57" s="292"/>
      <c r="MUH57" s="292"/>
      <c r="MUI57" s="292"/>
      <c r="MUJ57" s="153"/>
      <c r="MUK57" s="153"/>
      <c r="MUL57" s="151"/>
      <c r="MUM57" s="153"/>
      <c r="MUO57" s="267"/>
      <c r="MUP57" s="267"/>
      <c r="MUQ57" s="260"/>
      <c r="MUR57" s="293"/>
      <c r="MUS57" s="293"/>
      <c r="MUT57" s="293"/>
      <c r="MUU57" s="261"/>
      <c r="MUV57" s="261"/>
      <c r="MUW57" s="261"/>
      <c r="MUX57" s="262"/>
      <c r="MUY57" s="262"/>
      <c r="MUZ57" s="261"/>
      <c r="MVA57" s="263"/>
      <c r="MVB57" s="264"/>
      <c r="MVC57" s="292"/>
      <c r="MVD57" s="292"/>
      <c r="MVE57" s="292"/>
      <c r="MVF57" s="292"/>
      <c r="MVG57" s="292"/>
      <c r="MVH57" s="292"/>
      <c r="MVI57" s="153"/>
      <c r="MVJ57" s="153"/>
      <c r="MVK57" s="151"/>
      <c r="MVL57" s="153"/>
      <c r="MVN57" s="267"/>
      <c r="MVO57" s="267"/>
      <c r="MVP57" s="260"/>
      <c r="MVQ57" s="293"/>
      <c r="MVR57" s="293"/>
      <c r="MVS57" s="293"/>
      <c r="MVT57" s="261"/>
      <c r="MVU57" s="261"/>
      <c r="MVV57" s="261"/>
      <c r="MVW57" s="262"/>
      <c r="MVX57" s="262"/>
      <c r="MVY57" s="261"/>
      <c r="MVZ57" s="263"/>
      <c r="MWA57" s="264"/>
      <c r="MWB57" s="292"/>
      <c r="MWC57" s="292"/>
      <c r="MWD57" s="292"/>
      <c r="MWE57" s="292"/>
      <c r="MWF57" s="292"/>
      <c r="MWG57" s="292"/>
      <c r="MWH57" s="153"/>
      <c r="MWI57" s="153"/>
      <c r="MWJ57" s="151"/>
      <c r="MWK57" s="153"/>
      <c r="MWM57" s="267"/>
      <c r="MWN57" s="267"/>
      <c r="MWO57" s="260"/>
      <c r="MWP57" s="293"/>
      <c r="MWQ57" s="293"/>
      <c r="MWR57" s="293"/>
      <c r="MWS57" s="261"/>
      <c r="MWT57" s="261"/>
      <c r="MWU57" s="261"/>
      <c r="MWV57" s="262"/>
      <c r="MWW57" s="262"/>
      <c r="MWX57" s="261"/>
      <c r="MWY57" s="263"/>
      <c r="MWZ57" s="264"/>
      <c r="MXA57" s="292"/>
      <c r="MXB57" s="292"/>
      <c r="MXC57" s="292"/>
      <c r="MXD57" s="292"/>
      <c r="MXE57" s="292"/>
      <c r="MXF57" s="292"/>
      <c r="MXG57" s="153"/>
      <c r="MXH57" s="153"/>
      <c r="MXI57" s="151"/>
      <c r="MXJ57" s="153"/>
      <c r="MXL57" s="267"/>
      <c r="MXM57" s="267"/>
      <c r="MXN57" s="260"/>
      <c r="MXO57" s="293"/>
      <c r="MXP57" s="293"/>
      <c r="MXQ57" s="293"/>
      <c r="MXR57" s="261"/>
      <c r="MXS57" s="261"/>
      <c r="MXT57" s="261"/>
      <c r="MXU57" s="262"/>
      <c r="MXV57" s="262"/>
      <c r="MXW57" s="261"/>
      <c r="MXX57" s="263"/>
      <c r="MXY57" s="264"/>
      <c r="MXZ57" s="292"/>
      <c r="MYA57" s="292"/>
      <c r="MYB57" s="292"/>
      <c r="MYC57" s="292"/>
      <c r="MYD57" s="292"/>
      <c r="MYE57" s="292"/>
      <c r="MYF57" s="153"/>
      <c r="MYG57" s="153"/>
      <c r="MYH57" s="151"/>
      <c r="MYI57" s="153"/>
      <c r="MYK57" s="267"/>
      <c r="MYL57" s="267"/>
      <c r="MYM57" s="260"/>
      <c r="MYN57" s="293"/>
      <c r="MYO57" s="293"/>
      <c r="MYP57" s="293"/>
      <c r="MYQ57" s="261"/>
      <c r="MYR57" s="261"/>
      <c r="MYS57" s="261"/>
      <c r="MYT57" s="262"/>
      <c r="MYU57" s="262"/>
      <c r="MYV57" s="261"/>
      <c r="MYW57" s="263"/>
      <c r="MYX57" s="264"/>
      <c r="MYY57" s="292"/>
      <c r="MYZ57" s="292"/>
      <c r="MZA57" s="292"/>
      <c r="MZB57" s="292"/>
      <c r="MZC57" s="292"/>
      <c r="MZD57" s="292"/>
      <c r="MZE57" s="153"/>
      <c r="MZF57" s="153"/>
      <c r="MZG57" s="151"/>
      <c r="MZH57" s="153"/>
      <c r="MZJ57" s="267"/>
      <c r="MZK57" s="267"/>
      <c r="MZL57" s="260"/>
      <c r="MZM57" s="293"/>
      <c r="MZN57" s="293"/>
      <c r="MZO57" s="293"/>
      <c r="MZP57" s="261"/>
      <c r="MZQ57" s="261"/>
      <c r="MZR57" s="261"/>
      <c r="MZS57" s="262"/>
      <c r="MZT57" s="262"/>
      <c r="MZU57" s="261"/>
      <c r="MZV57" s="263"/>
      <c r="MZW57" s="264"/>
      <c r="MZX57" s="292"/>
      <c r="MZY57" s="292"/>
      <c r="MZZ57" s="292"/>
      <c r="NAA57" s="292"/>
      <c r="NAB57" s="292"/>
      <c r="NAC57" s="292"/>
      <c r="NAD57" s="153"/>
      <c r="NAE57" s="153"/>
      <c r="NAF57" s="151"/>
      <c r="NAG57" s="153"/>
      <c r="NAI57" s="267"/>
      <c r="NAJ57" s="267"/>
      <c r="NAK57" s="260"/>
      <c r="NAL57" s="293"/>
      <c r="NAM57" s="293"/>
      <c r="NAN57" s="293"/>
      <c r="NAO57" s="261"/>
      <c r="NAP57" s="261"/>
      <c r="NAQ57" s="261"/>
      <c r="NAR57" s="262"/>
      <c r="NAS57" s="262"/>
      <c r="NAT57" s="261"/>
      <c r="NAU57" s="263"/>
      <c r="NAV57" s="264"/>
      <c r="NAW57" s="292"/>
      <c r="NAX57" s="292"/>
      <c r="NAY57" s="292"/>
      <c r="NAZ57" s="292"/>
      <c r="NBA57" s="292"/>
      <c r="NBB57" s="292"/>
      <c r="NBC57" s="153"/>
      <c r="NBD57" s="153"/>
      <c r="NBE57" s="151"/>
      <c r="NBF57" s="153"/>
      <c r="NBH57" s="267"/>
      <c r="NBI57" s="267"/>
      <c r="NBJ57" s="260"/>
      <c r="NBK57" s="293"/>
      <c r="NBL57" s="293"/>
      <c r="NBM57" s="293"/>
      <c r="NBN57" s="261"/>
      <c r="NBO57" s="261"/>
      <c r="NBP57" s="261"/>
      <c r="NBQ57" s="262"/>
      <c r="NBR57" s="262"/>
      <c r="NBS57" s="261"/>
      <c r="NBT57" s="263"/>
      <c r="NBU57" s="264"/>
      <c r="NBV57" s="292"/>
      <c r="NBW57" s="292"/>
      <c r="NBX57" s="292"/>
      <c r="NBY57" s="292"/>
      <c r="NBZ57" s="292"/>
      <c r="NCA57" s="292"/>
      <c r="NCB57" s="153"/>
      <c r="NCC57" s="153"/>
      <c r="NCD57" s="151"/>
      <c r="NCE57" s="153"/>
      <c r="NCG57" s="267"/>
      <c r="NCH57" s="267"/>
      <c r="NCI57" s="260"/>
      <c r="NCJ57" s="293"/>
      <c r="NCK57" s="293"/>
      <c r="NCL57" s="293"/>
      <c r="NCM57" s="261"/>
      <c r="NCN57" s="261"/>
      <c r="NCO57" s="261"/>
      <c r="NCP57" s="262"/>
      <c r="NCQ57" s="262"/>
      <c r="NCR57" s="261"/>
      <c r="NCS57" s="263"/>
      <c r="NCT57" s="264"/>
      <c r="NCU57" s="292"/>
      <c r="NCV57" s="292"/>
      <c r="NCW57" s="292"/>
      <c r="NCX57" s="292"/>
      <c r="NCY57" s="292"/>
      <c r="NCZ57" s="292"/>
      <c r="NDA57" s="153"/>
      <c r="NDB57" s="153"/>
      <c r="NDC57" s="151"/>
      <c r="NDD57" s="153"/>
      <c r="NDF57" s="267"/>
      <c r="NDG57" s="267"/>
      <c r="NDH57" s="260"/>
      <c r="NDI57" s="293"/>
      <c r="NDJ57" s="293"/>
      <c r="NDK57" s="293"/>
      <c r="NDL57" s="261"/>
      <c r="NDM57" s="261"/>
      <c r="NDN57" s="261"/>
      <c r="NDO57" s="262"/>
      <c r="NDP57" s="262"/>
      <c r="NDQ57" s="261"/>
      <c r="NDR57" s="263"/>
      <c r="NDS57" s="264"/>
      <c r="NDT57" s="292"/>
      <c r="NDU57" s="292"/>
      <c r="NDV57" s="292"/>
      <c r="NDW57" s="292"/>
      <c r="NDX57" s="292"/>
      <c r="NDY57" s="292"/>
      <c r="NDZ57" s="153"/>
      <c r="NEA57" s="153"/>
      <c r="NEB57" s="151"/>
      <c r="NEC57" s="153"/>
      <c r="NEE57" s="267"/>
      <c r="NEF57" s="267"/>
      <c r="NEG57" s="260"/>
      <c r="NEH57" s="293"/>
      <c r="NEI57" s="293"/>
      <c r="NEJ57" s="293"/>
      <c r="NEK57" s="261"/>
      <c r="NEL57" s="261"/>
      <c r="NEM57" s="261"/>
      <c r="NEN57" s="262"/>
      <c r="NEO57" s="262"/>
      <c r="NEP57" s="261"/>
      <c r="NEQ57" s="263"/>
      <c r="NER57" s="264"/>
      <c r="NES57" s="292"/>
      <c r="NET57" s="292"/>
      <c r="NEU57" s="292"/>
      <c r="NEV57" s="292"/>
      <c r="NEW57" s="292"/>
      <c r="NEX57" s="292"/>
      <c r="NEY57" s="153"/>
      <c r="NEZ57" s="153"/>
      <c r="NFA57" s="151"/>
      <c r="NFB57" s="153"/>
      <c r="NFD57" s="267"/>
      <c r="NFE57" s="267"/>
      <c r="NFF57" s="260"/>
      <c r="NFG57" s="293"/>
      <c r="NFH57" s="293"/>
      <c r="NFI57" s="293"/>
      <c r="NFJ57" s="261"/>
      <c r="NFK57" s="261"/>
      <c r="NFL57" s="261"/>
      <c r="NFM57" s="262"/>
      <c r="NFN57" s="262"/>
      <c r="NFO57" s="261"/>
      <c r="NFP57" s="263"/>
      <c r="NFQ57" s="264"/>
      <c r="NFR57" s="292"/>
      <c r="NFS57" s="292"/>
      <c r="NFT57" s="292"/>
      <c r="NFU57" s="292"/>
      <c r="NFV57" s="292"/>
      <c r="NFW57" s="292"/>
      <c r="NFX57" s="153"/>
      <c r="NFY57" s="153"/>
      <c r="NFZ57" s="151"/>
      <c r="NGA57" s="153"/>
      <c r="NGC57" s="267"/>
      <c r="NGD57" s="267"/>
      <c r="NGE57" s="260"/>
      <c r="NGF57" s="293"/>
      <c r="NGG57" s="293"/>
      <c r="NGH57" s="293"/>
      <c r="NGI57" s="261"/>
      <c r="NGJ57" s="261"/>
      <c r="NGK57" s="261"/>
      <c r="NGL57" s="262"/>
      <c r="NGM57" s="262"/>
      <c r="NGN57" s="261"/>
      <c r="NGO57" s="263"/>
      <c r="NGP57" s="264"/>
      <c r="NGQ57" s="292"/>
      <c r="NGR57" s="292"/>
      <c r="NGS57" s="292"/>
      <c r="NGT57" s="292"/>
      <c r="NGU57" s="292"/>
      <c r="NGV57" s="292"/>
      <c r="NGW57" s="153"/>
      <c r="NGX57" s="153"/>
      <c r="NGY57" s="151"/>
      <c r="NGZ57" s="153"/>
      <c r="NHB57" s="267"/>
      <c r="NHC57" s="267"/>
      <c r="NHD57" s="260"/>
      <c r="NHE57" s="293"/>
      <c r="NHF57" s="293"/>
      <c r="NHG57" s="293"/>
      <c r="NHH57" s="261"/>
      <c r="NHI57" s="261"/>
      <c r="NHJ57" s="261"/>
      <c r="NHK57" s="262"/>
      <c r="NHL57" s="262"/>
      <c r="NHM57" s="261"/>
      <c r="NHN57" s="263"/>
      <c r="NHO57" s="264"/>
      <c r="NHP57" s="292"/>
      <c r="NHQ57" s="292"/>
      <c r="NHR57" s="292"/>
      <c r="NHS57" s="292"/>
      <c r="NHT57" s="292"/>
      <c r="NHU57" s="292"/>
      <c r="NHV57" s="153"/>
      <c r="NHW57" s="153"/>
      <c r="NHX57" s="151"/>
      <c r="NHY57" s="153"/>
      <c r="NIA57" s="267"/>
      <c r="NIB57" s="267"/>
      <c r="NIC57" s="260"/>
      <c r="NID57" s="293"/>
      <c r="NIE57" s="293"/>
      <c r="NIF57" s="293"/>
      <c r="NIG57" s="261"/>
      <c r="NIH57" s="261"/>
      <c r="NII57" s="261"/>
      <c r="NIJ57" s="262"/>
      <c r="NIK57" s="262"/>
      <c r="NIL57" s="261"/>
      <c r="NIM57" s="263"/>
      <c r="NIN57" s="264"/>
      <c r="NIO57" s="292"/>
      <c r="NIP57" s="292"/>
      <c r="NIQ57" s="292"/>
      <c r="NIR57" s="292"/>
      <c r="NIS57" s="292"/>
      <c r="NIT57" s="292"/>
      <c r="NIU57" s="153"/>
      <c r="NIV57" s="153"/>
      <c r="NIW57" s="151"/>
      <c r="NIX57" s="153"/>
      <c r="NIZ57" s="267"/>
      <c r="NJA57" s="267"/>
      <c r="NJB57" s="260"/>
      <c r="NJC57" s="293"/>
      <c r="NJD57" s="293"/>
      <c r="NJE57" s="293"/>
      <c r="NJF57" s="261"/>
      <c r="NJG57" s="261"/>
      <c r="NJH57" s="261"/>
      <c r="NJI57" s="262"/>
      <c r="NJJ57" s="262"/>
      <c r="NJK57" s="261"/>
      <c r="NJL57" s="263"/>
      <c r="NJM57" s="264"/>
      <c r="NJN57" s="292"/>
      <c r="NJO57" s="292"/>
      <c r="NJP57" s="292"/>
      <c r="NJQ57" s="292"/>
      <c r="NJR57" s="292"/>
      <c r="NJS57" s="292"/>
      <c r="NJT57" s="153"/>
      <c r="NJU57" s="153"/>
      <c r="NJV57" s="151"/>
      <c r="NJW57" s="153"/>
      <c r="NJY57" s="267"/>
      <c r="NJZ57" s="267"/>
      <c r="NKA57" s="260"/>
      <c r="NKB57" s="293"/>
      <c r="NKC57" s="293"/>
      <c r="NKD57" s="293"/>
      <c r="NKE57" s="261"/>
      <c r="NKF57" s="261"/>
      <c r="NKG57" s="261"/>
      <c r="NKH57" s="262"/>
      <c r="NKI57" s="262"/>
      <c r="NKJ57" s="261"/>
      <c r="NKK57" s="263"/>
      <c r="NKL57" s="264"/>
      <c r="NKM57" s="292"/>
      <c r="NKN57" s="292"/>
      <c r="NKO57" s="292"/>
      <c r="NKP57" s="292"/>
      <c r="NKQ57" s="292"/>
      <c r="NKR57" s="292"/>
      <c r="NKS57" s="153"/>
      <c r="NKT57" s="153"/>
      <c r="NKU57" s="151"/>
      <c r="NKV57" s="153"/>
      <c r="NKX57" s="267"/>
      <c r="NKY57" s="267"/>
      <c r="NKZ57" s="260"/>
      <c r="NLA57" s="293"/>
      <c r="NLB57" s="293"/>
      <c r="NLC57" s="293"/>
      <c r="NLD57" s="261"/>
      <c r="NLE57" s="261"/>
      <c r="NLF57" s="261"/>
      <c r="NLG57" s="262"/>
      <c r="NLH57" s="262"/>
      <c r="NLI57" s="261"/>
      <c r="NLJ57" s="263"/>
      <c r="NLK57" s="264"/>
      <c r="NLL57" s="292"/>
      <c r="NLM57" s="292"/>
      <c r="NLN57" s="292"/>
      <c r="NLO57" s="292"/>
      <c r="NLP57" s="292"/>
      <c r="NLQ57" s="292"/>
      <c r="NLR57" s="153"/>
      <c r="NLS57" s="153"/>
      <c r="NLT57" s="151"/>
      <c r="NLU57" s="153"/>
      <c r="NLW57" s="267"/>
      <c r="NLX57" s="267"/>
      <c r="NLY57" s="260"/>
      <c r="NLZ57" s="293"/>
      <c r="NMA57" s="293"/>
      <c r="NMB57" s="293"/>
      <c r="NMC57" s="261"/>
      <c r="NMD57" s="261"/>
      <c r="NME57" s="261"/>
      <c r="NMF57" s="262"/>
      <c r="NMG57" s="262"/>
      <c r="NMH57" s="261"/>
      <c r="NMI57" s="263"/>
      <c r="NMJ57" s="264"/>
      <c r="NMK57" s="292"/>
      <c r="NML57" s="292"/>
      <c r="NMM57" s="292"/>
      <c r="NMN57" s="292"/>
      <c r="NMO57" s="292"/>
      <c r="NMP57" s="292"/>
      <c r="NMQ57" s="153"/>
      <c r="NMR57" s="153"/>
      <c r="NMS57" s="151"/>
      <c r="NMT57" s="153"/>
      <c r="NMV57" s="267"/>
      <c r="NMW57" s="267"/>
      <c r="NMX57" s="260"/>
      <c r="NMY57" s="293"/>
      <c r="NMZ57" s="293"/>
      <c r="NNA57" s="293"/>
      <c r="NNB57" s="261"/>
      <c r="NNC57" s="261"/>
      <c r="NND57" s="261"/>
      <c r="NNE57" s="262"/>
      <c r="NNF57" s="262"/>
      <c r="NNG57" s="261"/>
      <c r="NNH57" s="263"/>
      <c r="NNI57" s="264"/>
      <c r="NNJ57" s="292"/>
      <c r="NNK57" s="292"/>
      <c r="NNL57" s="292"/>
      <c r="NNM57" s="292"/>
      <c r="NNN57" s="292"/>
      <c r="NNO57" s="292"/>
      <c r="NNP57" s="153"/>
      <c r="NNQ57" s="153"/>
      <c r="NNR57" s="151"/>
      <c r="NNS57" s="153"/>
      <c r="NNU57" s="267"/>
      <c r="NNV57" s="267"/>
      <c r="NNW57" s="260"/>
      <c r="NNX57" s="293"/>
      <c r="NNY57" s="293"/>
      <c r="NNZ57" s="293"/>
      <c r="NOA57" s="261"/>
      <c r="NOB57" s="261"/>
      <c r="NOC57" s="261"/>
      <c r="NOD57" s="262"/>
      <c r="NOE57" s="262"/>
      <c r="NOF57" s="261"/>
      <c r="NOG57" s="263"/>
      <c r="NOH57" s="264"/>
      <c r="NOI57" s="292"/>
      <c r="NOJ57" s="292"/>
      <c r="NOK57" s="292"/>
      <c r="NOL57" s="292"/>
      <c r="NOM57" s="292"/>
      <c r="NON57" s="292"/>
      <c r="NOO57" s="153"/>
      <c r="NOP57" s="153"/>
      <c r="NOQ57" s="151"/>
      <c r="NOR57" s="153"/>
      <c r="NOT57" s="267"/>
      <c r="NOU57" s="267"/>
      <c r="NOV57" s="260"/>
      <c r="NOW57" s="293"/>
      <c r="NOX57" s="293"/>
      <c r="NOY57" s="293"/>
      <c r="NOZ57" s="261"/>
      <c r="NPA57" s="261"/>
      <c r="NPB57" s="261"/>
      <c r="NPC57" s="262"/>
      <c r="NPD57" s="262"/>
      <c r="NPE57" s="261"/>
      <c r="NPF57" s="263"/>
      <c r="NPG57" s="264"/>
      <c r="NPH57" s="292"/>
      <c r="NPI57" s="292"/>
      <c r="NPJ57" s="292"/>
      <c r="NPK57" s="292"/>
      <c r="NPL57" s="292"/>
      <c r="NPM57" s="292"/>
      <c r="NPN57" s="153"/>
      <c r="NPO57" s="153"/>
      <c r="NPP57" s="151"/>
      <c r="NPQ57" s="153"/>
      <c r="NPS57" s="267"/>
      <c r="NPT57" s="267"/>
      <c r="NPU57" s="260"/>
      <c r="NPV57" s="293"/>
      <c r="NPW57" s="293"/>
      <c r="NPX57" s="293"/>
      <c r="NPY57" s="261"/>
      <c r="NPZ57" s="261"/>
      <c r="NQA57" s="261"/>
      <c r="NQB57" s="262"/>
      <c r="NQC57" s="262"/>
      <c r="NQD57" s="261"/>
      <c r="NQE57" s="263"/>
      <c r="NQF57" s="264"/>
      <c r="NQG57" s="292"/>
      <c r="NQH57" s="292"/>
      <c r="NQI57" s="292"/>
      <c r="NQJ57" s="292"/>
      <c r="NQK57" s="292"/>
      <c r="NQL57" s="292"/>
      <c r="NQM57" s="153"/>
      <c r="NQN57" s="153"/>
      <c r="NQO57" s="151"/>
      <c r="NQP57" s="153"/>
      <c r="NQR57" s="267"/>
      <c r="NQS57" s="267"/>
      <c r="NQT57" s="260"/>
      <c r="NQU57" s="293"/>
      <c r="NQV57" s="293"/>
      <c r="NQW57" s="293"/>
      <c r="NQX57" s="261"/>
      <c r="NQY57" s="261"/>
      <c r="NQZ57" s="261"/>
      <c r="NRA57" s="262"/>
      <c r="NRB57" s="262"/>
      <c r="NRC57" s="261"/>
      <c r="NRD57" s="263"/>
      <c r="NRE57" s="264"/>
      <c r="NRF57" s="292"/>
      <c r="NRG57" s="292"/>
      <c r="NRH57" s="292"/>
      <c r="NRI57" s="292"/>
      <c r="NRJ57" s="292"/>
      <c r="NRK57" s="292"/>
      <c r="NRL57" s="153"/>
      <c r="NRM57" s="153"/>
      <c r="NRN57" s="151"/>
      <c r="NRO57" s="153"/>
      <c r="NRQ57" s="267"/>
      <c r="NRR57" s="267"/>
      <c r="NRS57" s="260"/>
      <c r="NRT57" s="293"/>
      <c r="NRU57" s="293"/>
      <c r="NRV57" s="293"/>
      <c r="NRW57" s="261"/>
      <c r="NRX57" s="261"/>
      <c r="NRY57" s="261"/>
      <c r="NRZ57" s="262"/>
      <c r="NSA57" s="262"/>
      <c r="NSB57" s="261"/>
      <c r="NSC57" s="263"/>
      <c r="NSD57" s="264"/>
      <c r="NSE57" s="292"/>
      <c r="NSF57" s="292"/>
      <c r="NSG57" s="292"/>
      <c r="NSH57" s="292"/>
      <c r="NSI57" s="292"/>
      <c r="NSJ57" s="292"/>
      <c r="NSK57" s="153"/>
      <c r="NSL57" s="153"/>
      <c r="NSM57" s="151"/>
      <c r="NSN57" s="153"/>
      <c r="NSP57" s="267"/>
      <c r="NSQ57" s="267"/>
      <c r="NSR57" s="260"/>
      <c r="NSS57" s="293"/>
      <c r="NST57" s="293"/>
      <c r="NSU57" s="293"/>
      <c r="NSV57" s="261"/>
      <c r="NSW57" s="261"/>
      <c r="NSX57" s="261"/>
      <c r="NSY57" s="262"/>
      <c r="NSZ57" s="262"/>
      <c r="NTA57" s="261"/>
      <c r="NTB57" s="263"/>
      <c r="NTC57" s="264"/>
      <c r="NTD57" s="292"/>
      <c r="NTE57" s="292"/>
      <c r="NTF57" s="292"/>
      <c r="NTG57" s="292"/>
      <c r="NTH57" s="292"/>
      <c r="NTI57" s="292"/>
      <c r="NTJ57" s="153"/>
      <c r="NTK57" s="153"/>
      <c r="NTL57" s="151"/>
      <c r="NTM57" s="153"/>
      <c r="NTO57" s="267"/>
      <c r="NTP57" s="267"/>
      <c r="NTQ57" s="260"/>
      <c r="NTR57" s="293"/>
      <c r="NTS57" s="293"/>
      <c r="NTT57" s="293"/>
      <c r="NTU57" s="261"/>
      <c r="NTV57" s="261"/>
      <c r="NTW57" s="261"/>
      <c r="NTX57" s="262"/>
      <c r="NTY57" s="262"/>
      <c r="NTZ57" s="261"/>
      <c r="NUA57" s="263"/>
      <c r="NUB57" s="264"/>
      <c r="NUC57" s="292"/>
      <c r="NUD57" s="292"/>
      <c r="NUE57" s="292"/>
      <c r="NUF57" s="292"/>
      <c r="NUG57" s="292"/>
      <c r="NUH57" s="292"/>
      <c r="NUI57" s="153"/>
      <c r="NUJ57" s="153"/>
      <c r="NUK57" s="151"/>
      <c r="NUL57" s="153"/>
      <c r="NUN57" s="267"/>
      <c r="NUO57" s="267"/>
      <c r="NUP57" s="260"/>
      <c r="NUQ57" s="293"/>
      <c r="NUR57" s="293"/>
      <c r="NUS57" s="293"/>
      <c r="NUT57" s="261"/>
      <c r="NUU57" s="261"/>
      <c r="NUV57" s="261"/>
      <c r="NUW57" s="262"/>
      <c r="NUX57" s="262"/>
      <c r="NUY57" s="261"/>
      <c r="NUZ57" s="263"/>
      <c r="NVA57" s="264"/>
      <c r="NVB57" s="292"/>
      <c r="NVC57" s="292"/>
      <c r="NVD57" s="292"/>
      <c r="NVE57" s="292"/>
      <c r="NVF57" s="292"/>
      <c r="NVG57" s="292"/>
      <c r="NVH57" s="153"/>
      <c r="NVI57" s="153"/>
      <c r="NVJ57" s="151"/>
      <c r="NVK57" s="153"/>
      <c r="NVM57" s="267"/>
      <c r="NVN57" s="267"/>
      <c r="NVO57" s="260"/>
      <c r="NVP57" s="293"/>
      <c r="NVQ57" s="293"/>
      <c r="NVR57" s="293"/>
      <c r="NVS57" s="261"/>
      <c r="NVT57" s="261"/>
      <c r="NVU57" s="261"/>
      <c r="NVV57" s="262"/>
      <c r="NVW57" s="262"/>
      <c r="NVX57" s="261"/>
      <c r="NVY57" s="263"/>
      <c r="NVZ57" s="264"/>
      <c r="NWA57" s="292"/>
      <c r="NWB57" s="292"/>
      <c r="NWC57" s="292"/>
      <c r="NWD57" s="292"/>
      <c r="NWE57" s="292"/>
      <c r="NWF57" s="292"/>
      <c r="NWG57" s="153"/>
      <c r="NWH57" s="153"/>
      <c r="NWI57" s="151"/>
      <c r="NWJ57" s="153"/>
      <c r="NWL57" s="267"/>
      <c r="NWM57" s="267"/>
      <c r="NWN57" s="260"/>
      <c r="NWO57" s="293"/>
      <c r="NWP57" s="293"/>
      <c r="NWQ57" s="293"/>
      <c r="NWR57" s="261"/>
      <c r="NWS57" s="261"/>
      <c r="NWT57" s="261"/>
      <c r="NWU57" s="262"/>
      <c r="NWV57" s="262"/>
      <c r="NWW57" s="261"/>
      <c r="NWX57" s="263"/>
      <c r="NWY57" s="264"/>
      <c r="NWZ57" s="292"/>
      <c r="NXA57" s="292"/>
      <c r="NXB57" s="292"/>
      <c r="NXC57" s="292"/>
      <c r="NXD57" s="292"/>
      <c r="NXE57" s="292"/>
      <c r="NXF57" s="153"/>
      <c r="NXG57" s="153"/>
      <c r="NXH57" s="151"/>
      <c r="NXI57" s="153"/>
      <c r="NXK57" s="267"/>
      <c r="NXL57" s="267"/>
      <c r="NXM57" s="260"/>
      <c r="NXN57" s="293"/>
      <c r="NXO57" s="293"/>
      <c r="NXP57" s="293"/>
      <c r="NXQ57" s="261"/>
      <c r="NXR57" s="261"/>
      <c r="NXS57" s="261"/>
      <c r="NXT57" s="262"/>
      <c r="NXU57" s="262"/>
      <c r="NXV57" s="261"/>
      <c r="NXW57" s="263"/>
      <c r="NXX57" s="264"/>
      <c r="NXY57" s="292"/>
      <c r="NXZ57" s="292"/>
      <c r="NYA57" s="292"/>
      <c r="NYB57" s="292"/>
      <c r="NYC57" s="292"/>
      <c r="NYD57" s="292"/>
      <c r="NYE57" s="153"/>
      <c r="NYF57" s="153"/>
      <c r="NYG57" s="151"/>
      <c r="NYH57" s="153"/>
      <c r="NYJ57" s="267"/>
      <c r="NYK57" s="267"/>
      <c r="NYL57" s="260"/>
      <c r="NYM57" s="293"/>
      <c r="NYN57" s="293"/>
      <c r="NYO57" s="293"/>
      <c r="NYP57" s="261"/>
      <c r="NYQ57" s="261"/>
      <c r="NYR57" s="261"/>
      <c r="NYS57" s="262"/>
      <c r="NYT57" s="262"/>
      <c r="NYU57" s="261"/>
      <c r="NYV57" s="263"/>
      <c r="NYW57" s="264"/>
      <c r="NYX57" s="292"/>
      <c r="NYY57" s="292"/>
      <c r="NYZ57" s="292"/>
      <c r="NZA57" s="292"/>
      <c r="NZB57" s="292"/>
      <c r="NZC57" s="292"/>
      <c r="NZD57" s="153"/>
      <c r="NZE57" s="153"/>
      <c r="NZF57" s="151"/>
      <c r="NZG57" s="153"/>
      <c r="NZI57" s="267"/>
      <c r="NZJ57" s="267"/>
      <c r="NZK57" s="260"/>
      <c r="NZL57" s="293"/>
      <c r="NZM57" s="293"/>
      <c r="NZN57" s="293"/>
      <c r="NZO57" s="261"/>
      <c r="NZP57" s="261"/>
      <c r="NZQ57" s="261"/>
      <c r="NZR57" s="262"/>
      <c r="NZS57" s="262"/>
      <c r="NZT57" s="261"/>
      <c r="NZU57" s="263"/>
      <c r="NZV57" s="264"/>
      <c r="NZW57" s="292"/>
      <c r="NZX57" s="292"/>
      <c r="NZY57" s="292"/>
      <c r="NZZ57" s="292"/>
      <c r="OAA57" s="292"/>
      <c r="OAB57" s="292"/>
      <c r="OAC57" s="153"/>
      <c r="OAD57" s="153"/>
      <c r="OAE57" s="151"/>
      <c r="OAF57" s="153"/>
      <c r="OAH57" s="267"/>
      <c r="OAI57" s="267"/>
      <c r="OAJ57" s="260"/>
      <c r="OAK57" s="293"/>
      <c r="OAL57" s="293"/>
      <c r="OAM57" s="293"/>
      <c r="OAN57" s="261"/>
      <c r="OAO57" s="261"/>
      <c r="OAP57" s="261"/>
      <c r="OAQ57" s="262"/>
      <c r="OAR57" s="262"/>
      <c r="OAS57" s="261"/>
      <c r="OAT57" s="263"/>
      <c r="OAU57" s="264"/>
      <c r="OAV57" s="292"/>
      <c r="OAW57" s="292"/>
      <c r="OAX57" s="292"/>
      <c r="OAY57" s="292"/>
      <c r="OAZ57" s="292"/>
      <c r="OBA57" s="292"/>
      <c r="OBB57" s="153"/>
      <c r="OBC57" s="153"/>
      <c r="OBD57" s="151"/>
      <c r="OBE57" s="153"/>
      <c r="OBG57" s="267"/>
      <c r="OBH57" s="267"/>
      <c r="OBI57" s="260"/>
      <c r="OBJ57" s="293"/>
      <c r="OBK57" s="293"/>
      <c r="OBL57" s="293"/>
      <c r="OBM57" s="261"/>
      <c r="OBN57" s="261"/>
      <c r="OBO57" s="261"/>
      <c r="OBP57" s="262"/>
      <c r="OBQ57" s="262"/>
      <c r="OBR57" s="261"/>
      <c r="OBS57" s="263"/>
      <c r="OBT57" s="264"/>
      <c r="OBU57" s="292"/>
      <c r="OBV57" s="292"/>
      <c r="OBW57" s="292"/>
      <c r="OBX57" s="292"/>
      <c r="OBY57" s="292"/>
      <c r="OBZ57" s="292"/>
      <c r="OCA57" s="153"/>
      <c r="OCB57" s="153"/>
      <c r="OCC57" s="151"/>
      <c r="OCD57" s="153"/>
      <c r="OCF57" s="267"/>
      <c r="OCG57" s="267"/>
      <c r="OCH57" s="260"/>
      <c r="OCI57" s="293"/>
      <c r="OCJ57" s="293"/>
      <c r="OCK57" s="293"/>
      <c r="OCL57" s="261"/>
      <c r="OCM57" s="261"/>
      <c r="OCN57" s="261"/>
      <c r="OCO57" s="262"/>
      <c r="OCP57" s="262"/>
      <c r="OCQ57" s="261"/>
      <c r="OCR57" s="263"/>
      <c r="OCS57" s="264"/>
      <c r="OCT57" s="292"/>
      <c r="OCU57" s="292"/>
      <c r="OCV57" s="292"/>
      <c r="OCW57" s="292"/>
      <c r="OCX57" s="292"/>
      <c r="OCY57" s="292"/>
      <c r="OCZ57" s="153"/>
      <c r="ODA57" s="153"/>
      <c r="ODB57" s="151"/>
      <c r="ODC57" s="153"/>
      <c r="ODE57" s="267"/>
      <c r="ODF57" s="267"/>
      <c r="ODG57" s="260"/>
      <c r="ODH57" s="293"/>
      <c r="ODI57" s="293"/>
      <c r="ODJ57" s="293"/>
      <c r="ODK57" s="261"/>
      <c r="ODL57" s="261"/>
      <c r="ODM57" s="261"/>
      <c r="ODN57" s="262"/>
      <c r="ODO57" s="262"/>
      <c r="ODP57" s="261"/>
      <c r="ODQ57" s="263"/>
      <c r="ODR57" s="264"/>
      <c r="ODS57" s="292"/>
      <c r="ODT57" s="292"/>
      <c r="ODU57" s="292"/>
      <c r="ODV57" s="292"/>
      <c r="ODW57" s="292"/>
      <c r="ODX57" s="292"/>
      <c r="ODY57" s="153"/>
      <c r="ODZ57" s="153"/>
      <c r="OEA57" s="151"/>
      <c r="OEB57" s="153"/>
      <c r="OED57" s="267"/>
      <c r="OEE57" s="267"/>
      <c r="OEF57" s="260"/>
      <c r="OEG57" s="293"/>
      <c r="OEH57" s="293"/>
      <c r="OEI57" s="293"/>
      <c r="OEJ57" s="261"/>
      <c r="OEK57" s="261"/>
      <c r="OEL57" s="261"/>
      <c r="OEM57" s="262"/>
      <c r="OEN57" s="262"/>
      <c r="OEO57" s="261"/>
      <c r="OEP57" s="263"/>
      <c r="OEQ57" s="264"/>
      <c r="OER57" s="292"/>
      <c r="OES57" s="292"/>
      <c r="OET57" s="292"/>
      <c r="OEU57" s="292"/>
      <c r="OEV57" s="292"/>
      <c r="OEW57" s="292"/>
      <c r="OEX57" s="153"/>
      <c r="OEY57" s="153"/>
      <c r="OEZ57" s="151"/>
      <c r="OFA57" s="153"/>
      <c r="OFC57" s="267"/>
      <c r="OFD57" s="267"/>
      <c r="OFE57" s="260"/>
      <c r="OFF57" s="293"/>
      <c r="OFG57" s="293"/>
      <c r="OFH57" s="293"/>
      <c r="OFI57" s="261"/>
      <c r="OFJ57" s="261"/>
      <c r="OFK57" s="261"/>
      <c r="OFL57" s="262"/>
      <c r="OFM57" s="262"/>
      <c r="OFN57" s="261"/>
      <c r="OFO57" s="263"/>
      <c r="OFP57" s="264"/>
      <c r="OFQ57" s="292"/>
      <c r="OFR57" s="292"/>
      <c r="OFS57" s="292"/>
      <c r="OFT57" s="292"/>
      <c r="OFU57" s="292"/>
      <c r="OFV57" s="292"/>
      <c r="OFW57" s="153"/>
      <c r="OFX57" s="153"/>
      <c r="OFY57" s="151"/>
      <c r="OFZ57" s="153"/>
      <c r="OGB57" s="267"/>
      <c r="OGC57" s="267"/>
      <c r="OGD57" s="260"/>
      <c r="OGE57" s="293"/>
      <c r="OGF57" s="293"/>
      <c r="OGG57" s="293"/>
      <c r="OGH57" s="261"/>
      <c r="OGI57" s="261"/>
      <c r="OGJ57" s="261"/>
      <c r="OGK57" s="262"/>
      <c r="OGL57" s="262"/>
      <c r="OGM57" s="261"/>
      <c r="OGN57" s="263"/>
      <c r="OGO57" s="264"/>
      <c r="OGP57" s="292"/>
      <c r="OGQ57" s="292"/>
      <c r="OGR57" s="292"/>
      <c r="OGS57" s="292"/>
      <c r="OGT57" s="292"/>
      <c r="OGU57" s="292"/>
      <c r="OGV57" s="153"/>
      <c r="OGW57" s="153"/>
      <c r="OGX57" s="151"/>
      <c r="OGY57" s="153"/>
      <c r="OHA57" s="267"/>
      <c r="OHB57" s="267"/>
      <c r="OHC57" s="260"/>
      <c r="OHD57" s="293"/>
      <c r="OHE57" s="293"/>
      <c r="OHF57" s="293"/>
      <c r="OHG57" s="261"/>
      <c r="OHH57" s="261"/>
      <c r="OHI57" s="261"/>
      <c r="OHJ57" s="262"/>
      <c r="OHK57" s="262"/>
      <c r="OHL57" s="261"/>
      <c r="OHM57" s="263"/>
      <c r="OHN57" s="264"/>
      <c r="OHO57" s="292"/>
      <c r="OHP57" s="292"/>
      <c r="OHQ57" s="292"/>
      <c r="OHR57" s="292"/>
      <c r="OHS57" s="292"/>
      <c r="OHT57" s="292"/>
      <c r="OHU57" s="153"/>
      <c r="OHV57" s="153"/>
      <c r="OHW57" s="151"/>
      <c r="OHX57" s="153"/>
      <c r="OHZ57" s="267"/>
      <c r="OIA57" s="267"/>
      <c r="OIB57" s="260"/>
      <c r="OIC57" s="293"/>
      <c r="OID57" s="293"/>
      <c r="OIE57" s="293"/>
      <c r="OIF57" s="261"/>
      <c r="OIG57" s="261"/>
      <c r="OIH57" s="261"/>
      <c r="OII57" s="262"/>
      <c r="OIJ57" s="262"/>
      <c r="OIK57" s="261"/>
      <c r="OIL57" s="263"/>
      <c r="OIM57" s="264"/>
      <c r="OIN57" s="292"/>
      <c r="OIO57" s="292"/>
      <c r="OIP57" s="292"/>
      <c r="OIQ57" s="292"/>
      <c r="OIR57" s="292"/>
      <c r="OIS57" s="292"/>
      <c r="OIT57" s="153"/>
      <c r="OIU57" s="153"/>
      <c r="OIV57" s="151"/>
      <c r="OIW57" s="153"/>
      <c r="OIY57" s="267"/>
      <c r="OIZ57" s="267"/>
      <c r="OJA57" s="260"/>
      <c r="OJB57" s="293"/>
      <c r="OJC57" s="293"/>
      <c r="OJD57" s="293"/>
      <c r="OJE57" s="261"/>
      <c r="OJF57" s="261"/>
      <c r="OJG57" s="261"/>
      <c r="OJH57" s="262"/>
      <c r="OJI57" s="262"/>
      <c r="OJJ57" s="261"/>
      <c r="OJK57" s="263"/>
      <c r="OJL57" s="264"/>
      <c r="OJM57" s="292"/>
      <c r="OJN57" s="292"/>
      <c r="OJO57" s="292"/>
      <c r="OJP57" s="292"/>
      <c r="OJQ57" s="292"/>
      <c r="OJR57" s="292"/>
      <c r="OJS57" s="153"/>
      <c r="OJT57" s="153"/>
      <c r="OJU57" s="151"/>
      <c r="OJV57" s="153"/>
      <c r="OJX57" s="267"/>
      <c r="OJY57" s="267"/>
      <c r="OJZ57" s="260"/>
      <c r="OKA57" s="293"/>
      <c r="OKB57" s="293"/>
      <c r="OKC57" s="293"/>
      <c r="OKD57" s="261"/>
      <c r="OKE57" s="261"/>
      <c r="OKF57" s="261"/>
      <c r="OKG57" s="262"/>
      <c r="OKH57" s="262"/>
      <c r="OKI57" s="261"/>
      <c r="OKJ57" s="263"/>
      <c r="OKK57" s="264"/>
      <c r="OKL57" s="292"/>
      <c r="OKM57" s="292"/>
      <c r="OKN57" s="292"/>
      <c r="OKO57" s="292"/>
      <c r="OKP57" s="292"/>
      <c r="OKQ57" s="292"/>
      <c r="OKR57" s="153"/>
      <c r="OKS57" s="153"/>
      <c r="OKT57" s="151"/>
      <c r="OKU57" s="153"/>
      <c r="OKW57" s="267"/>
      <c r="OKX57" s="267"/>
      <c r="OKY57" s="260"/>
      <c r="OKZ57" s="293"/>
      <c r="OLA57" s="293"/>
      <c r="OLB57" s="293"/>
      <c r="OLC57" s="261"/>
      <c r="OLD57" s="261"/>
      <c r="OLE57" s="261"/>
      <c r="OLF57" s="262"/>
      <c r="OLG57" s="262"/>
      <c r="OLH57" s="261"/>
      <c r="OLI57" s="263"/>
      <c r="OLJ57" s="264"/>
      <c r="OLK57" s="292"/>
      <c r="OLL57" s="292"/>
      <c r="OLM57" s="292"/>
      <c r="OLN57" s="292"/>
      <c r="OLO57" s="292"/>
      <c r="OLP57" s="292"/>
      <c r="OLQ57" s="153"/>
      <c r="OLR57" s="153"/>
      <c r="OLS57" s="151"/>
      <c r="OLT57" s="153"/>
      <c r="OLV57" s="267"/>
      <c r="OLW57" s="267"/>
      <c r="OLX57" s="260"/>
      <c r="OLY57" s="293"/>
      <c r="OLZ57" s="293"/>
      <c r="OMA57" s="293"/>
      <c r="OMB57" s="261"/>
      <c r="OMC57" s="261"/>
      <c r="OMD57" s="261"/>
      <c r="OME57" s="262"/>
      <c r="OMF57" s="262"/>
      <c r="OMG57" s="261"/>
      <c r="OMH57" s="263"/>
      <c r="OMI57" s="264"/>
      <c r="OMJ57" s="292"/>
      <c r="OMK57" s="292"/>
      <c r="OML57" s="292"/>
      <c r="OMM57" s="292"/>
      <c r="OMN57" s="292"/>
      <c r="OMO57" s="292"/>
      <c r="OMP57" s="153"/>
      <c r="OMQ57" s="153"/>
      <c r="OMR57" s="151"/>
      <c r="OMS57" s="153"/>
      <c r="OMU57" s="267"/>
      <c r="OMV57" s="267"/>
      <c r="OMW57" s="260"/>
      <c r="OMX57" s="293"/>
      <c r="OMY57" s="293"/>
      <c r="OMZ57" s="293"/>
      <c r="ONA57" s="261"/>
      <c r="ONB57" s="261"/>
      <c r="ONC57" s="261"/>
      <c r="OND57" s="262"/>
      <c r="ONE57" s="262"/>
      <c r="ONF57" s="261"/>
      <c r="ONG57" s="263"/>
      <c r="ONH57" s="264"/>
      <c r="ONI57" s="292"/>
      <c r="ONJ57" s="292"/>
      <c r="ONK57" s="292"/>
      <c r="ONL57" s="292"/>
      <c r="ONM57" s="292"/>
      <c r="ONN57" s="292"/>
      <c r="ONO57" s="153"/>
      <c r="ONP57" s="153"/>
      <c r="ONQ57" s="151"/>
      <c r="ONR57" s="153"/>
      <c r="ONT57" s="267"/>
      <c r="ONU57" s="267"/>
      <c r="ONV57" s="260"/>
      <c r="ONW57" s="293"/>
      <c r="ONX57" s="293"/>
      <c r="ONY57" s="293"/>
      <c r="ONZ57" s="261"/>
      <c r="OOA57" s="261"/>
      <c r="OOB57" s="261"/>
      <c r="OOC57" s="262"/>
      <c r="OOD57" s="262"/>
      <c r="OOE57" s="261"/>
      <c r="OOF57" s="263"/>
      <c r="OOG57" s="264"/>
      <c r="OOH57" s="292"/>
      <c r="OOI57" s="292"/>
      <c r="OOJ57" s="292"/>
      <c r="OOK57" s="292"/>
      <c r="OOL57" s="292"/>
      <c r="OOM57" s="292"/>
      <c r="OON57" s="153"/>
      <c r="OOO57" s="153"/>
      <c r="OOP57" s="151"/>
      <c r="OOQ57" s="153"/>
      <c r="OOS57" s="267"/>
      <c r="OOT57" s="267"/>
      <c r="OOU57" s="260"/>
      <c r="OOV57" s="293"/>
      <c r="OOW57" s="293"/>
      <c r="OOX57" s="293"/>
      <c r="OOY57" s="261"/>
      <c r="OOZ57" s="261"/>
      <c r="OPA57" s="261"/>
      <c r="OPB57" s="262"/>
      <c r="OPC57" s="262"/>
      <c r="OPD57" s="261"/>
      <c r="OPE57" s="263"/>
      <c r="OPF57" s="264"/>
      <c r="OPG57" s="292"/>
      <c r="OPH57" s="292"/>
      <c r="OPI57" s="292"/>
      <c r="OPJ57" s="292"/>
      <c r="OPK57" s="292"/>
      <c r="OPL57" s="292"/>
      <c r="OPM57" s="153"/>
      <c r="OPN57" s="153"/>
      <c r="OPO57" s="151"/>
      <c r="OPP57" s="153"/>
      <c r="OPR57" s="267"/>
      <c r="OPS57" s="267"/>
      <c r="OPT57" s="260"/>
      <c r="OPU57" s="293"/>
      <c r="OPV57" s="293"/>
      <c r="OPW57" s="293"/>
      <c r="OPX57" s="261"/>
      <c r="OPY57" s="261"/>
      <c r="OPZ57" s="261"/>
      <c r="OQA57" s="262"/>
      <c r="OQB57" s="262"/>
      <c r="OQC57" s="261"/>
      <c r="OQD57" s="263"/>
      <c r="OQE57" s="264"/>
      <c r="OQF57" s="292"/>
      <c r="OQG57" s="292"/>
      <c r="OQH57" s="292"/>
      <c r="OQI57" s="292"/>
      <c r="OQJ57" s="292"/>
      <c r="OQK57" s="292"/>
      <c r="OQL57" s="153"/>
      <c r="OQM57" s="153"/>
      <c r="OQN57" s="151"/>
      <c r="OQO57" s="153"/>
      <c r="OQQ57" s="267"/>
      <c r="OQR57" s="267"/>
      <c r="OQS57" s="260"/>
      <c r="OQT57" s="293"/>
      <c r="OQU57" s="293"/>
      <c r="OQV57" s="293"/>
      <c r="OQW57" s="261"/>
      <c r="OQX57" s="261"/>
      <c r="OQY57" s="261"/>
      <c r="OQZ57" s="262"/>
      <c r="ORA57" s="262"/>
      <c r="ORB57" s="261"/>
      <c r="ORC57" s="263"/>
      <c r="ORD57" s="264"/>
      <c r="ORE57" s="292"/>
      <c r="ORF57" s="292"/>
      <c r="ORG57" s="292"/>
      <c r="ORH57" s="292"/>
      <c r="ORI57" s="292"/>
      <c r="ORJ57" s="292"/>
      <c r="ORK57" s="153"/>
      <c r="ORL57" s="153"/>
      <c r="ORM57" s="151"/>
      <c r="ORN57" s="153"/>
      <c r="ORP57" s="267"/>
      <c r="ORQ57" s="267"/>
      <c r="ORR57" s="260"/>
      <c r="ORS57" s="293"/>
      <c r="ORT57" s="293"/>
      <c r="ORU57" s="293"/>
      <c r="ORV57" s="261"/>
      <c r="ORW57" s="261"/>
      <c r="ORX57" s="261"/>
      <c r="ORY57" s="262"/>
      <c r="ORZ57" s="262"/>
      <c r="OSA57" s="261"/>
      <c r="OSB57" s="263"/>
      <c r="OSC57" s="264"/>
      <c r="OSD57" s="292"/>
      <c r="OSE57" s="292"/>
      <c r="OSF57" s="292"/>
      <c r="OSG57" s="292"/>
      <c r="OSH57" s="292"/>
      <c r="OSI57" s="292"/>
      <c r="OSJ57" s="153"/>
      <c r="OSK57" s="153"/>
      <c r="OSL57" s="151"/>
      <c r="OSM57" s="153"/>
      <c r="OSO57" s="267"/>
      <c r="OSP57" s="267"/>
      <c r="OSQ57" s="260"/>
      <c r="OSR57" s="293"/>
      <c r="OSS57" s="293"/>
      <c r="OST57" s="293"/>
      <c r="OSU57" s="261"/>
      <c r="OSV57" s="261"/>
      <c r="OSW57" s="261"/>
      <c r="OSX57" s="262"/>
      <c r="OSY57" s="262"/>
      <c r="OSZ57" s="261"/>
      <c r="OTA57" s="263"/>
      <c r="OTB57" s="264"/>
      <c r="OTC57" s="292"/>
      <c r="OTD57" s="292"/>
      <c r="OTE57" s="292"/>
      <c r="OTF57" s="292"/>
      <c r="OTG57" s="292"/>
      <c r="OTH57" s="292"/>
      <c r="OTI57" s="153"/>
      <c r="OTJ57" s="153"/>
      <c r="OTK57" s="151"/>
      <c r="OTL57" s="153"/>
      <c r="OTN57" s="267"/>
      <c r="OTO57" s="267"/>
      <c r="OTP57" s="260"/>
      <c r="OTQ57" s="293"/>
      <c r="OTR57" s="293"/>
      <c r="OTS57" s="293"/>
      <c r="OTT57" s="261"/>
      <c r="OTU57" s="261"/>
      <c r="OTV57" s="261"/>
      <c r="OTW57" s="262"/>
      <c r="OTX57" s="262"/>
      <c r="OTY57" s="261"/>
      <c r="OTZ57" s="263"/>
      <c r="OUA57" s="264"/>
      <c r="OUB57" s="292"/>
      <c r="OUC57" s="292"/>
      <c r="OUD57" s="292"/>
      <c r="OUE57" s="292"/>
      <c r="OUF57" s="292"/>
      <c r="OUG57" s="292"/>
      <c r="OUH57" s="153"/>
      <c r="OUI57" s="153"/>
      <c r="OUJ57" s="151"/>
      <c r="OUK57" s="153"/>
      <c r="OUM57" s="267"/>
      <c r="OUN57" s="267"/>
      <c r="OUO57" s="260"/>
      <c r="OUP57" s="293"/>
      <c r="OUQ57" s="293"/>
      <c r="OUR57" s="293"/>
      <c r="OUS57" s="261"/>
      <c r="OUT57" s="261"/>
      <c r="OUU57" s="261"/>
      <c r="OUV57" s="262"/>
      <c r="OUW57" s="262"/>
      <c r="OUX57" s="261"/>
      <c r="OUY57" s="263"/>
      <c r="OUZ57" s="264"/>
      <c r="OVA57" s="292"/>
      <c r="OVB57" s="292"/>
      <c r="OVC57" s="292"/>
      <c r="OVD57" s="292"/>
      <c r="OVE57" s="292"/>
      <c r="OVF57" s="292"/>
      <c r="OVG57" s="153"/>
      <c r="OVH57" s="153"/>
      <c r="OVI57" s="151"/>
      <c r="OVJ57" s="153"/>
      <c r="OVL57" s="267"/>
      <c r="OVM57" s="267"/>
      <c r="OVN57" s="260"/>
      <c r="OVO57" s="293"/>
      <c r="OVP57" s="293"/>
      <c r="OVQ57" s="293"/>
      <c r="OVR57" s="261"/>
      <c r="OVS57" s="261"/>
      <c r="OVT57" s="261"/>
      <c r="OVU57" s="262"/>
      <c r="OVV57" s="262"/>
      <c r="OVW57" s="261"/>
      <c r="OVX57" s="263"/>
      <c r="OVY57" s="264"/>
      <c r="OVZ57" s="292"/>
      <c r="OWA57" s="292"/>
      <c r="OWB57" s="292"/>
      <c r="OWC57" s="292"/>
      <c r="OWD57" s="292"/>
      <c r="OWE57" s="292"/>
      <c r="OWF57" s="153"/>
      <c r="OWG57" s="153"/>
      <c r="OWH57" s="151"/>
      <c r="OWI57" s="153"/>
      <c r="OWK57" s="267"/>
      <c r="OWL57" s="267"/>
      <c r="OWM57" s="260"/>
      <c r="OWN57" s="293"/>
      <c r="OWO57" s="293"/>
      <c r="OWP57" s="293"/>
      <c r="OWQ57" s="261"/>
      <c r="OWR57" s="261"/>
      <c r="OWS57" s="261"/>
      <c r="OWT57" s="262"/>
      <c r="OWU57" s="262"/>
      <c r="OWV57" s="261"/>
      <c r="OWW57" s="263"/>
      <c r="OWX57" s="264"/>
      <c r="OWY57" s="292"/>
      <c r="OWZ57" s="292"/>
      <c r="OXA57" s="292"/>
      <c r="OXB57" s="292"/>
      <c r="OXC57" s="292"/>
      <c r="OXD57" s="292"/>
      <c r="OXE57" s="153"/>
      <c r="OXF57" s="153"/>
      <c r="OXG57" s="151"/>
      <c r="OXH57" s="153"/>
      <c r="OXJ57" s="267"/>
      <c r="OXK57" s="267"/>
      <c r="OXL57" s="260"/>
      <c r="OXM57" s="293"/>
      <c r="OXN57" s="293"/>
      <c r="OXO57" s="293"/>
      <c r="OXP57" s="261"/>
      <c r="OXQ57" s="261"/>
      <c r="OXR57" s="261"/>
      <c r="OXS57" s="262"/>
      <c r="OXT57" s="262"/>
      <c r="OXU57" s="261"/>
      <c r="OXV57" s="263"/>
      <c r="OXW57" s="264"/>
      <c r="OXX57" s="292"/>
      <c r="OXY57" s="292"/>
      <c r="OXZ57" s="292"/>
      <c r="OYA57" s="292"/>
      <c r="OYB57" s="292"/>
      <c r="OYC57" s="292"/>
      <c r="OYD57" s="153"/>
      <c r="OYE57" s="153"/>
      <c r="OYF57" s="151"/>
      <c r="OYG57" s="153"/>
      <c r="OYI57" s="267"/>
      <c r="OYJ57" s="267"/>
      <c r="OYK57" s="260"/>
      <c r="OYL57" s="293"/>
      <c r="OYM57" s="293"/>
      <c r="OYN57" s="293"/>
      <c r="OYO57" s="261"/>
      <c r="OYP57" s="261"/>
      <c r="OYQ57" s="261"/>
      <c r="OYR57" s="262"/>
      <c r="OYS57" s="262"/>
      <c r="OYT57" s="261"/>
      <c r="OYU57" s="263"/>
      <c r="OYV57" s="264"/>
      <c r="OYW57" s="292"/>
      <c r="OYX57" s="292"/>
      <c r="OYY57" s="292"/>
      <c r="OYZ57" s="292"/>
      <c r="OZA57" s="292"/>
      <c r="OZB57" s="292"/>
      <c r="OZC57" s="153"/>
      <c r="OZD57" s="153"/>
      <c r="OZE57" s="151"/>
      <c r="OZF57" s="153"/>
      <c r="OZH57" s="267"/>
      <c r="OZI57" s="267"/>
      <c r="OZJ57" s="260"/>
      <c r="OZK57" s="293"/>
      <c r="OZL57" s="293"/>
      <c r="OZM57" s="293"/>
      <c r="OZN57" s="261"/>
      <c r="OZO57" s="261"/>
      <c r="OZP57" s="261"/>
      <c r="OZQ57" s="262"/>
      <c r="OZR57" s="262"/>
      <c r="OZS57" s="261"/>
      <c r="OZT57" s="263"/>
      <c r="OZU57" s="264"/>
      <c r="OZV57" s="292"/>
      <c r="OZW57" s="292"/>
      <c r="OZX57" s="292"/>
      <c r="OZY57" s="292"/>
      <c r="OZZ57" s="292"/>
      <c r="PAA57" s="292"/>
      <c r="PAB57" s="153"/>
      <c r="PAC57" s="153"/>
      <c r="PAD57" s="151"/>
      <c r="PAE57" s="153"/>
      <c r="PAG57" s="267"/>
      <c r="PAH57" s="267"/>
      <c r="PAI57" s="260"/>
      <c r="PAJ57" s="293"/>
      <c r="PAK57" s="293"/>
      <c r="PAL57" s="293"/>
      <c r="PAM57" s="261"/>
      <c r="PAN57" s="261"/>
      <c r="PAO57" s="261"/>
      <c r="PAP57" s="262"/>
      <c r="PAQ57" s="262"/>
      <c r="PAR57" s="261"/>
      <c r="PAS57" s="263"/>
      <c r="PAT57" s="264"/>
      <c r="PAU57" s="292"/>
      <c r="PAV57" s="292"/>
      <c r="PAW57" s="292"/>
      <c r="PAX57" s="292"/>
      <c r="PAY57" s="292"/>
      <c r="PAZ57" s="292"/>
      <c r="PBA57" s="153"/>
      <c r="PBB57" s="153"/>
      <c r="PBC57" s="151"/>
      <c r="PBD57" s="153"/>
      <c r="PBF57" s="267"/>
      <c r="PBG57" s="267"/>
      <c r="PBH57" s="260"/>
      <c r="PBI57" s="293"/>
      <c r="PBJ57" s="293"/>
      <c r="PBK57" s="293"/>
      <c r="PBL57" s="261"/>
      <c r="PBM57" s="261"/>
      <c r="PBN57" s="261"/>
      <c r="PBO57" s="262"/>
      <c r="PBP57" s="262"/>
      <c r="PBQ57" s="261"/>
      <c r="PBR57" s="263"/>
      <c r="PBS57" s="264"/>
      <c r="PBT57" s="292"/>
      <c r="PBU57" s="292"/>
      <c r="PBV57" s="292"/>
      <c r="PBW57" s="292"/>
      <c r="PBX57" s="292"/>
      <c r="PBY57" s="292"/>
      <c r="PBZ57" s="153"/>
      <c r="PCA57" s="153"/>
      <c r="PCB57" s="151"/>
      <c r="PCC57" s="153"/>
      <c r="PCE57" s="267"/>
      <c r="PCF57" s="267"/>
      <c r="PCG57" s="260"/>
      <c r="PCH57" s="293"/>
      <c r="PCI57" s="293"/>
      <c r="PCJ57" s="293"/>
      <c r="PCK57" s="261"/>
      <c r="PCL57" s="261"/>
      <c r="PCM57" s="261"/>
      <c r="PCN57" s="262"/>
      <c r="PCO57" s="262"/>
      <c r="PCP57" s="261"/>
      <c r="PCQ57" s="263"/>
      <c r="PCR57" s="264"/>
      <c r="PCS57" s="292"/>
      <c r="PCT57" s="292"/>
      <c r="PCU57" s="292"/>
      <c r="PCV57" s="292"/>
      <c r="PCW57" s="292"/>
      <c r="PCX57" s="292"/>
      <c r="PCY57" s="153"/>
      <c r="PCZ57" s="153"/>
      <c r="PDA57" s="151"/>
      <c r="PDB57" s="153"/>
      <c r="PDD57" s="267"/>
      <c r="PDE57" s="267"/>
      <c r="PDF57" s="260"/>
      <c r="PDG57" s="293"/>
      <c r="PDH57" s="293"/>
      <c r="PDI57" s="293"/>
      <c r="PDJ57" s="261"/>
      <c r="PDK57" s="261"/>
      <c r="PDL57" s="261"/>
      <c r="PDM57" s="262"/>
      <c r="PDN57" s="262"/>
      <c r="PDO57" s="261"/>
      <c r="PDP57" s="263"/>
      <c r="PDQ57" s="264"/>
      <c r="PDR57" s="292"/>
      <c r="PDS57" s="292"/>
      <c r="PDT57" s="292"/>
      <c r="PDU57" s="292"/>
      <c r="PDV57" s="292"/>
      <c r="PDW57" s="292"/>
      <c r="PDX57" s="153"/>
      <c r="PDY57" s="153"/>
      <c r="PDZ57" s="151"/>
      <c r="PEA57" s="153"/>
      <c r="PEC57" s="267"/>
      <c r="PED57" s="267"/>
      <c r="PEE57" s="260"/>
      <c r="PEF57" s="293"/>
      <c r="PEG57" s="293"/>
      <c r="PEH57" s="293"/>
      <c r="PEI57" s="261"/>
      <c r="PEJ57" s="261"/>
      <c r="PEK57" s="261"/>
      <c r="PEL57" s="262"/>
      <c r="PEM57" s="262"/>
      <c r="PEN57" s="261"/>
      <c r="PEO57" s="263"/>
      <c r="PEP57" s="264"/>
      <c r="PEQ57" s="292"/>
      <c r="PER57" s="292"/>
      <c r="PES57" s="292"/>
      <c r="PET57" s="292"/>
      <c r="PEU57" s="292"/>
      <c r="PEV57" s="292"/>
      <c r="PEW57" s="153"/>
      <c r="PEX57" s="153"/>
      <c r="PEY57" s="151"/>
      <c r="PEZ57" s="153"/>
      <c r="PFB57" s="267"/>
      <c r="PFC57" s="267"/>
      <c r="PFD57" s="260"/>
      <c r="PFE57" s="293"/>
      <c r="PFF57" s="293"/>
      <c r="PFG57" s="293"/>
      <c r="PFH57" s="261"/>
      <c r="PFI57" s="261"/>
      <c r="PFJ57" s="261"/>
      <c r="PFK57" s="262"/>
      <c r="PFL57" s="262"/>
      <c r="PFM57" s="261"/>
      <c r="PFN57" s="263"/>
      <c r="PFO57" s="264"/>
      <c r="PFP57" s="292"/>
      <c r="PFQ57" s="292"/>
      <c r="PFR57" s="292"/>
      <c r="PFS57" s="292"/>
      <c r="PFT57" s="292"/>
      <c r="PFU57" s="292"/>
      <c r="PFV57" s="153"/>
      <c r="PFW57" s="153"/>
      <c r="PFX57" s="151"/>
      <c r="PFY57" s="153"/>
      <c r="PGA57" s="267"/>
      <c r="PGB57" s="267"/>
      <c r="PGC57" s="260"/>
      <c r="PGD57" s="293"/>
      <c r="PGE57" s="293"/>
      <c r="PGF57" s="293"/>
      <c r="PGG57" s="261"/>
      <c r="PGH57" s="261"/>
      <c r="PGI57" s="261"/>
      <c r="PGJ57" s="262"/>
      <c r="PGK57" s="262"/>
      <c r="PGL57" s="261"/>
      <c r="PGM57" s="263"/>
      <c r="PGN57" s="264"/>
      <c r="PGO57" s="292"/>
      <c r="PGP57" s="292"/>
      <c r="PGQ57" s="292"/>
      <c r="PGR57" s="292"/>
      <c r="PGS57" s="292"/>
      <c r="PGT57" s="292"/>
      <c r="PGU57" s="153"/>
      <c r="PGV57" s="153"/>
      <c r="PGW57" s="151"/>
      <c r="PGX57" s="153"/>
      <c r="PGZ57" s="267"/>
      <c r="PHA57" s="267"/>
      <c r="PHB57" s="260"/>
      <c r="PHC57" s="293"/>
      <c r="PHD57" s="293"/>
      <c r="PHE57" s="293"/>
      <c r="PHF57" s="261"/>
      <c r="PHG57" s="261"/>
      <c r="PHH57" s="261"/>
      <c r="PHI57" s="262"/>
      <c r="PHJ57" s="262"/>
      <c r="PHK57" s="261"/>
      <c r="PHL57" s="263"/>
      <c r="PHM57" s="264"/>
      <c r="PHN57" s="292"/>
      <c r="PHO57" s="292"/>
      <c r="PHP57" s="292"/>
      <c r="PHQ57" s="292"/>
      <c r="PHR57" s="292"/>
      <c r="PHS57" s="292"/>
      <c r="PHT57" s="153"/>
      <c r="PHU57" s="153"/>
      <c r="PHV57" s="151"/>
      <c r="PHW57" s="153"/>
      <c r="PHY57" s="267"/>
      <c r="PHZ57" s="267"/>
      <c r="PIA57" s="260"/>
      <c r="PIB57" s="293"/>
      <c r="PIC57" s="293"/>
      <c r="PID57" s="293"/>
      <c r="PIE57" s="261"/>
      <c r="PIF57" s="261"/>
      <c r="PIG57" s="261"/>
      <c r="PIH57" s="262"/>
      <c r="PII57" s="262"/>
      <c r="PIJ57" s="261"/>
      <c r="PIK57" s="263"/>
      <c r="PIL57" s="264"/>
      <c r="PIM57" s="292"/>
      <c r="PIN57" s="292"/>
      <c r="PIO57" s="292"/>
      <c r="PIP57" s="292"/>
      <c r="PIQ57" s="292"/>
      <c r="PIR57" s="292"/>
      <c r="PIS57" s="153"/>
      <c r="PIT57" s="153"/>
      <c r="PIU57" s="151"/>
      <c r="PIV57" s="153"/>
      <c r="PIX57" s="267"/>
      <c r="PIY57" s="267"/>
      <c r="PIZ57" s="260"/>
      <c r="PJA57" s="293"/>
      <c r="PJB57" s="293"/>
      <c r="PJC57" s="293"/>
      <c r="PJD57" s="261"/>
      <c r="PJE57" s="261"/>
      <c r="PJF57" s="261"/>
      <c r="PJG57" s="262"/>
      <c r="PJH57" s="262"/>
      <c r="PJI57" s="261"/>
      <c r="PJJ57" s="263"/>
      <c r="PJK57" s="264"/>
      <c r="PJL57" s="292"/>
      <c r="PJM57" s="292"/>
      <c r="PJN57" s="292"/>
      <c r="PJO57" s="292"/>
      <c r="PJP57" s="292"/>
      <c r="PJQ57" s="292"/>
      <c r="PJR57" s="153"/>
      <c r="PJS57" s="153"/>
      <c r="PJT57" s="151"/>
      <c r="PJU57" s="153"/>
      <c r="PJW57" s="267"/>
      <c r="PJX57" s="267"/>
      <c r="PJY57" s="260"/>
      <c r="PJZ57" s="293"/>
      <c r="PKA57" s="293"/>
      <c r="PKB57" s="293"/>
      <c r="PKC57" s="261"/>
      <c r="PKD57" s="261"/>
      <c r="PKE57" s="261"/>
      <c r="PKF57" s="262"/>
      <c r="PKG57" s="262"/>
      <c r="PKH57" s="261"/>
      <c r="PKI57" s="263"/>
      <c r="PKJ57" s="264"/>
      <c r="PKK57" s="292"/>
      <c r="PKL57" s="292"/>
      <c r="PKM57" s="292"/>
      <c r="PKN57" s="292"/>
      <c r="PKO57" s="292"/>
      <c r="PKP57" s="292"/>
      <c r="PKQ57" s="153"/>
      <c r="PKR57" s="153"/>
      <c r="PKS57" s="151"/>
      <c r="PKT57" s="153"/>
      <c r="PKV57" s="267"/>
      <c r="PKW57" s="267"/>
      <c r="PKX57" s="260"/>
      <c r="PKY57" s="293"/>
      <c r="PKZ57" s="293"/>
      <c r="PLA57" s="293"/>
      <c r="PLB57" s="261"/>
      <c r="PLC57" s="261"/>
      <c r="PLD57" s="261"/>
      <c r="PLE57" s="262"/>
      <c r="PLF57" s="262"/>
      <c r="PLG57" s="261"/>
      <c r="PLH57" s="263"/>
      <c r="PLI57" s="264"/>
      <c r="PLJ57" s="292"/>
      <c r="PLK57" s="292"/>
      <c r="PLL57" s="292"/>
      <c r="PLM57" s="292"/>
      <c r="PLN57" s="292"/>
      <c r="PLO57" s="292"/>
      <c r="PLP57" s="153"/>
      <c r="PLQ57" s="153"/>
      <c r="PLR57" s="151"/>
      <c r="PLS57" s="153"/>
      <c r="PLU57" s="267"/>
      <c r="PLV57" s="267"/>
      <c r="PLW57" s="260"/>
      <c r="PLX57" s="293"/>
      <c r="PLY57" s="293"/>
      <c r="PLZ57" s="293"/>
      <c r="PMA57" s="261"/>
      <c r="PMB57" s="261"/>
      <c r="PMC57" s="261"/>
      <c r="PMD57" s="262"/>
      <c r="PME57" s="262"/>
      <c r="PMF57" s="261"/>
      <c r="PMG57" s="263"/>
      <c r="PMH57" s="264"/>
      <c r="PMI57" s="292"/>
      <c r="PMJ57" s="292"/>
      <c r="PMK57" s="292"/>
      <c r="PML57" s="292"/>
      <c r="PMM57" s="292"/>
      <c r="PMN57" s="292"/>
      <c r="PMO57" s="153"/>
      <c r="PMP57" s="153"/>
      <c r="PMQ57" s="151"/>
      <c r="PMR57" s="153"/>
      <c r="PMT57" s="267"/>
      <c r="PMU57" s="267"/>
      <c r="PMV57" s="260"/>
      <c r="PMW57" s="293"/>
      <c r="PMX57" s="293"/>
      <c r="PMY57" s="293"/>
      <c r="PMZ57" s="261"/>
      <c r="PNA57" s="261"/>
      <c r="PNB57" s="261"/>
      <c r="PNC57" s="262"/>
      <c r="PND57" s="262"/>
      <c r="PNE57" s="261"/>
      <c r="PNF57" s="263"/>
      <c r="PNG57" s="264"/>
      <c r="PNH57" s="292"/>
      <c r="PNI57" s="292"/>
      <c r="PNJ57" s="292"/>
      <c r="PNK57" s="292"/>
      <c r="PNL57" s="292"/>
      <c r="PNM57" s="292"/>
      <c r="PNN57" s="153"/>
      <c r="PNO57" s="153"/>
      <c r="PNP57" s="151"/>
      <c r="PNQ57" s="153"/>
      <c r="PNS57" s="267"/>
      <c r="PNT57" s="267"/>
      <c r="PNU57" s="260"/>
      <c r="PNV57" s="293"/>
      <c r="PNW57" s="293"/>
      <c r="PNX57" s="293"/>
      <c r="PNY57" s="261"/>
      <c r="PNZ57" s="261"/>
      <c r="POA57" s="261"/>
      <c r="POB57" s="262"/>
      <c r="POC57" s="262"/>
      <c r="POD57" s="261"/>
      <c r="POE57" s="263"/>
      <c r="POF57" s="264"/>
      <c r="POG57" s="292"/>
      <c r="POH57" s="292"/>
      <c r="POI57" s="292"/>
      <c r="POJ57" s="292"/>
      <c r="POK57" s="292"/>
      <c r="POL57" s="292"/>
      <c r="POM57" s="153"/>
      <c r="PON57" s="153"/>
      <c r="POO57" s="151"/>
      <c r="POP57" s="153"/>
      <c r="POR57" s="267"/>
      <c r="POS57" s="267"/>
      <c r="POT57" s="260"/>
      <c r="POU57" s="293"/>
      <c r="POV57" s="293"/>
      <c r="POW57" s="293"/>
      <c r="POX57" s="261"/>
      <c r="POY57" s="261"/>
      <c r="POZ57" s="261"/>
      <c r="PPA57" s="262"/>
      <c r="PPB57" s="262"/>
      <c r="PPC57" s="261"/>
      <c r="PPD57" s="263"/>
      <c r="PPE57" s="264"/>
      <c r="PPF57" s="292"/>
      <c r="PPG57" s="292"/>
      <c r="PPH57" s="292"/>
      <c r="PPI57" s="292"/>
      <c r="PPJ57" s="292"/>
      <c r="PPK57" s="292"/>
      <c r="PPL57" s="153"/>
      <c r="PPM57" s="153"/>
      <c r="PPN57" s="151"/>
      <c r="PPO57" s="153"/>
      <c r="PPQ57" s="267"/>
      <c r="PPR57" s="267"/>
      <c r="PPS57" s="260"/>
      <c r="PPT57" s="293"/>
      <c r="PPU57" s="293"/>
      <c r="PPV57" s="293"/>
      <c r="PPW57" s="261"/>
      <c r="PPX57" s="261"/>
      <c r="PPY57" s="261"/>
      <c r="PPZ57" s="262"/>
      <c r="PQA57" s="262"/>
      <c r="PQB57" s="261"/>
      <c r="PQC57" s="263"/>
      <c r="PQD57" s="264"/>
      <c r="PQE57" s="292"/>
      <c r="PQF57" s="292"/>
      <c r="PQG57" s="292"/>
      <c r="PQH57" s="292"/>
      <c r="PQI57" s="292"/>
      <c r="PQJ57" s="292"/>
      <c r="PQK57" s="153"/>
      <c r="PQL57" s="153"/>
      <c r="PQM57" s="151"/>
      <c r="PQN57" s="153"/>
      <c r="PQP57" s="267"/>
      <c r="PQQ57" s="267"/>
      <c r="PQR57" s="260"/>
      <c r="PQS57" s="293"/>
      <c r="PQT57" s="293"/>
      <c r="PQU57" s="293"/>
      <c r="PQV57" s="261"/>
      <c r="PQW57" s="261"/>
      <c r="PQX57" s="261"/>
      <c r="PQY57" s="262"/>
      <c r="PQZ57" s="262"/>
      <c r="PRA57" s="261"/>
      <c r="PRB57" s="263"/>
      <c r="PRC57" s="264"/>
      <c r="PRD57" s="292"/>
      <c r="PRE57" s="292"/>
      <c r="PRF57" s="292"/>
      <c r="PRG57" s="292"/>
      <c r="PRH57" s="292"/>
      <c r="PRI57" s="292"/>
      <c r="PRJ57" s="153"/>
      <c r="PRK57" s="153"/>
      <c r="PRL57" s="151"/>
      <c r="PRM57" s="153"/>
      <c r="PRO57" s="267"/>
      <c r="PRP57" s="267"/>
      <c r="PRQ57" s="260"/>
      <c r="PRR57" s="293"/>
      <c r="PRS57" s="293"/>
      <c r="PRT57" s="293"/>
      <c r="PRU57" s="261"/>
      <c r="PRV57" s="261"/>
      <c r="PRW57" s="261"/>
      <c r="PRX57" s="262"/>
      <c r="PRY57" s="262"/>
      <c r="PRZ57" s="261"/>
      <c r="PSA57" s="263"/>
      <c r="PSB57" s="264"/>
      <c r="PSC57" s="292"/>
      <c r="PSD57" s="292"/>
      <c r="PSE57" s="292"/>
      <c r="PSF57" s="292"/>
      <c r="PSG57" s="292"/>
      <c r="PSH57" s="292"/>
      <c r="PSI57" s="153"/>
      <c r="PSJ57" s="153"/>
      <c r="PSK57" s="151"/>
      <c r="PSL57" s="153"/>
      <c r="PSN57" s="267"/>
      <c r="PSO57" s="267"/>
      <c r="PSP57" s="260"/>
      <c r="PSQ57" s="293"/>
      <c r="PSR57" s="293"/>
      <c r="PSS57" s="293"/>
      <c r="PST57" s="261"/>
      <c r="PSU57" s="261"/>
      <c r="PSV57" s="261"/>
      <c r="PSW57" s="262"/>
      <c r="PSX57" s="262"/>
      <c r="PSY57" s="261"/>
      <c r="PSZ57" s="263"/>
      <c r="PTA57" s="264"/>
      <c r="PTB57" s="292"/>
      <c r="PTC57" s="292"/>
      <c r="PTD57" s="292"/>
      <c r="PTE57" s="292"/>
      <c r="PTF57" s="292"/>
      <c r="PTG57" s="292"/>
      <c r="PTH57" s="153"/>
      <c r="PTI57" s="153"/>
      <c r="PTJ57" s="151"/>
      <c r="PTK57" s="153"/>
      <c r="PTM57" s="267"/>
      <c r="PTN57" s="267"/>
      <c r="PTO57" s="260"/>
      <c r="PTP57" s="293"/>
      <c r="PTQ57" s="293"/>
      <c r="PTR57" s="293"/>
      <c r="PTS57" s="261"/>
      <c r="PTT57" s="261"/>
      <c r="PTU57" s="261"/>
      <c r="PTV57" s="262"/>
      <c r="PTW57" s="262"/>
      <c r="PTX57" s="261"/>
      <c r="PTY57" s="263"/>
      <c r="PTZ57" s="264"/>
      <c r="PUA57" s="292"/>
      <c r="PUB57" s="292"/>
      <c r="PUC57" s="292"/>
      <c r="PUD57" s="292"/>
      <c r="PUE57" s="292"/>
      <c r="PUF57" s="292"/>
      <c r="PUG57" s="153"/>
      <c r="PUH57" s="153"/>
      <c r="PUI57" s="151"/>
      <c r="PUJ57" s="153"/>
      <c r="PUL57" s="267"/>
      <c r="PUM57" s="267"/>
      <c r="PUN57" s="260"/>
      <c r="PUO57" s="293"/>
      <c r="PUP57" s="293"/>
      <c r="PUQ57" s="293"/>
      <c r="PUR57" s="261"/>
      <c r="PUS57" s="261"/>
      <c r="PUT57" s="261"/>
      <c r="PUU57" s="262"/>
      <c r="PUV57" s="262"/>
      <c r="PUW57" s="261"/>
      <c r="PUX57" s="263"/>
      <c r="PUY57" s="264"/>
      <c r="PUZ57" s="292"/>
      <c r="PVA57" s="292"/>
      <c r="PVB57" s="292"/>
      <c r="PVC57" s="292"/>
      <c r="PVD57" s="292"/>
      <c r="PVE57" s="292"/>
      <c r="PVF57" s="153"/>
      <c r="PVG57" s="153"/>
      <c r="PVH57" s="151"/>
      <c r="PVI57" s="153"/>
      <c r="PVK57" s="267"/>
      <c r="PVL57" s="267"/>
      <c r="PVM57" s="260"/>
      <c r="PVN57" s="293"/>
      <c r="PVO57" s="293"/>
      <c r="PVP57" s="293"/>
      <c r="PVQ57" s="261"/>
      <c r="PVR57" s="261"/>
      <c r="PVS57" s="261"/>
      <c r="PVT57" s="262"/>
      <c r="PVU57" s="262"/>
      <c r="PVV57" s="261"/>
      <c r="PVW57" s="263"/>
      <c r="PVX57" s="264"/>
      <c r="PVY57" s="292"/>
      <c r="PVZ57" s="292"/>
      <c r="PWA57" s="292"/>
      <c r="PWB57" s="292"/>
      <c r="PWC57" s="292"/>
      <c r="PWD57" s="292"/>
      <c r="PWE57" s="153"/>
      <c r="PWF57" s="153"/>
      <c r="PWG57" s="151"/>
      <c r="PWH57" s="153"/>
      <c r="PWJ57" s="267"/>
      <c r="PWK57" s="267"/>
      <c r="PWL57" s="260"/>
      <c r="PWM57" s="293"/>
      <c r="PWN57" s="293"/>
      <c r="PWO57" s="293"/>
      <c r="PWP57" s="261"/>
      <c r="PWQ57" s="261"/>
      <c r="PWR57" s="261"/>
      <c r="PWS57" s="262"/>
      <c r="PWT57" s="262"/>
      <c r="PWU57" s="261"/>
      <c r="PWV57" s="263"/>
      <c r="PWW57" s="264"/>
      <c r="PWX57" s="292"/>
      <c r="PWY57" s="292"/>
      <c r="PWZ57" s="292"/>
      <c r="PXA57" s="292"/>
      <c r="PXB57" s="292"/>
      <c r="PXC57" s="292"/>
      <c r="PXD57" s="153"/>
      <c r="PXE57" s="153"/>
      <c r="PXF57" s="151"/>
      <c r="PXG57" s="153"/>
      <c r="PXI57" s="267"/>
      <c r="PXJ57" s="267"/>
      <c r="PXK57" s="260"/>
      <c r="PXL57" s="293"/>
      <c r="PXM57" s="293"/>
      <c r="PXN57" s="293"/>
      <c r="PXO57" s="261"/>
      <c r="PXP57" s="261"/>
      <c r="PXQ57" s="261"/>
      <c r="PXR57" s="262"/>
      <c r="PXS57" s="262"/>
      <c r="PXT57" s="261"/>
      <c r="PXU57" s="263"/>
      <c r="PXV57" s="264"/>
      <c r="PXW57" s="292"/>
      <c r="PXX57" s="292"/>
      <c r="PXY57" s="292"/>
      <c r="PXZ57" s="292"/>
      <c r="PYA57" s="292"/>
      <c r="PYB57" s="292"/>
      <c r="PYC57" s="153"/>
      <c r="PYD57" s="153"/>
      <c r="PYE57" s="151"/>
      <c r="PYF57" s="153"/>
      <c r="PYH57" s="267"/>
      <c r="PYI57" s="267"/>
      <c r="PYJ57" s="260"/>
      <c r="PYK57" s="293"/>
      <c r="PYL57" s="293"/>
      <c r="PYM57" s="293"/>
      <c r="PYN57" s="261"/>
      <c r="PYO57" s="261"/>
      <c r="PYP57" s="261"/>
      <c r="PYQ57" s="262"/>
      <c r="PYR57" s="262"/>
      <c r="PYS57" s="261"/>
      <c r="PYT57" s="263"/>
      <c r="PYU57" s="264"/>
      <c r="PYV57" s="292"/>
      <c r="PYW57" s="292"/>
      <c r="PYX57" s="292"/>
      <c r="PYY57" s="292"/>
      <c r="PYZ57" s="292"/>
      <c r="PZA57" s="292"/>
      <c r="PZB57" s="153"/>
      <c r="PZC57" s="153"/>
      <c r="PZD57" s="151"/>
      <c r="PZE57" s="153"/>
      <c r="PZG57" s="267"/>
      <c r="PZH57" s="267"/>
      <c r="PZI57" s="260"/>
      <c r="PZJ57" s="293"/>
      <c r="PZK57" s="293"/>
      <c r="PZL57" s="293"/>
      <c r="PZM57" s="261"/>
      <c r="PZN57" s="261"/>
      <c r="PZO57" s="261"/>
      <c r="PZP57" s="262"/>
      <c r="PZQ57" s="262"/>
      <c r="PZR57" s="261"/>
      <c r="PZS57" s="263"/>
      <c r="PZT57" s="264"/>
      <c r="PZU57" s="292"/>
      <c r="PZV57" s="292"/>
      <c r="PZW57" s="292"/>
      <c r="PZX57" s="292"/>
      <c r="PZY57" s="292"/>
      <c r="PZZ57" s="292"/>
      <c r="QAA57" s="153"/>
      <c r="QAB57" s="153"/>
      <c r="QAC57" s="151"/>
      <c r="QAD57" s="153"/>
      <c r="QAF57" s="267"/>
      <c r="QAG57" s="267"/>
      <c r="QAH57" s="260"/>
      <c r="QAI57" s="293"/>
      <c r="QAJ57" s="293"/>
      <c r="QAK57" s="293"/>
      <c r="QAL57" s="261"/>
      <c r="QAM57" s="261"/>
      <c r="QAN57" s="261"/>
      <c r="QAO57" s="262"/>
      <c r="QAP57" s="262"/>
      <c r="QAQ57" s="261"/>
      <c r="QAR57" s="263"/>
      <c r="QAS57" s="264"/>
      <c r="QAT57" s="292"/>
      <c r="QAU57" s="292"/>
      <c r="QAV57" s="292"/>
      <c r="QAW57" s="292"/>
      <c r="QAX57" s="292"/>
      <c r="QAY57" s="292"/>
      <c r="QAZ57" s="153"/>
      <c r="QBA57" s="153"/>
      <c r="QBB57" s="151"/>
      <c r="QBC57" s="153"/>
      <c r="QBE57" s="267"/>
      <c r="QBF57" s="267"/>
      <c r="QBG57" s="260"/>
      <c r="QBH57" s="293"/>
      <c r="QBI57" s="293"/>
      <c r="QBJ57" s="293"/>
      <c r="QBK57" s="261"/>
      <c r="QBL57" s="261"/>
      <c r="QBM57" s="261"/>
      <c r="QBN57" s="262"/>
      <c r="QBO57" s="262"/>
      <c r="QBP57" s="261"/>
      <c r="QBQ57" s="263"/>
      <c r="QBR57" s="264"/>
      <c r="QBS57" s="292"/>
      <c r="QBT57" s="292"/>
      <c r="QBU57" s="292"/>
      <c r="QBV57" s="292"/>
      <c r="QBW57" s="292"/>
      <c r="QBX57" s="292"/>
      <c r="QBY57" s="153"/>
      <c r="QBZ57" s="153"/>
      <c r="QCA57" s="151"/>
      <c r="QCB57" s="153"/>
      <c r="QCD57" s="267"/>
      <c r="QCE57" s="267"/>
      <c r="QCF57" s="260"/>
      <c r="QCG57" s="293"/>
      <c r="QCH57" s="293"/>
      <c r="QCI57" s="293"/>
      <c r="QCJ57" s="261"/>
      <c r="QCK57" s="261"/>
      <c r="QCL57" s="261"/>
      <c r="QCM57" s="262"/>
      <c r="QCN57" s="262"/>
      <c r="QCO57" s="261"/>
      <c r="QCP57" s="263"/>
      <c r="QCQ57" s="264"/>
      <c r="QCR57" s="292"/>
      <c r="QCS57" s="292"/>
      <c r="QCT57" s="292"/>
      <c r="QCU57" s="292"/>
      <c r="QCV57" s="292"/>
      <c r="QCW57" s="292"/>
      <c r="QCX57" s="153"/>
      <c r="QCY57" s="153"/>
      <c r="QCZ57" s="151"/>
      <c r="QDA57" s="153"/>
      <c r="QDC57" s="267"/>
      <c r="QDD57" s="267"/>
      <c r="QDE57" s="260"/>
      <c r="QDF57" s="293"/>
      <c r="QDG57" s="293"/>
      <c r="QDH57" s="293"/>
      <c r="QDI57" s="261"/>
      <c r="QDJ57" s="261"/>
      <c r="QDK57" s="261"/>
      <c r="QDL57" s="262"/>
      <c r="QDM57" s="262"/>
      <c r="QDN57" s="261"/>
      <c r="QDO57" s="263"/>
      <c r="QDP57" s="264"/>
      <c r="QDQ57" s="292"/>
      <c r="QDR57" s="292"/>
      <c r="QDS57" s="292"/>
      <c r="QDT57" s="292"/>
      <c r="QDU57" s="292"/>
      <c r="QDV57" s="292"/>
      <c r="QDW57" s="153"/>
      <c r="QDX57" s="153"/>
      <c r="QDY57" s="151"/>
      <c r="QDZ57" s="153"/>
      <c r="QEB57" s="267"/>
      <c r="QEC57" s="267"/>
      <c r="QED57" s="260"/>
      <c r="QEE57" s="293"/>
      <c r="QEF57" s="293"/>
      <c r="QEG57" s="293"/>
      <c r="QEH57" s="261"/>
      <c r="QEI57" s="261"/>
      <c r="QEJ57" s="261"/>
      <c r="QEK57" s="262"/>
      <c r="QEL57" s="262"/>
      <c r="QEM57" s="261"/>
      <c r="QEN57" s="263"/>
      <c r="QEO57" s="264"/>
      <c r="QEP57" s="292"/>
      <c r="QEQ57" s="292"/>
      <c r="QER57" s="292"/>
      <c r="QES57" s="292"/>
      <c r="QET57" s="292"/>
      <c r="QEU57" s="292"/>
      <c r="QEV57" s="153"/>
      <c r="QEW57" s="153"/>
      <c r="QEX57" s="151"/>
      <c r="QEY57" s="153"/>
      <c r="QFA57" s="267"/>
      <c r="QFB57" s="267"/>
      <c r="QFC57" s="260"/>
      <c r="QFD57" s="293"/>
      <c r="QFE57" s="293"/>
      <c r="QFF57" s="293"/>
      <c r="QFG57" s="261"/>
      <c r="QFH57" s="261"/>
      <c r="QFI57" s="261"/>
      <c r="QFJ57" s="262"/>
      <c r="QFK57" s="262"/>
      <c r="QFL57" s="261"/>
      <c r="QFM57" s="263"/>
      <c r="QFN57" s="264"/>
      <c r="QFO57" s="292"/>
      <c r="QFP57" s="292"/>
      <c r="QFQ57" s="292"/>
      <c r="QFR57" s="292"/>
      <c r="QFS57" s="292"/>
      <c r="QFT57" s="292"/>
      <c r="QFU57" s="153"/>
      <c r="QFV57" s="153"/>
      <c r="QFW57" s="151"/>
      <c r="QFX57" s="153"/>
      <c r="QFZ57" s="267"/>
      <c r="QGA57" s="267"/>
      <c r="QGB57" s="260"/>
      <c r="QGC57" s="293"/>
      <c r="QGD57" s="293"/>
      <c r="QGE57" s="293"/>
      <c r="QGF57" s="261"/>
      <c r="QGG57" s="261"/>
      <c r="QGH57" s="261"/>
      <c r="QGI57" s="262"/>
      <c r="QGJ57" s="262"/>
      <c r="QGK57" s="261"/>
      <c r="QGL57" s="263"/>
      <c r="QGM57" s="264"/>
      <c r="QGN57" s="292"/>
      <c r="QGO57" s="292"/>
      <c r="QGP57" s="292"/>
      <c r="QGQ57" s="292"/>
      <c r="QGR57" s="292"/>
      <c r="QGS57" s="292"/>
      <c r="QGT57" s="153"/>
      <c r="QGU57" s="153"/>
      <c r="QGV57" s="151"/>
      <c r="QGW57" s="153"/>
      <c r="QGY57" s="267"/>
      <c r="QGZ57" s="267"/>
      <c r="QHA57" s="260"/>
      <c r="QHB57" s="293"/>
      <c r="QHC57" s="293"/>
      <c r="QHD57" s="293"/>
      <c r="QHE57" s="261"/>
      <c r="QHF57" s="261"/>
      <c r="QHG57" s="261"/>
      <c r="QHH57" s="262"/>
      <c r="QHI57" s="262"/>
      <c r="QHJ57" s="261"/>
      <c r="QHK57" s="263"/>
      <c r="QHL57" s="264"/>
      <c r="QHM57" s="292"/>
      <c r="QHN57" s="292"/>
      <c r="QHO57" s="292"/>
      <c r="QHP57" s="292"/>
      <c r="QHQ57" s="292"/>
      <c r="QHR57" s="292"/>
      <c r="QHS57" s="153"/>
      <c r="QHT57" s="153"/>
      <c r="QHU57" s="151"/>
      <c r="QHV57" s="153"/>
      <c r="QHX57" s="267"/>
      <c r="QHY57" s="267"/>
      <c r="QHZ57" s="260"/>
      <c r="QIA57" s="293"/>
      <c r="QIB57" s="293"/>
      <c r="QIC57" s="293"/>
      <c r="QID57" s="261"/>
      <c r="QIE57" s="261"/>
      <c r="QIF57" s="261"/>
      <c r="QIG57" s="262"/>
      <c r="QIH57" s="262"/>
      <c r="QII57" s="261"/>
      <c r="QIJ57" s="263"/>
      <c r="QIK57" s="264"/>
      <c r="QIL57" s="292"/>
      <c r="QIM57" s="292"/>
      <c r="QIN57" s="292"/>
      <c r="QIO57" s="292"/>
      <c r="QIP57" s="292"/>
      <c r="QIQ57" s="292"/>
      <c r="QIR57" s="153"/>
      <c r="QIS57" s="153"/>
      <c r="QIT57" s="151"/>
      <c r="QIU57" s="153"/>
      <c r="QIW57" s="267"/>
      <c r="QIX57" s="267"/>
      <c r="QIY57" s="260"/>
      <c r="QIZ57" s="293"/>
      <c r="QJA57" s="293"/>
      <c r="QJB57" s="293"/>
      <c r="QJC57" s="261"/>
      <c r="QJD57" s="261"/>
      <c r="QJE57" s="261"/>
      <c r="QJF57" s="262"/>
      <c r="QJG57" s="262"/>
      <c r="QJH57" s="261"/>
      <c r="QJI57" s="263"/>
      <c r="QJJ57" s="264"/>
      <c r="QJK57" s="292"/>
      <c r="QJL57" s="292"/>
      <c r="QJM57" s="292"/>
      <c r="QJN57" s="292"/>
      <c r="QJO57" s="292"/>
      <c r="QJP57" s="292"/>
      <c r="QJQ57" s="153"/>
      <c r="QJR57" s="153"/>
      <c r="QJS57" s="151"/>
      <c r="QJT57" s="153"/>
      <c r="QJV57" s="267"/>
      <c r="QJW57" s="267"/>
      <c r="QJX57" s="260"/>
      <c r="QJY57" s="293"/>
      <c r="QJZ57" s="293"/>
      <c r="QKA57" s="293"/>
      <c r="QKB57" s="261"/>
      <c r="QKC57" s="261"/>
      <c r="QKD57" s="261"/>
      <c r="QKE57" s="262"/>
      <c r="QKF57" s="262"/>
      <c r="QKG57" s="261"/>
      <c r="QKH57" s="263"/>
      <c r="QKI57" s="264"/>
      <c r="QKJ57" s="292"/>
      <c r="QKK57" s="292"/>
      <c r="QKL57" s="292"/>
      <c r="QKM57" s="292"/>
      <c r="QKN57" s="292"/>
      <c r="QKO57" s="292"/>
      <c r="QKP57" s="153"/>
      <c r="QKQ57" s="153"/>
      <c r="QKR57" s="151"/>
      <c r="QKS57" s="153"/>
      <c r="QKU57" s="267"/>
      <c r="QKV57" s="267"/>
      <c r="QKW57" s="260"/>
      <c r="QKX57" s="293"/>
      <c r="QKY57" s="293"/>
      <c r="QKZ57" s="293"/>
      <c r="QLA57" s="261"/>
      <c r="QLB57" s="261"/>
      <c r="QLC57" s="261"/>
      <c r="QLD57" s="262"/>
      <c r="QLE57" s="262"/>
      <c r="QLF57" s="261"/>
      <c r="QLG57" s="263"/>
      <c r="QLH57" s="264"/>
      <c r="QLI57" s="292"/>
      <c r="QLJ57" s="292"/>
      <c r="QLK57" s="292"/>
      <c r="QLL57" s="292"/>
      <c r="QLM57" s="292"/>
      <c r="QLN57" s="292"/>
      <c r="QLO57" s="153"/>
      <c r="QLP57" s="153"/>
      <c r="QLQ57" s="151"/>
      <c r="QLR57" s="153"/>
      <c r="QLT57" s="267"/>
      <c r="QLU57" s="267"/>
      <c r="QLV57" s="260"/>
      <c r="QLW57" s="293"/>
      <c r="QLX57" s="293"/>
      <c r="QLY57" s="293"/>
      <c r="QLZ57" s="261"/>
      <c r="QMA57" s="261"/>
      <c r="QMB57" s="261"/>
      <c r="QMC57" s="262"/>
      <c r="QMD57" s="262"/>
      <c r="QME57" s="261"/>
      <c r="QMF57" s="263"/>
      <c r="QMG57" s="264"/>
      <c r="QMH57" s="292"/>
      <c r="QMI57" s="292"/>
      <c r="QMJ57" s="292"/>
      <c r="QMK57" s="292"/>
      <c r="QML57" s="292"/>
      <c r="QMM57" s="292"/>
      <c r="QMN57" s="153"/>
      <c r="QMO57" s="153"/>
      <c r="QMP57" s="151"/>
      <c r="QMQ57" s="153"/>
      <c r="QMS57" s="267"/>
      <c r="QMT57" s="267"/>
      <c r="QMU57" s="260"/>
      <c r="QMV57" s="293"/>
      <c r="QMW57" s="293"/>
      <c r="QMX57" s="293"/>
      <c r="QMY57" s="261"/>
      <c r="QMZ57" s="261"/>
      <c r="QNA57" s="261"/>
      <c r="QNB57" s="262"/>
      <c r="QNC57" s="262"/>
      <c r="QND57" s="261"/>
      <c r="QNE57" s="263"/>
      <c r="QNF57" s="264"/>
      <c r="QNG57" s="292"/>
      <c r="QNH57" s="292"/>
      <c r="QNI57" s="292"/>
      <c r="QNJ57" s="292"/>
      <c r="QNK57" s="292"/>
      <c r="QNL57" s="292"/>
      <c r="QNM57" s="153"/>
      <c r="QNN57" s="153"/>
      <c r="QNO57" s="151"/>
      <c r="QNP57" s="153"/>
      <c r="QNR57" s="267"/>
      <c r="QNS57" s="267"/>
      <c r="QNT57" s="260"/>
      <c r="QNU57" s="293"/>
      <c r="QNV57" s="293"/>
      <c r="QNW57" s="293"/>
      <c r="QNX57" s="261"/>
      <c r="QNY57" s="261"/>
      <c r="QNZ57" s="261"/>
      <c r="QOA57" s="262"/>
      <c r="QOB57" s="262"/>
      <c r="QOC57" s="261"/>
      <c r="QOD57" s="263"/>
      <c r="QOE57" s="264"/>
      <c r="QOF57" s="292"/>
      <c r="QOG57" s="292"/>
      <c r="QOH57" s="292"/>
      <c r="QOI57" s="292"/>
      <c r="QOJ57" s="292"/>
      <c r="QOK57" s="292"/>
      <c r="QOL57" s="153"/>
      <c r="QOM57" s="153"/>
      <c r="QON57" s="151"/>
      <c r="QOO57" s="153"/>
      <c r="QOQ57" s="267"/>
      <c r="QOR57" s="267"/>
      <c r="QOS57" s="260"/>
      <c r="QOT57" s="293"/>
      <c r="QOU57" s="293"/>
      <c r="QOV57" s="293"/>
      <c r="QOW57" s="261"/>
      <c r="QOX57" s="261"/>
      <c r="QOY57" s="261"/>
      <c r="QOZ57" s="262"/>
      <c r="QPA57" s="262"/>
      <c r="QPB57" s="261"/>
      <c r="QPC57" s="263"/>
      <c r="QPD57" s="264"/>
      <c r="QPE57" s="292"/>
      <c r="QPF57" s="292"/>
      <c r="QPG57" s="292"/>
      <c r="QPH57" s="292"/>
      <c r="QPI57" s="292"/>
      <c r="QPJ57" s="292"/>
      <c r="QPK57" s="153"/>
      <c r="QPL57" s="153"/>
      <c r="QPM57" s="151"/>
      <c r="QPN57" s="153"/>
      <c r="QPP57" s="267"/>
      <c r="QPQ57" s="267"/>
      <c r="QPR57" s="260"/>
      <c r="QPS57" s="293"/>
      <c r="QPT57" s="293"/>
      <c r="QPU57" s="293"/>
      <c r="QPV57" s="261"/>
      <c r="QPW57" s="261"/>
      <c r="QPX57" s="261"/>
      <c r="QPY57" s="262"/>
      <c r="QPZ57" s="262"/>
      <c r="QQA57" s="261"/>
      <c r="QQB57" s="263"/>
      <c r="QQC57" s="264"/>
      <c r="QQD57" s="292"/>
      <c r="QQE57" s="292"/>
      <c r="QQF57" s="292"/>
      <c r="QQG57" s="292"/>
      <c r="QQH57" s="292"/>
      <c r="QQI57" s="292"/>
      <c r="QQJ57" s="153"/>
      <c r="QQK57" s="153"/>
      <c r="QQL57" s="151"/>
      <c r="QQM57" s="153"/>
      <c r="QQO57" s="267"/>
      <c r="QQP57" s="267"/>
      <c r="QQQ57" s="260"/>
      <c r="QQR57" s="293"/>
      <c r="QQS57" s="293"/>
      <c r="QQT57" s="293"/>
      <c r="QQU57" s="261"/>
      <c r="QQV57" s="261"/>
      <c r="QQW57" s="261"/>
      <c r="QQX57" s="262"/>
      <c r="QQY57" s="262"/>
      <c r="QQZ57" s="261"/>
      <c r="QRA57" s="263"/>
      <c r="QRB57" s="264"/>
      <c r="QRC57" s="292"/>
      <c r="QRD57" s="292"/>
      <c r="QRE57" s="292"/>
      <c r="QRF57" s="292"/>
      <c r="QRG57" s="292"/>
      <c r="QRH57" s="292"/>
      <c r="QRI57" s="153"/>
      <c r="QRJ57" s="153"/>
      <c r="QRK57" s="151"/>
      <c r="QRL57" s="153"/>
      <c r="QRN57" s="267"/>
      <c r="QRO57" s="267"/>
      <c r="QRP57" s="260"/>
      <c r="QRQ57" s="293"/>
      <c r="QRR57" s="293"/>
      <c r="QRS57" s="293"/>
      <c r="QRT57" s="261"/>
      <c r="QRU57" s="261"/>
      <c r="QRV57" s="261"/>
      <c r="QRW57" s="262"/>
      <c r="QRX57" s="262"/>
      <c r="QRY57" s="261"/>
      <c r="QRZ57" s="263"/>
      <c r="QSA57" s="264"/>
      <c r="QSB57" s="292"/>
      <c r="QSC57" s="292"/>
      <c r="QSD57" s="292"/>
      <c r="QSE57" s="292"/>
      <c r="QSF57" s="292"/>
      <c r="QSG57" s="292"/>
      <c r="QSH57" s="153"/>
      <c r="QSI57" s="153"/>
      <c r="QSJ57" s="151"/>
      <c r="QSK57" s="153"/>
      <c r="QSM57" s="267"/>
      <c r="QSN57" s="267"/>
      <c r="QSO57" s="260"/>
      <c r="QSP57" s="293"/>
      <c r="QSQ57" s="293"/>
      <c r="QSR57" s="293"/>
      <c r="QSS57" s="261"/>
      <c r="QST57" s="261"/>
      <c r="QSU57" s="261"/>
      <c r="QSV57" s="262"/>
      <c r="QSW57" s="262"/>
      <c r="QSX57" s="261"/>
      <c r="QSY57" s="263"/>
      <c r="QSZ57" s="264"/>
      <c r="QTA57" s="292"/>
      <c r="QTB57" s="292"/>
      <c r="QTC57" s="292"/>
      <c r="QTD57" s="292"/>
      <c r="QTE57" s="292"/>
      <c r="QTF57" s="292"/>
      <c r="QTG57" s="153"/>
      <c r="QTH57" s="153"/>
      <c r="QTI57" s="151"/>
      <c r="QTJ57" s="153"/>
      <c r="QTL57" s="267"/>
      <c r="QTM57" s="267"/>
      <c r="QTN57" s="260"/>
      <c r="QTO57" s="293"/>
      <c r="QTP57" s="293"/>
      <c r="QTQ57" s="293"/>
      <c r="QTR57" s="261"/>
      <c r="QTS57" s="261"/>
      <c r="QTT57" s="261"/>
      <c r="QTU57" s="262"/>
      <c r="QTV57" s="262"/>
      <c r="QTW57" s="261"/>
      <c r="QTX57" s="263"/>
      <c r="QTY57" s="264"/>
      <c r="QTZ57" s="292"/>
      <c r="QUA57" s="292"/>
      <c r="QUB57" s="292"/>
      <c r="QUC57" s="292"/>
      <c r="QUD57" s="292"/>
      <c r="QUE57" s="292"/>
      <c r="QUF57" s="153"/>
      <c r="QUG57" s="153"/>
      <c r="QUH57" s="151"/>
      <c r="QUI57" s="153"/>
      <c r="QUK57" s="267"/>
      <c r="QUL57" s="267"/>
      <c r="QUM57" s="260"/>
      <c r="QUN57" s="293"/>
      <c r="QUO57" s="293"/>
      <c r="QUP57" s="293"/>
      <c r="QUQ57" s="261"/>
      <c r="QUR57" s="261"/>
      <c r="QUS57" s="261"/>
      <c r="QUT57" s="262"/>
      <c r="QUU57" s="262"/>
      <c r="QUV57" s="261"/>
      <c r="QUW57" s="263"/>
      <c r="QUX57" s="264"/>
      <c r="QUY57" s="292"/>
      <c r="QUZ57" s="292"/>
      <c r="QVA57" s="292"/>
      <c r="QVB57" s="292"/>
      <c r="QVC57" s="292"/>
      <c r="QVD57" s="292"/>
      <c r="QVE57" s="153"/>
      <c r="QVF57" s="153"/>
      <c r="QVG57" s="151"/>
      <c r="QVH57" s="153"/>
      <c r="QVJ57" s="267"/>
      <c r="QVK57" s="267"/>
      <c r="QVL57" s="260"/>
      <c r="QVM57" s="293"/>
      <c r="QVN57" s="293"/>
      <c r="QVO57" s="293"/>
      <c r="QVP57" s="261"/>
      <c r="QVQ57" s="261"/>
      <c r="QVR57" s="261"/>
      <c r="QVS57" s="262"/>
      <c r="QVT57" s="262"/>
      <c r="QVU57" s="261"/>
      <c r="QVV57" s="263"/>
      <c r="QVW57" s="264"/>
      <c r="QVX57" s="292"/>
      <c r="QVY57" s="292"/>
      <c r="QVZ57" s="292"/>
      <c r="QWA57" s="292"/>
      <c r="QWB57" s="292"/>
      <c r="QWC57" s="292"/>
      <c r="QWD57" s="153"/>
      <c r="QWE57" s="153"/>
      <c r="QWF57" s="151"/>
      <c r="QWG57" s="153"/>
      <c r="QWI57" s="267"/>
      <c r="QWJ57" s="267"/>
      <c r="QWK57" s="260"/>
      <c r="QWL57" s="293"/>
      <c r="QWM57" s="293"/>
      <c r="QWN57" s="293"/>
      <c r="QWO57" s="261"/>
      <c r="QWP57" s="261"/>
      <c r="QWQ57" s="261"/>
      <c r="QWR57" s="262"/>
      <c r="QWS57" s="262"/>
      <c r="QWT57" s="261"/>
      <c r="QWU57" s="263"/>
      <c r="QWV57" s="264"/>
      <c r="QWW57" s="292"/>
      <c r="QWX57" s="292"/>
      <c r="QWY57" s="292"/>
      <c r="QWZ57" s="292"/>
      <c r="QXA57" s="292"/>
      <c r="QXB57" s="292"/>
      <c r="QXC57" s="153"/>
      <c r="QXD57" s="153"/>
      <c r="QXE57" s="151"/>
      <c r="QXF57" s="153"/>
      <c r="QXH57" s="267"/>
      <c r="QXI57" s="267"/>
      <c r="QXJ57" s="260"/>
      <c r="QXK57" s="293"/>
      <c r="QXL57" s="293"/>
      <c r="QXM57" s="293"/>
      <c r="QXN57" s="261"/>
      <c r="QXO57" s="261"/>
      <c r="QXP57" s="261"/>
      <c r="QXQ57" s="262"/>
      <c r="QXR57" s="262"/>
      <c r="QXS57" s="261"/>
      <c r="QXT57" s="263"/>
      <c r="QXU57" s="264"/>
      <c r="QXV57" s="292"/>
      <c r="QXW57" s="292"/>
      <c r="QXX57" s="292"/>
      <c r="QXY57" s="292"/>
      <c r="QXZ57" s="292"/>
      <c r="QYA57" s="292"/>
      <c r="QYB57" s="153"/>
      <c r="QYC57" s="153"/>
      <c r="QYD57" s="151"/>
      <c r="QYE57" s="153"/>
      <c r="QYG57" s="267"/>
      <c r="QYH57" s="267"/>
      <c r="QYI57" s="260"/>
      <c r="QYJ57" s="293"/>
      <c r="QYK57" s="293"/>
      <c r="QYL57" s="293"/>
      <c r="QYM57" s="261"/>
      <c r="QYN57" s="261"/>
      <c r="QYO57" s="261"/>
      <c r="QYP57" s="262"/>
      <c r="QYQ57" s="262"/>
      <c r="QYR57" s="261"/>
      <c r="QYS57" s="263"/>
      <c r="QYT57" s="264"/>
      <c r="QYU57" s="292"/>
      <c r="QYV57" s="292"/>
      <c r="QYW57" s="292"/>
      <c r="QYX57" s="292"/>
      <c r="QYY57" s="292"/>
      <c r="QYZ57" s="292"/>
      <c r="QZA57" s="153"/>
      <c r="QZB57" s="153"/>
      <c r="QZC57" s="151"/>
      <c r="QZD57" s="153"/>
      <c r="QZF57" s="267"/>
      <c r="QZG57" s="267"/>
      <c r="QZH57" s="260"/>
      <c r="QZI57" s="293"/>
      <c r="QZJ57" s="293"/>
      <c r="QZK57" s="293"/>
      <c r="QZL57" s="261"/>
      <c r="QZM57" s="261"/>
      <c r="QZN57" s="261"/>
      <c r="QZO57" s="262"/>
      <c r="QZP57" s="262"/>
      <c r="QZQ57" s="261"/>
      <c r="QZR57" s="263"/>
      <c r="QZS57" s="264"/>
      <c r="QZT57" s="292"/>
      <c r="QZU57" s="292"/>
      <c r="QZV57" s="292"/>
      <c r="QZW57" s="292"/>
      <c r="QZX57" s="292"/>
      <c r="QZY57" s="292"/>
      <c r="QZZ57" s="153"/>
      <c r="RAA57" s="153"/>
      <c r="RAB57" s="151"/>
      <c r="RAC57" s="153"/>
      <c r="RAE57" s="267"/>
      <c r="RAF57" s="267"/>
      <c r="RAG57" s="260"/>
      <c r="RAH57" s="293"/>
      <c r="RAI57" s="293"/>
      <c r="RAJ57" s="293"/>
      <c r="RAK57" s="261"/>
      <c r="RAL57" s="261"/>
      <c r="RAM57" s="261"/>
      <c r="RAN57" s="262"/>
      <c r="RAO57" s="262"/>
      <c r="RAP57" s="261"/>
      <c r="RAQ57" s="263"/>
      <c r="RAR57" s="264"/>
      <c r="RAS57" s="292"/>
      <c r="RAT57" s="292"/>
      <c r="RAU57" s="292"/>
      <c r="RAV57" s="292"/>
      <c r="RAW57" s="292"/>
      <c r="RAX57" s="292"/>
      <c r="RAY57" s="153"/>
      <c r="RAZ57" s="153"/>
      <c r="RBA57" s="151"/>
      <c r="RBB57" s="153"/>
      <c r="RBD57" s="267"/>
      <c r="RBE57" s="267"/>
      <c r="RBF57" s="260"/>
      <c r="RBG57" s="293"/>
      <c r="RBH57" s="293"/>
      <c r="RBI57" s="293"/>
      <c r="RBJ57" s="261"/>
      <c r="RBK57" s="261"/>
      <c r="RBL57" s="261"/>
      <c r="RBM57" s="262"/>
      <c r="RBN57" s="262"/>
      <c r="RBO57" s="261"/>
      <c r="RBP57" s="263"/>
      <c r="RBQ57" s="264"/>
      <c r="RBR57" s="292"/>
      <c r="RBS57" s="292"/>
      <c r="RBT57" s="292"/>
      <c r="RBU57" s="292"/>
      <c r="RBV57" s="292"/>
      <c r="RBW57" s="292"/>
      <c r="RBX57" s="153"/>
      <c r="RBY57" s="153"/>
      <c r="RBZ57" s="151"/>
      <c r="RCA57" s="153"/>
      <c r="RCC57" s="267"/>
      <c r="RCD57" s="267"/>
      <c r="RCE57" s="260"/>
      <c r="RCF57" s="293"/>
      <c r="RCG57" s="293"/>
      <c r="RCH57" s="293"/>
      <c r="RCI57" s="261"/>
      <c r="RCJ57" s="261"/>
      <c r="RCK57" s="261"/>
      <c r="RCL57" s="262"/>
      <c r="RCM57" s="262"/>
      <c r="RCN57" s="261"/>
      <c r="RCO57" s="263"/>
      <c r="RCP57" s="264"/>
      <c r="RCQ57" s="292"/>
      <c r="RCR57" s="292"/>
      <c r="RCS57" s="292"/>
      <c r="RCT57" s="292"/>
      <c r="RCU57" s="292"/>
      <c r="RCV57" s="292"/>
      <c r="RCW57" s="153"/>
      <c r="RCX57" s="153"/>
      <c r="RCY57" s="151"/>
      <c r="RCZ57" s="153"/>
      <c r="RDB57" s="267"/>
      <c r="RDC57" s="267"/>
      <c r="RDD57" s="260"/>
      <c r="RDE57" s="293"/>
      <c r="RDF57" s="293"/>
      <c r="RDG57" s="293"/>
      <c r="RDH57" s="261"/>
      <c r="RDI57" s="261"/>
      <c r="RDJ57" s="261"/>
      <c r="RDK57" s="262"/>
      <c r="RDL57" s="262"/>
      <c r="RDM57" s="261"/>
      <c r="RDN57" s="263"/>
      <c r="RDO57" s="264"/>
      <c r="RDP57" s="292"/>
      <c r="RDQ57" s="292"/>
      <c r="RDR57" s="292"/>
      <c r="RDS57" s="292"/>
      <c r="RDT57" s="292"/>
      <c r="RDU57" s="292"/>
      <c r="RDV57" s="153"/>
      <c r="RDW57" s="153"/>
      <c r="RDX57" s="151"/>
      <c r="RDY57" s="153"/>
      <c r="REA57" s="267"/>
      <c r="REB57" s="267"/>
      <c r="REC57" s="260"/>
      <c r="RED57" s="293"/>
      <c r="REE57" s="293"/>
      <c r="REF57" s="293"/>
      <c r="REG57" s="261"/>
      <c r="REH57" s="261"/>
      <c r="REI57" s="261"/>
      <c r="REJ57" s="262"/>
      <c r="REK57" s="262"/>
      <c r="REL57" s="261"/>
      <c r="REM57" s="263"/>
      <c r="REN57" s="264"/>
      <c r="REO57" s="292"/>
      <c r="REP57" s="292"/>
      <c r="REQ57" s="292"/>
      <c r="RER57" s="292"/>
      <c r="RES57" s="292"/>
      <c r="RET57" s="292"/>
      <c r="REU57" s="153"/>
      <c r="REV57" s="153"/>
      <c r="REW57" s="151"/>
      <c r="REX57" s="153"/>
      <c r="REZ57" s="267"/>
      <c r="RFA57" s="267"/>
      <c r="RFB57" s="260"/>
      <c r="RFC57" s="293"/>
      <c r="RFD57" s="293"/>
      <c r="RFE57" s="293"/>
      <c r="RFF57" s="261"/>
      <c r="RFG57" s="261"/>
      <c r="RFH57" s="261"/>
      <c r="RFI57" s="262"/>
      <c r="RFJ57" s="262"/>
      <c r="RFK57" s="261"/>
      <c r="RFL57" s="263"/>
      <c r="RFM57" s="264"/>
      <c r="RFN57" s="292"/>
      <c r="RFO57" s="292"/>
      <c r="RFP57" s="292"/>
      <c r="RFQ57" s="292"/>
      <c r="RFR57" s="292"/>
      <c r="RFS57" s="292"/>
      <c r="RFT57" s="153"/>
      <c r="RFU57" s="153"/>
      <c r="RFV57" s="151"/>
      <c r="RFW57" s="153"/>
      <c r="RFY57" s="267"/>
      <c r="RFZ57" s="267"/>
      <c r="RGA57" s="260"/>
      <c r="RGB57" s="293"/>
      <c r="RGC57" s="293"/>
      <c r="RGD57" s="293"/>
      <c r="RGE57" s="261"/>
      <c r="RGF57" s="261"/>
      <c r="RGG57" s="261"/>
      <c r="RGH57" s="262"/>
      <c r="RGI57" s="262"/>
      <c r="RGJ57" s="261"/>
      <c r="RGK57" s="263"/>
      <c r="RGL57" s="264"/>
      <c r="RGM57" s="292"/>
      <c r="RGN57" s="292"/>
      <c r="RGO57" s="292"/>
      <c r="RGP57" s="292"/>
      <c r="RGQ57" s="292"/>
      <c r="RGR57" s="292"/>
      <c r="RGS57" s="153"/>
      <c r="RGT57" s="153"/>
      <c r="RGU57" s="151"/>
      <c r="RGV57" s="153"/>
      <c r="RGX57" s="267"/>
      <c r="RGY57" s="267"/>
      <c r="RGZ57" s="260"/>
      <c r="RHA57" s="293"/>
      <c r="RHB57" s="293"/>
      <c r="RHC57" s="293"/>
      <c r="RHD57" s="261"/>
      <c r="RHE57" s="261"/>
      <c r="RHF57" s="261"/>
      <c r="RHG57" s="262"/>
      <c r="RHH57" s="262"/>
      <c r="RHI57" s="261"/>
      <c r="RHJ57" s="263"/>
      <c r="RHK57" s="264"/>
      <c r="RHL57" s="292"/>
      <c r="RHM57" s="292"/>
      <c r="RHN57" s="292"/>
      <c r="RHO57" s="292"/>
      <c r="RHP57" s="292"/>
      <c r="RHQ57" s="292"/>
      <c r="RHR57" s="153"/>
      <c r="RHS57" s="153"/>
      <c r="RHT57" s="151"/>
      <c r="RHU57" s="153"/>
      <c r="RHW57" s="267"/>
      <c r="RHX57" s="267"/>
      <c r="RHY57" s="260"/>
      <c r="RHZ57" s="293"/>
      <c r="RIA57" s="293"/>
      <c r="RIB57" s="293"/>
      <c r="RIC57" s="261"/>
      <c r="RID57" s="261"/>
      <c r="RIE57" s="261"/>
      <c r="RIF57" s="262"/>
      <c r="RIG57" s="262"/>
      <c r="RIH57" s="261"/>
      <c r="RII57" s="263"/>
      <c r="RIJ57" s="264"/>
      <c r="RIK57" s="292"/>
      <c r="RIL57" s="292"/>
      <c r="RIM57" s="292"/>
      <c r="RIN57" s="292"/>
      <c r="RIO57" s="292"/>
      <c r="RIP57" s="292"/>
      <c r="RIQ57" s="153"/>
      <c r="RIR57" s="153"/>
      <c r="RIS57" s="151"/>
      <c r="RIT57" s="153"/>
      <c r="RIV57" s="267"/>
      <c r="RIW57" s="267"/>
      <c r="RIX57" s="260"/>
      <c r="RIY57" s="293"/>
      <c r="RIZ57" s="293"/>
      <c r="RJA57" s="293"/>
      <c r="RJB57" s="261"/>
      <c r="RJC57" s="261"/>
      <c r="RJD57" s="261"/>
      <c r="RJE57" s="262"/>
      <c r="RJF57" s="262"/>
      <c r="RJG57" s="261"/>
      <c r="RJH57" s="263"/>
      <c r="RJI57" s="264"/>
      <c r="RJJ57" s="292"/>
      <c r="RJK57" s="292"/>
      <c r="RJL57" s="292"/>
      <c r="RJM57" s="292"/>
      <c r="RJN57" s="292"/>
      <c r="RJO57" s="292"/>
      <c r="RJP57" s="153"/>
      <c r="RJQ57" s="153"/>
      <c r="RJR57" s="151"/>
      <c r="RJS57" s="153"/>
      <c r="RJU57" s="267"/>
      <c r="RJV57" s="267"/>
      <c r="RJW57" s="260"/>
      <c r="RJX57" s="293"/>
      <c r="RJY57" s="293"/>
      <c r="RJZ57" s="293"/>
      <c r="RKA57" s="261"/>
      <c r="RKB57" s="261"/>
      <c r="RKC57" s="261"/>
      <c r="RKD57" s="262"/>
      <c r="RKE57" s="262"/>
      <c r="RKF57" s="261"/>
      <c r="RKG57" s="263"/>
      <c r="RKH57" s="264"/>
      <c r="RKI57" s="292"/>
      <c r="RKJ57" s="292"/>
      <c r="RKK57" s="292"/>
      <c r="RKL57" s="292"/>
      <c r="RKM57" s="292"/>
      <c r="RKN57" s="292"/>
      <c r="RKO57" s="153"/>
      <c r="RKP57" s="153"/>
      <c r="RKQ57" s="151"/>
      <c r="RKR57" s="153"/>
      <c r="RKT57" s="267"/>
      <c r="RKU57" s="267"/>
      <c r="RKV57" s="260"/>
      <c r="RKW57" s="293"/>
      <c r="RKX57" s="293"/>
      <c r="RKY57" s="293"/>
      <c r="RKZ57" s="261"/>
      <c r="RLA57" s="261"/>
      <c r="RLB57" s="261"/>
      <c r="RLC57" s="262"/>
      <c r="RLD57" s="262"/>
      <c r="RLE57" s="261"/>
      <c r="RLF57" s="263"/>
      <c r="RLG57" s="264"/>
      <c r="RLH57" s="292"/>
      <c r="RLI57" s="292"/>
      <c r="RLJ57" s="292"/>
      <c r="RLK57" s="292"/>
      <c r="RLL57" s="292"/>
      <c r="RLM57" s="292"/>
      <c r="RLN57" s="153"/>
      <c r="RLO57" s="153"/>
      <c r="RLP57" s="151"/>
      <c r="RLQ57" s="153"/>
      <c r="RLS57" s="267"/>
      <c r="RLT57" s="267"/>
      <c r="RLU57" s="260"/>
      <c r="RLV57" s="293"/>
      <c r="RLW57" s="293"/>
      <c r="RLX57" s="293"/>
      <c r="RLY57" s="261"/>
      <c r="RLZ57" s="261"/>
      <c r="RMA57" s="261"/>
      <c r="RMB57" s="262"/>
      <c r="RMC57" s="262"/>
      <c r="RMD57" s="261"/>
      <c r="RME57" s="263"/>
      <c r="RMF57" s="264"/>
      <c r="RMG57" s="292"/>
      <c r="RMH57" s="292"/>
      <c r="RMI57" s="292"/>
      <c r="RMJ57" s="292"/>
      <c r="RMK57" s="292"/>
      <c r="RML57" s="292"/>
      <c r="RMM57" s="153"/>
      <c r="RMN57" s="153"/>
      <c r="RMO57" s="151"/>
      <c r="RMP57" s="153"/>
      <c r="RMR57" s="267"/>
      <c r="RMS57" s="267"/>
      <c r="RMT57" s="260"/>
      <c r="RMU57" s="293"/>
      <c r="RMV57" s="293"/>
      <c r="RMW57" s="293"/>
      <c r="RMX57" s="261"/>
      <c r="RMY57" s="261"/>
      <c r="RMZ57" s="261"/>
      <c r="RNA57" s="262"/>
      <c r="RNB57" s="262"/>
      <c r="RNC57" s="261"/>
      <c r="RND57" s="263"/>
      <c r="RNE57" s="264"/>
      <c r="RNF57" s="292"/>
      <c r="RNG57" s="292"/>
      <c r="RNH57" s="292"/>
      <c r="RNI57" s="292"/>
      <c r="RNJ57" s="292"/>
      <c r="RNK57" s="292"/>
      <c r="RNL57" s="153"/>
      <c r="RNM57" s="153"/>
      <c r="RNN57" s="151"/>
      <c r="RNO57" s="153"/>
      <c r="RNQ57" s="267"/>
      <c r="RNR57" s="267"/>
      <c r="RNS57" s="260"/>
      <c r="RNT57" s="293"/>
      <c r="RNU57" s="293"/>
      <c r="RNV57" s="293"/>
      <c r="RNW57" s="261"/>
      <c r="RNX57" s="261"/>
      <c r="RNY57" s="261"/>
      <c r="RNZ57" s="262"/>
      <c r="ROA57" s="262"/>
      <c r="ROB57" s="261"/>
      <c r="ROC57" s="263"/>
      <c r="ROD57" s="264"/>
      <c r="ROE57" s="292"/>
      <c r="ROF57" s="292"/>
      <c r="ROG57" s="292"/>
      <c r="ROH57" s="292"/>
      <c r="ROI57" s="292"/>
      <c r="ROJ57" s="292"/>
      <c r="ROK57" s="153"/>
      <c r="ROL57" s="153"/>
      <c r="ROM57" s="151"/>
      <c r="RON57" s="153"/>
      <c r="ROP57" s="267"/>
      <c r="ROQ57" s="267"/>
      <c r="ROR57" s="260"/>
      <c r="ROS57" s="293"/>
      <c r="ROT57" s="293"/>
      <c r="ROU57" s="293"/>
      <c r="ROV57" s="261"/>
      <c r="ROW57" s="261"/>
      <c r="ROX57" s="261"/>
      <c r="ROY57" s="262"/>
      <c r="ROZ57" s="262"/>
      <c r="RPA57" s="261"/>
      <c r="RPB57" s="263"/>
      <c r="RPC57" s="264"/>
      <c r="RPD57" s="292"/>
      <c r="RPE57" s="292"/>
      <c r="RPF57" s="292"/>
      <c r="RPG57" s="292"/>
      <c r="RPH57" s="292"/>
      <c r="RPI57" s="292"/>
      <c r="RPJ57" s="153"/>
      <c r="RPK57" s="153"/>
      <c r="RPL57" s="151"/>
      <c r="RPM57" s="153"/>
      <c r="RPO57" s="267"/>
      <c r="RPP57" s="267"/>
      <c r="RPQ57" s="260"/>
      <c r="RPR57" s="293"/>
      <c r="RPS57" s="293"/>
      <c r="RPT57" s="293"/>
      <c r="RPU57" s="261"/>
      <c r="RPV57" s="261"/>
      <c r="RPW57" s="261"/>
      <c r="RPX57" s="262"/>
      <c r="RPY57" s="262"/>
      <c r="RPZ57" s="261"/>
      <c r="RQA57" s="263"/>
      <c r="RQB57" s="264"/>
      <c r="RQC57" s="292"/>
      <c r="RQD57" s="292"/>
      <c r="RQE57" s="292"/>
      <c r="RQF57" s="292"/>
      <c r="RQG57" s="292"/>
      <c r="RQH57" s="292"/>
      <c r="RQI57" s="153"/>
      <c r="RQJ57" s="153"/>
      <c r="RQK57" s="151"/>
      <c r="RQL57" s="153"/>
      <c r="RQN57" s="267"/>
      <c r="RQO57" s="267"/>
      <c r="RQP57" s="260"/>
      <c r="RQQ57" s="293"/>
      <c r="RQR57" s="293"/>
      <c r="RQS57" s="293"/>
      <c r="RQT57" s="261"/>
      <c r="RQU57" s="261"/>
      <c r="RQV57" s="261"/>
      <c r="RQW57" s="262"/>
      <c r="RQX57" s="262"/>
      <c r="RQY57" s="261"/>
      <c r="RQZ57" s="263"/>
      <c r="RRA57" s="264"/>
      <c r="RRB57" s="292"/>
      <c r="RRC57" s="292"/>
      <c r="RRD57" s="292"/>
      <c r="RRE57" s="292"/>
      <c r="RRF57" s="292"/>
      <c r="RRG57" s="292"/>
      <c r="RRH57" s="153"/>
      <c r="RRI57" s="153"/>
      <c r="RRJ57" s="151"/>
      <c r="RRK57" s="153"/>
      <c r="RRM57" s="267"/>
      <c r="RRN57" s="267"/>
      <c r="RRO57" s="260"/>
      <c r="RRP57" s="293"/>
      <c r="RRQ57" s="293"/>
      <c r="RRR57" s="293"/>
      <c r="RRS57" s="261"/>
      <c r="RRT57" s="261"/>
      <c r="RRU57" s="261"/>
      <c r="RRV57" s="262"/>
      <c r="RRW57" s="262"/>
      <c r="RRX57" s="261"/>
      <c r="RRY57" s="263"/>
      <c r="RRZ57" s="264"/>
      <c r="RSA57" s="292"/>
      <c r="RSB57" s="292"/>
      <c r="RSC57" s="292"/>
      <c r="RSD57" s="292"/>
      <c r="RSE57" s="292"/>
      <c r="RSF57" s="292"/>
      <c r="RSG57" s="153"/>
      <c r="RSH57" s="153"/>
      <c r="RSI57" s="151"/>
      <c r="RSJ57" s="153"/>
      <c r="RSL57" s="267"/>
      <c r="RSM57" s="267"/>
      <c r="RSN57" s="260"/>
      <c r="RSO57" s="293"/>
      <c r="RSP57" s="293"/>
      <c r="RSQ57" s="293"/>
      <c r="RSR57" s="261"/>
      <c r="RSS57" s="261"/>
      <c r="RST57" s="261"/>
      <c r="RSU57" s="262"/>
      <c r="RSV57" s="262"/>
      <c r="RSW57" s="261"/>
      <c r="RSX57" s="263"/>
      <c r="RSY57" s="264"/>
      <c r="RSZ57" s="292"/>
      <c r="RTA57" s="292"/>
      <c r="RTB57" s="292"/>
      <c r="RTC57" s="292"/>
      <c r="RTD57" s="292"/>
      <c r="RTE57" s="292"/>
      <c r="RTF57" s="153"/>
      <c r="RTG57" s="153"/>
      <c r="RTH57" s="151"/>
      <c r="RTI57" s="153"/>
      <c r="RTK57" s="267"/>
      <c r="RTL57" s="267"/>
      <c r="RTM57" s="260"/>
      <c r="RTN57" s="293"/>
      <c r="RTO57" s="293"/>
      <c r="RTP57" s="293"/>
      <c r="RTQ57" s="261"/>
      <c r="RTR57" s="261"/>
      <c r="RTS57" s="261"/>
      <c r="RTT57" s="262"/>
      <c r="RTU57" s="262"/>
      <c r="RTV57" s="261"/>
      <c r="RTW57" s="263"/>
      <c r="RTX57" s="264"/>
      <c r="RTY57" s="292"/>
      <c r="RTZ57" s="292"/>
      <c r="RUA57" s="292"/>
      <c r="RUB57" s="292"/>
      <c r="RUC57" s="292"/>
      <c r="RUD57" s="292"/>
      <c r="RUE57" s="153"/>
      <c r="RUF57" s="153"/>
      <c r="RUG57" s="151"/>
      <c r="RUH57" s="153"/>
      <c r="RUJ57" s="267"/>
      <c r="RUK57" s="267"/>
      <c r="RUL57" s="260"/>
      <c r="RUM57" s="293"/>
      <c r="RUN57" s="293"/>
      <c r="RUO57" s="293"/>
      <c r="RUP57" s="261"/>
      <c r="RUQ57" s="261"/>
      <c r="RUR57" s="261"/>
      <c r="RUS57" s="262"/>
      <c r="RUT57" s="262"/>
      <c r="RUU57" s="261"/>
      <c r="RUV57" s="263"/>
      <c r="RUW57" s="264"/>
      <c r="RUX57" s="292"/>
      <c r="RUY57" s="292"/>
      <c r="RUZ57" s="292"/>
      <c r="RVA57" s="292"/>
      <c r="RVB57" s="292"/>
      <c r="RVC57" s="292"/>
      <c r="RVD57" s="153"/>
      <c r="RVE57" s="153"/>
      <c r="RVF57" s="151"/>
      <c r="RVG57" s="153"/>
      <c r="RVI57" s="267"/>
      <c r="RVJ57" s="267"/>
      <c r="RVK57" s="260"/>
      <c r="RVL57" s="293"/>
      <c r="RVM57" s="293"/>
      <c r="RVN57" s="293"/>
      <c r="RVO57" s="261"/>
      <c r="RVP57" s="261"/>
      <c r="RVQ57" s="261"/>
      <c r="RVR57" s="262"/>
      <c r="RVS57" s="262"/>
      <c r="RVT57" s="261"/>
      <c r="RVU57" s="263"/>
      <c r="RVV57" s="264"/>
      <c r="RVW57" s="292"/>
      <c r="RVX57" s="292"/>
      <c r="RVY57" s="292"/>
      <c r="RVZ57" s="292"/>
      <c r="RWA57" s="292"/>
      <c r="RWB57" s="292"/>
      <c r="RWC57" s="153"/>
      <c r="RWD57" s="153"/>
      <c r="RWE57" s="151"/>
      <c r="RWF57" s="153"/>
      <c r="RWH57" s="267"/>
      <c r="RWI57" s="267"/>
      <c r="RWJ57" s="260"/>
      <c r="RWK57" s="293"/>
      <c r="RWL57" s="293"/>
      <c r="RWM57" s="293"/>
      <c r="RWN57" s="261"/>
      <c r="RWO57" s="261"/>
      <c r="RWP57" s="261"/>
      <c r="RWQ57" s="262"/>
      <c r="RWR57" s="262"/>
      <c r="RWS57" s="261"/>
      <c r="RWT57" s="263"/>
      <c r="RWU57" s="264"/>
      <c r="RWV57" s="292"/>
      <c r="RWW57" s="292"/>
      <c r="RWX57" s="292"/>
      <c r="RWY57" s="292"/>
      <c r="RWZ57" s="292"/>
      <c r="RXA57" s="292"/>
      <c r="RXB57" s="153"/>
      <c r="RXC57" s="153"/>
      <c r="RXD57" s="151"/>
      <c r="RXE57" s="153"/>
      <c r="RXG57" s="267"/>
      <c r="RXH57" s="267"/>
      <c r="RXI57" s="260"/>
      <c r="RXJ57" s="293"/>
      <c r="RXK57" s="293"/>
      <c r="RXL57" s="293"/>
      <c r="RXM57" s="261"/>
      <c r="RXN57" s="261"/>
      <c r="RXO57" s="261"/>
      <c r="RXP57" s="262"/>
      <c r="RXQ57" s="262"/>
      <c r="RXR57" s="261"/>
      <c r="RXS57" s="263"/>
      <c r="RXT57" s="264"/>
      <c r="RXU57" s="292"/>
      <c r="RXV57" s="292"/>
      <c r="RXW57" s="292"/>
      <c r="RXX57" s="292"/>
      <c r="RXY57" s="292"/>
      <c r="RXZ57" s="292"/>
      <c r="RYA57" s="153"/>
      <c r="RYB57" s="153"/>
      <c r="RYC57" s="151"/>
      <c r="RYD57" s="153"/>
      <c r="RYF57" s="267"/>
      <c r="RYG57" s="267"/>
      <c r="RYH57" s="260"/>
      <c r="RYI57" s="293"/>
      <c r="RYJ57" s="293"/>
      <c r="RYK57" s="293"/>
      <c r="RYL57" s="261"/>
      <c r="RYM57" s="261"/>
      <c r="RYN57" s="261"/>
      <c r="RYO57" s="262"/>
      <c r="RYP57" s="262"/>
      <c r="RYQ57" s="261"/>
      <c r="RYR57" s="263"/>
      <c r="RYS57" s="264"/>
      <c r="RYT57" s="292"/>
      <c r="RYU57" s="292"/>
      <c r="RYV57" s="292"/>
      <c r="RYW57" s="292"/>
      <c r="RYX57" s="292"/>
      <c r="RYY57" s="292"/>
      <c r="RYZ57" s="153"/>
      <c r="RZA57" s="153"/>
      <c r="RZB57" s="151"/>
      <c r="RZC57" s="153"/>
      <c r="RZE57" s="267"/>
      <c r="RZF57" s="267"/>
      <c r="RZG57" s="260"/>
      <c r="RZH57" s="293"/>
      <c r="RZI57" s="293"/>
      <c r="RZJ57" s="293"/>
      <c r="RZK57" s="261"/>
      <c r="RZL57" s="261"/>
      <c r="RZM57" s="261"/>
      <c r="RZN57" s="262"/>
      <c r="RZO57" s="262"/>
      <c r="RZP57" s="261"/>
      <c r="RZQ57" s="263"/>
      <c r="RZR57" s="264"/>
      <c r="RZS57" s="292"/>
      <c r="RZT57" s="292"/>
      <c r="RZU57" s="292"/>
      <c r="RZV57" s="292"/>
      <c r="RZW57" s="292"/>
      <c r="RZX57" s="292"/>
      <c r="RZY57" s="153"/>
      <c r="RZZ57" s="153"/>
      <c r="SAA57" s="151"/>
      <c r="SAB57" s="153"/>
      <c r="SAD57" s="267"/>
      <c r="SAE57" s="267"/>
      <c r="SAF57" s="260"/>
      <c r="SAG57" s="293"/>
      <c r="SAH57" s="293"/>
      <c r="SAI57" s="293"/>
      <c r="SAJ57" s="261"/>
      <c r="SAK57" s="261"/>
      <c r="SAL57" s="261"/>
      <c r="SAM57" s="262"/>
      <c r="SAN57" s="262"/>
      <c r="SAO57" s="261"/>
      <c r="SAP57" s="263"/>
      <c r="SAQ57" s="264"/>
      <c r="SAR57" s="292"/>
      <c r="SAS57" s="292"/>
      <c r="SAT57" s="292"/>
      <c r="SAU57" s="292"/>
      <c r="SAV57" s="292"/>
      <c r="SAW57" s="292"/>
      <c r="SAX57" s="153"/>
      <c r="SAY57" s="153"/>
      <c r="SAZ57" s="151"/>
      <c r="SBA57" s="153"/>
      <c r="SBC57" s="267"/>
      <c r="SBD57" s="267"/>
      <c r="SBE57" s="260"/>
      <c r="SBF57" s="293"/>
      <c r="SBG57" s="293"/>
      <c r="SBH57" s="293"/>
      <c r="SBI57" s="261"/>
      <c r="SBJ57" s="261"/>
      <c r="SBK57" s="261"/>
      <c r="SBL57" s="262"/>
      <c r="SBM57" s="262"/>
      <c r="SBN57" s="261"/>
      <c r="SBO57" s="263"/>
      <c r="SBP57" s="264"/>
      <c r="SBQ57" s="292"/>
      <c r="SBR57" s="292"/>
      <c r="SBS57" s="292"/>
      <c r="SBT57" s="292"/>
      <c r="SBU57" s="292"/>
      <c r="SBV57" s="292"/>
      <c r="SBW57" s="153"/>
      <c r="SBX57" s="153"/>
      <c r="SBY57" s="151"/>
      <c r="SBZ57" s="153"/>
      <c r="SCB57" s="267"/>
      <c r="SCC57" s="267"/>
      <c r="SCD57" s="260"/>
      <c r="SCE57" s="293"/>
      <c r="SCF57" s="293"/>
      <c r="SCG57" s="293"/>
      <c r="SCH57" s="261"/>
      <c r="SCI57" s="261"/>
      <c r="SCJ57" s="261"/>
      <c r="SCK57" s="262"/>
      <c r="SCL57" s="262"/>
      <c r="SCM57" s="261"/>
      <c r="SCN57" s="263"/>
      <c r="SCO57" s="264"/>
      <c r="SCP57" s="292"/>
      <c r="SCQ57" s="292"/>
      <c r="SCR57" s="292"/>
      <c r="SCS57" s="292"/>
      <c r="SCT57" s="292"/>
      <c r="SCU57" s="292"/>
      <c r="SCV57" s="153"/>
      <c r="SCW57" s="153"/>
      <c r="SCX57" s="151"/>
      <c r="SCY57" s="153"/>
      <c r="SDA57" s="267"/>
      <c r="SDB57" s="267"/>
      <c r="SDC57" s="260"/>
      <c r="SDD57" s="293"/>
      <c r="SDE57" s="293"/>
      <c r="SDF57" s="293"/>
      <c r="SDG57" s="261"/>
      <c r="SDH57" s="261"/>
      <c r="SDI57" s="261"/>
      <c r="SDJ57" s="262"/>
      <c r="SDK57" s="262"/>
      <c r="SDL57" s="261"/>
      <c r="SDM57" s="263"/>
      <c r="SDN57" s="264"/>
      <c r="SDO57" s="292"/>
      <c r="SDP57" s="292"/>
      <c r="SDQ57" s="292"/>
      <c r="SDR57" s="292"/>
      <c r="SDS57" s="292"/>
      <c r="SDT57" s="292"/>
      <c r="SDU57" s="153"/>
      <c r="SDV57" s="153"/>
      <c r="SDW57" s="151"/>
      <c r="SDX57" s="153"/>
      <c r="SDZ57" s="267"/>
      <c r="SEA57" s="267"/>
      <c r="SEB57" s="260"/>
      <c r="SEC57" s="293"/>
      <c r="SED57" s="293"/>
      <c r="SEE57" s="293"/>
      <c r="SEF57" s="261"/>
      <c r="SEG57" s="261"/>
      <c r="SEH57" s="261"/>
      <c r="SEI57" s="262"/>
      <c r="SEJ57" s="262"/>
      <c r="SEK57" s="261"/>
      <c r="SEL57" s="263"/>
      <c r="SEM57" s="264"/>
      <c r="SEN57" s="292"/>
      <c r="SEO57" s="292"/>
      <c r="SEP57" s="292"/>
      <c r="SEQ57" s="292"/>
      <c r="SER57" s="292"/>
      <c r="SES57" s="292"/>
      <c r="SET57" s="153"/>
      <c r="SEU57" s="153"/>
      <c r="SEV57" s="151"/>
      <c r="SEW57" s="153"/>
      <c r="SEY57" s="267"/>
      <c r="SEZ57" s="267"/>
      <c r="SFA57" s="260"/>
      <c r="SFB57" s="293"/>
      <c r="SFC57" s="293"/>
      <c r="SFD57" s="293"/>
      <c r="SFE57" s="261"/>
      <c r="SFF57" s="261"/>
      <c r="SFG57" s="261"/>
      <c r="SFH57" s="262"/>
      <c r="SFI57" s="262"/>
      <c r="SFJ57" s="261"/>
      <c r="SFK57" s="263"/>
      <c r="SFL57" s="264"/>
      <c r="SFM57" s="292"/>
      <c r="SFN57" s="292"/>
      <c r="SFO57" s="292"/>
      <c r="SFP57" s="292"/>
      <c r="SFQ57" s="292"/>
      <c r="SFR57" s="292"/>
      <c r="SFS57" s="153"/>
      <c r="SFT57" s="153"/>
      <c r="SFU57" s="151"/>
      <c r="SFV57" s="153"/>
      <c r="SFX57" s="267"/>
      <c r="SFY57" s="267"/>
      <c r="SFZ57" s="260"/>
      <c r="SGA57" s="293"/>
      <c r="SGB57" s="293"/>
      <c r="SGC57" s="293"/>
      <c r="SGD57" s="261"/>
      <c r="SGE57" s="261"/>
      <c r="SGF57" s="261"/>
      <c r="SGG57" s="262"/>
      <c r="SGH57" s="262"/>
      <c r="SGI57" s="261"/>
      <c r="SGJ57" s="263"/>
      <c r="SGK57" s="264"/>
      <c r="SGL57" s="292"/>
      <c r="SGM57" s="292"/>
      <c r="SGN57" s="292"/>
      <c r="SGO57" s="292"/>
      <c r="SGP57" s="292"/>
      <c r="SGQ57" s="292"/>
      <c r="SGR57" s="153"/>
      <c r="SGS57" s="153"/>
      <c r="SGT57" s="151"/>
      <c r="SGU57" s="153"/>
      <c r="SGW57" s="267"/>
      <c r="SGX57" s="267"/>
      <c r="SGY57" s="260"/>
      <c r="SGZ57" s="293"/>
      <c r="SHA57" s="293"/>
      <c r="SHB57" s="293"/>
      <c r="SHC57" s="261"/>
      <c r="SHD57" s="261"/>
      <c r="SHE57" s="261"/>
      <c r="SHF57" s="262"/>
      <c r="SHG57" s="262"/>
      <c r="SHH57" s="261"/>
      <c r="SHI57" s="263"/>
      <c r="SHJ57" s="264"/>
      <c r="SHK57" s="292"/>
      <c r="SHL57" s="292"/>
      <c r="SHM57" s="292"/>
      <c r="SHN57" s="292"/>
      <c r="SHO57" s="292"/>
      <c r="SHP57" s="292"/>
      <c r="SHQ57" s="153"/>
      <c r="SHR57" s="153"/>
      <c r="SHS57" s="151"/>
      <c r="SHT57" s="153"/>
      <c r="SHV57" s="267"/>
      <c r="SHW57" s="267"/>
      <c r="SHX57" s="260"/>
      <c r="SHY57" s="293"/>
      <c r="SHZ57" s="293"/>
      <c r="SIA57" s="293"/>
      <c r="SIB57" s="261"/>
      <c r="SIC57" s="261"/>
      <c r="SID57" s="261"/>
      <c r="SIE57" s="262"/>
      <c r="SIF57" s="262"/>
      <c r="SIG57" s="261"/>
      <c r="SIH57" s="263"/>
      <c r="SII57" s="264"/>
      <c r="SIJ57" s="292"/>
      <c r="SIK57" s="292"/>
      <c r="SIL57" s="292"/>
      <c r="SIM57" s="292"/>
      <c r="SIN57" s="292"/>
      <c r="SIO57" s="292"/>
      <c r="SIP57" s="153"/>
      <c r="SIQ57" s="153"/>
      <c r="SIR57" s="151"/>
      <c r="SIS57" s="153"/>
      <c r="SIU57" s="267"/>
      <c r="SIV57" s="267"/>
      <c r="SIW57" s="260"/>
      <c r="SIX57" s="293"/>
      <c r="SIY57" s="293"/>
      <c r="SIZ57" s="293"/>
      <c r="SJA57" s="261"/>
      <c r="SJB57" s="261"/>
      <c r="SJC57" s="261"/>
      <c r="SJD57" s="262"/>
      <c r="SJE57" s="262"/>
      <c r="SJF57" s="261"/>
      <c r="SJG57" s="263"/>
      <c r="SJH57" s="264"/>
      <c r="SJI57" s="292"/>
      <c r="SJJ57" s="292"/>
      <c r="SJK57" s="292"/>
      <c r="SJL57" s="292"/>
      <c r="SJM57" s="292"/>
      <c r="SJN57" s="292"/>
      <c r="SJO57" s="153"/>
      <c r="SJP57" s="153"/>
      <c r="SJQ57" s="151"/>
      <c r="SJR57" s="153"/>
      <c r="SJT57" s="267"/>
      <c r="SJU57" s="267"/>
      <c r="SJV57" s="260"/>
      <c r="SJW57" s="293"/>
      <c r="SJX57" s="293"/>
      <c r="SJY57" s="293"/>
      <c r="SJZ57" s="261"/>
      <c r="SKA57" s="261"/>
      <c r="SKB57" s="261"/>
      <c r="SKC57" s="262"/>
      <c r="SKD57" s="262"/>
      <c r="SKE57" s="261"/>
      <c r="SKF57" s="263"/>
      <c r="SKG57" s="264"/>
      <c r="SKH57" s="292"/>
      <c r="SKI57" s="292"/>
      <c r="SKJ57" s="292"/>
      <c r="SKK57" s="292"/>
      <c r="SKL57" s="292"/>
      <c r="SKM57" s="292"/>
      <c r="SKN57" s="153"/>
      <c r="SKO57" s="153"/>
      <c r="SKP57" s="151"/>
      <c r="SKQ57" s="153"/>
      <c r="SKS57" s="267"/>
      <c r="SKT57" s="267"/>
      <c r="SKU57" s="260"/>
      <c r="SKV57" s="293"/>
      <c r="SKW57" s="293"/>
      <c r="SKX57" s="293"/>
      <c r="SKY57" s="261"/>
      <c r="SKZ57" s="261"/>
      <c r="SLA57" s="261"/>
      <c r="SLB57" s="262"/>
      <c r="SLC57" s="262"/>
      <c r="SLD57" s="261"/>
      <c r="SLE57" s="263"/>
      <c r="SLF57" s="264"/>
      <c r="SLG57" s="292"/>
      <c r="SLH57" s="292"/>
      <c r="SLI57" s="292"/>
      <c r="SLJ57" s="292"/>
      <c r="SLK57" s="292"/>
      <c r="SLL57" s="292"/>
      <c r="SLM57" s="153"/>
      <c r="SLN57" s="153"/>
      <c r="SLO57" s="151"/>
      <c r="SLP57" s="153"/>
      <c r="SLR57" s="267"/>
      <c r="SLS57" s="267"/>
      <c r="SLT57" s="260"/>
      <c r="SLU57" s="293"/>
      <c r="SLV57" s="293"/>
      <c r="SLW57" s="293"/>
      <c r="SLX57" s="261"/>
      <c r="SLY57" s="261"/>
      <c r="SLZ57" s="261"/>
      <c r="SMA57" s="262"/>
      <c r="SMB57" s="262"/>
      <c r="SMC57" s="261"/>
      <c r="SMD57" s="263"/>
      <c r="SME57" s="264"/>
      <c r="SMF57" s="292"/>
      <c r="SMG57" s="292"/>
      <c r="SMH57" s="292"/>
      <c r="SMI57" s="292"/>
      <c r="SMJ57" s="292"/>
      <c r="SMK57" s="292"/>
      <c r="SML57" s="153"/>
      <c r="SMM57" s="153"/>
      <c r="SMN57" s="151"/>
      <c r="SMO57" s="153"/>
      <c r="SMQ57" s="267"/>
      <c r="SMR57" s="267"/>
      <c r="SMS57" s="260"/>
      <c r="SMT57" s="293"/>
      <c r="SMU57" s="293"/>
      <c r="SMV57" s="293"/>
      <c r="SMW57" s="261"/>
      <c r="SMX57" s="261"/>
      <c r="SMY57" s="261"/>
      <c r="SMZ57" s="262"/>
      <c r="SNA57" s="262"/>
      <c r="SNB57" s="261"/>
      <c r="SNC57" s="263"/>
      <c r="SND57" s="264"/>
      <c r="SNE57" s="292"/>
      <c r="SNF57" s="292"/>
      <c r="SNG57" s="292"/>
      <c r="SNH57" s="292"/>
      <c r="SNI57" s="292"/>
      <c r="SNJ57" s="292"/>
      <c r="SNK57" s="153"/>
      <c r="SNL57" s="153"/>
      <c r="SNM57" s="151"/>
      <c r="SNN57" s="153"/>
      <c r="SNP57" s="267"/>
      <c r="SNQ57" s="267"/>
      <c r="SNR57" s="260"/>
      <c r="SNS57" s="293"/>
      <c r="SNT57" s="293"/>
      <c r="SNU57" s="293"/>
      <c r="SNV57" s="261"/>
      <c r="SNW57" s="261"/>
      <c r="SNX57" s="261"/>
      <c r="SNY57" s="262"/>
      <c r="SNZ57" s="262"/>
      <c r="SOA57" s="261"/>
      <c r="SOB57" s="263"/>
      <c r="SOC57" s="264"/>
      <c r="SOD57" s="292"/>
      <c r="SOE57" s="292"/>
      <c r="SOF57" s="292"/>
      <c r="SOG57" s="292"/>
      <c r="SOH57" s="292"/>
      <c r="SOI57" s="292"/>
      <c r="SOJ57" s="153"/>
      <c r="SOK57" s="153"/>
      <c r="SOL57" s="151"/>
      <c r="SOM57" s="153"/>
      <c r="SOO57" s="267"/>
      <c r="SOP57" s="267"/>
      <c r="SOQ57" s="260"/>
      <c r="SOR57" s="293"/>
      <c r="SOS57" s="293"/>
      <c r="SOT57" s="293"/>
      <c r="SOU57" s="261"/>
      <c r="SOV57" s="261"/>
      <c r="SOW57" s="261"/>
      <c r="SOX57" s="262"/>
      <c r="SOY57" s="262"/>
      <c r="SOZ57" s="261"/>
      <c r="SPA57" s="263"/>
      <c r="SPB57" s="264"/>
      <c r="SPC57" s="292"/>
      <c r="SPD57" s="292"/>
      <c r="SPE57" s="292"/>
      <c r="SPF57" s="292"/>
      <c r="SPG57" s="292"/>
      <c r="SPH57" s="292"/>
      <c r="SPI57" s="153"/>
      <c r="SPJ57" s="153"/>
      <c r="SPK57" s="151"/>
      <c r="SPL57" s="153"/>
      <c r="SPN57" s="267"/>
      <c r="SPO57" s="267"/>
      <c r="SPP57" s="260"/>
      <c r="SPQ57" s="293"/>
      <c r="SPR57" s="293"/>
      <c r="SPS57" s="293"/>
      <c r="SPT57" s="261"/>
      <c r="SPU57" s="261"/>
      <c r="SPV57" s="261"/>
      <c r="SPW57" s="262"/>
      <c r="SPX57" s="262"/>
      <c r="SPY57" s="261"/>
      <c r="SPZ57" s="263"/>
      <c r="SQA57" s="264"/>
      <c r="SQB57" s="292"/>
      <c r="SQC57" s="292"/>
      <c r="SQD57" s="292"/>
      <c r="SQE57" s="292"/>
      <c r="SQF57" s="292"/>
      <c r="SQG57" s="292"/>
      <c r="SQH57" s="153"/>
      <c r="SQI57" s="153"/>
      <c r="SQJ57" s="151"/>
      <c r="SQK57" s="153"/>
      <c r="SQM57" s="267"/>
      <c r="SQN57" s="267"/>
      <c r="SQO57" s="260"/>
      <c r="SQP57" s="293"/>
      <c r="SQQ57" s="293"/>
      <c r="SQR57" s="293"/>
      <c r="SQS57" s="261"/>
      <c r="SQT57" s="261"/>
      <c r="SQU57" s="261"/>
      <c r="SQV57" s="262"/>
      <c r="SQW57" s="262"/>
      <c r="SQX57" s="261"/>
      <c r="SQY57" s="263"/>
      <c r="SQZ57" s="264"/>
      <c r="SRA57" s="292"/>
      <c r="SRB57" s="292"/>
      <c r="SRC57" s="292"/>
      <c r="SRD57" s="292"/>
      <c r="SRE57" s="292"/>
      <c r="SRF57" s="292"/>
      <c r="SRG57" s="153"/>
      <c r="SRH57" s="153"/>
      <c r="SRI57" s="151"/>
      <c r="SRJ57" s="153"/>
      <c r="SRL57" s="267"/>
      <c r="SRM57" s="267"/>
      <c r="SRN57" s="260"/>
      <c r="SRO57" s="293"/>
      <c r="SRP57" s="293"/>
      <c r="SRQ57" s="293"/>
      <c r="SRR57" s="261"/>
      <c r="SRS57" s="261"/>
      <c r="SRT57" s="261"/>
      <c r="SRU57" s="262"/>
      <c r="SRV57" s="262"/>
      <c r="SRW57" s="261"/>
      <c r="SRX57" s="263"/>
      <c r="SRY57" s="264"/>
      <c r="SRZ57" s="292"/>
      <c r="SSA57" s="292"/>
      <c r="SSB57" s="292"/>
      <c r="SSC57" s="292"/>
      <c r="SSD57" s="292"/>
      <c r="SSE57" s="292"/>
      <c r="SSF57" s="153"/>
      <c r="SSG57" s="153"/>
      <c r="SSH57" s="151"/>
      <c r="SSI57" s="153"/>
      <c r="SSK57" s="267"/>
      <c r="SSL57" s="267"/>
      <c r="SSM57" s="260"/>
      <c r="SSN57" s="293"/>
      <c r="SSO57" s="293"/>
      <c r="SSP57" s="293"/>
      <c r="SSQ57" s="261"/>
      <c r="SSR57" s="261"/>
      <c r="SSS57" s="261"/>
      <c r="SST57" s="262"/>
      <c r="SSU57" s="262"/>
      <c r="SSV57" s="261"/>
      <c r="SSW57" s="263"/>
      <c r="SSX57" s="264"/>
      <c r="SSY57" s="292"/>
      <c r="SSZ57" s="292"/>
      <c r="STA57" s="292"/>
      <c r="STB57" s="292"/>
      <c r="STC57" s="292"/>
      <c r="STD57" s="292"/>
      <c r="STE57" s="153"/>
      <c r="STF57" s="153"/>
      <c r="STG57" s="151"/>
      <c r="STH57" s="153"/>
      <c r="STJ57" s="267"/>
      <c r="STK57" s="267"/>
      <c r="STL57" s="260"/>
      <c r="STM57" s="293"/>
      <c r="STN57" s="293"/>
      <c r="STO57" s="293"/>
      <c r="STP57" s="261"/>
      <c r="STQ57" s="261"/>
      <c r="STR57" s="261"/>
      <c r="STS57" s="262"/>
      <c r="STT57" s="262"/>
      <c r="STU57" s="261"/>
      <c r="STV57" s="263"/>
      <c r="STW57" s="264"/>
      <c r="STX57" s="292"/>
      <c r="STY57" s="292"/>
      <c r="STZ57" s="292"/>
      <c r="SUA57" s="292"/>
      <c r="SUB57" s="292"/>
      <c r="SUC57" s="292"/>
      <c r="SUD57" s="153"/>
      <c r="SUE57" s="153"/>
      <c r="SUF57" s="151"/>
      <c r="SUG57" s="153"/>
      <c r="SUI57" s="267"/>
      <c r="SUJ57" s="267"/>
      <c r="SUK57" s="260"/>
      <c r="SUL57" s="293"/>
      <c r="SUM57" s="293"/>
      <c r="SUN57" s="293"/>
      <c r="SUO57" s="261"/>
      <c r="SUP57" s="261"/>
      <c r="SUQ57" s="261"/>
      <c r="SUR57" s="262"/>
      <c r="SUS57" s="262"/>
      <c r="SUT57" s="261"/>
      <c r="SUU57" s="263"/>
      <c r="SUV57" s="264"/>
      <c r="SUW57" s="292"/>
      <c r="SUX57" s="292"/>
      <c r="SUY57" s="292"/>
      <c r="SUZ57" s="292"/>
      <c r="SVA57" s="292"/>
      <c r="SVB57" s="292"/>
      <c r="SVC57" s="153"/>
      <c r="SVD57" s="153"/>
      <c r="SVE57" s="151"/>
      <c r="SVF57" s="153"/>
      <c r="SVH57" s="267"/>
      <c r="SVI57" s="267"/>
      <c r="SVJ57" s="260"/>
      <c r="SVK57" s="293"/>
      <c r="SVL57" s="293"/>
      <c r="SVM57" s="293"/>
      <c r="SVN57" s="261"/>
      <c r="SVO57" s="261"/>
      <c r="SVP57" s="261"/>
      <c r="SVQ57" s="262"/>
      <c r="SVR57" s="262"/>
      <c r="SVS57" s="261"/>
      <c r="SVT57" s="263"/>
      <c r="SVU57" s="264"/>
      <c r="SVV57" s="292"/>
      <c r="SVW57" s="292"/>
      <c r="SVX57" s="292"/>
      <c r="SVY57" s="292"/>
      <c r="SVZ57" s="292"/>
      <c r="SWA57" s="292"/>
      <c r="SWB57" s="153"/>
      <c r="SWC57" s="153"/>
      <c r="SWD57" s="151"/>
      <c r="SWE57" s="153"/>
      <c r="SWG57" s="267"/>
      <c r="SWH57" s="267"/>
      <c r="SWI57" s="260"/>
      <c r="SWJ57" s="293"/>
      <c r="SWK57" s="293"/>
      <c r="SWL57" s="293"/>
      <c r="SWM57" s="261"/>
      <c r="SWN57" s="261"/>
      <c r="SWO57" s="261"/>
      <c r="SWP57" s="262"/>
      <c r="SWQ57" s="262"/>
      <c r="SWR57" s="261"/>
      <c r="SWS57" s="263"/>
      <c r="SWT57" s="264"/>
      <c r="SWU57" s="292"/>
      <c r="SWV57" s="292"/>
      <c r="SWW57" s="292"/>
      <c r="SWX57" s="292"/>
      <c r="SWY57" s="292"/>
      <c r="SWZ57" s="292"/>
      <c r="SXA57" s="153"/>
      <c r="SXB57" s="153"/>
      <c r="SXC57" s="151"/>
      <c r="SXD57" s="153"/>
      <c r="SXF57" s="267"/>
      <c r="SXG57" s="267"/>
      <c r="SXH57" s="260"/>
      <c r="SXI57" s="293"/>
      <c r="SXJ57" s="293"/>
      <c r="SXK57" s="293"/>
      <c r="SXL57" s="261"/>
      <c r="SXM57" s="261"/>
      <c r="SXN57" s="261"/>
      <c r="SXO57" s="262"/>
      <c r="SXP57" s="262"/>
      <c r="SXQ57" s="261"/>
      <c r="SXR57" s="263"/>
      <c r="SXS57" s="264"/>
      <c r="SXT57" s="292"/>
      <c r="SXU57" s="292"/>
      <c r="SXV57" s="292"/>
      <c r="SXW57" s="292"/>
      <c r="SXX57" s="292"/>
      <c r="SXY57" s="292"/>
      <c r="SXZ57" s="153"/>
      <c r="SYA57" s="153"/>
      <c r="SYB57" s="151"/>
      <c r="SYC57" s="153"/>
      <c r="SYE57" s="267"/>
      <c r="SYF57" s="267"/>
      <c r="SYG57" s="260"/>
      <c r="SYH57" s="293"/>
      <c r="SYI57" s="293"/>
      <c r="SYJ57" s="293"/>
      <c r="SYK57" s="261"/>
      <c r="SYL57" s="261"/>
      <c r="SYM57" s="261"/>
      <c r="SYN57" s="262"/>
      <c r="SYO57" s="262"/>
      <c r="SYP57" s="261"/>
      <c r="SYQ57" s="263"/>
      <c r="SYR57" s="264"/>
      <c r="SYS57" s="292"/>
      <c r="SYT57" s="292"/>
      <c r="SYU57" s="292"/>
      <c r="SYV57" s="292"/>
      <c r="SYW57" s="292"/>
      <c r="SYX57" s="292"/>
      <c r="SYY57" s="153"/>
      <c r="SYZ57" s="153"/>
      <c r="SZA57" s="151"/>
      <c r="SZB57" s="153"/>
      <c r="SZD57" s="267"/>
      <c r="SZE57" s="267"/>
      <c r="SZF57" s="260"/>
      <c r="SZG57" s="293"/>
      <c r="SZH57" s="293"/>
      <c r="SZI57" s="293"/>
      <c r="SZJ57" s="261"/>
      <c r="SZK57" s="261"/>
      <c r="SZL57" s="261"/>
      <c r="SZM57" s="262"/>
      <c r="SZN57" s="262"/>
      <c r="SZO57" s="261"/>
      <c r="SZP57" s="263"/>
      <c r="SZQ57" s="264"/>
      <c r="SZR57" s="292"/>
      <c r="SZS57" s="292"/>
      <c r="SZT57" s="292"/>
      <c r="SZU57" s="292"/>
      <c r="SZV57" s="292"/>
      <c r="SZW57" s="292"/>
      <c r="SZX57" s="153"/>
      <c r="SZY57" s="153"/>
      <c r="SZZ57" s="151"/>
      <c r="TAA57" s="153"/>
      <c r="TAC57" s="267"/>
      <c r="TAD57" s="267"/>
      <c r="TAE57" s="260"/>
      <c r="TAF57" s="293"/>
      <c r="TAG57" s="293"/>
      <c r="TAH57" s="293"/>
      <c r="TAI57" s="261"/>
      <c r="TAJ57" s="261"/>
      <c r="TAK57" s="261"/>
      <c r="TAL57" s="262"/>
      <c r="TAM57" s="262"/>
      <c r="TAN57" s="261"/>
      <c r="TAO57" s="263"/>
      <c r="TAP57" s="264"/>
      <c r="TAQ57" s="292"/>
      <c r="TAR57" s="292"/>
      <c r="TAS57" s="292"/>
      <c r="TAT57" s="292"/>
      <c r="TAU57" s="292"/>
      <c r="TAV57" s="292"/>
      <c r="TAW57" s="153"/>
      <c r="TAX57" s="153"/>
      <c r="TAY57" s="151"/>
      <c r="TAZ57" s="153"/>
      <c r="TBB57" s="267"/>
      <c r="TBC57" s="267"/>
      <c r="TBD57" s="260"/>
      <c r="TBE57" s="293"/>
      <c r="TBF57" s="293"/>
      <c r="TBG57" s="293"/>
      <c r="TBH57" s="261"/>
      <c r="TBI57" s="261"/>
      <c r="TBJ57" s="261"/>
      <c r="TBK57" s="262"/>
      <c r="TBL57" s="262"/>
      <c r="TBM57" s="261"/>
      <c r="TBN57" s="263"/>
      <c r="TBO57" s="264"/>
      <c r="TBP57" s="292"/>
      <c r="TBQ57" s="292"/>
      <c r="TBR57" s="292"/>
      <c r="TBS57" s="292"/>
      <c r="TBT57" s="292"/>
      <c r="TBU57" s="292"/>
      <c r="TBV57" s="153"/>
      <c r="TBW57" s="153"/>
      <c r="TBX57" s="151"/>
      <c r="TBY57" s="153"/>
      <c r="TCA57" s="267"/>
      <c r="TCB57" s="267"/>
      <c r="TCC57" s="260"/>
      <c r="TCD57" s="293"/>
      <c r="TCE57" s="293"/>
      <c r="TCF57" s="293"/>
      <c r="TCG57" s="261"/>
      <c r="TCH57" s="261"/>
      <c r="TCI57" s="261"/>
      <c r="TCJ57" s="262"/>
      <c r="TCK57" s="262"/>
      <c r="TCL57" s="261"/>
      <c r="TCM57" s="263"/>
      <c r="TCN57" s="264"/>
      <c r="TCO57" s="292"/>
      <c r="TCP57" s="292"/>
      <c r="TCQ57" s="292"/>
      <c r="TCR57" s="292"/>
      <c r="TCS57" s="292"/>
      <c r="TCT57" s="292"/>
      <c r="TCU57" s="153"/>
      <c r="TCV57" s="153"/>
      <c r="TCW57" s="151"/>
      <c r="TCX57" s="153"/>
      <c r="TCZ57" s="267"/>
      <c r="TDA57" s="267"/>
      <c r="TDB57" s="260"/>
      <c r="TDC57" s="293"/>
      <c r="TDD57" s="293"/>
      <c r="TDE57" s="293"/>
      <c r="TDF57" s="261"/>
      <c r="TDG57" s="261"/>
      <c r="TDH57" s="261"/>
      <c r="TDI57" s="262"/>
      <c r="TDJ57" s="262"/>
      <c r="TDK57" s="261"/>
      <c r="TDL57" s="263"/>
      <c r="TDM57" s="264"/>
      <c r="TDN57" s="292"/>
      <c r="TDO57" s="292"/>
      <c r="TDP57" s="292"/>
      <c r="TDQ57" s="292"/>
      <c r="TDR57" s="292"/>
      <c r="TDS57" s="292"/>
      <c r="TDT57" s="153"/>
      <c r="TDU57" s="153"/>
      <c r="TDV57" s="151"/>
      <c r="TDW57" s="153"/>
      <c r="TDY57" s="267"/>
      <c r="TDZ57" s="267"/>
      <c r="TEA57" s="260"/>
      <c r="TEB57" s="293"/>
      <c r="TEC57" s="293"/>
      <c r="TED57" s="293"/>
      <c r="TEE57" s="261"/>
      <c r="TEF57" s="261"/>
      <c r="TEG57" s="261"/>
      <c r="TEH57" s="262"/>
      <c r="TEI57" s="262"/>
      <c r="TEJ57" s="261"/>
      <c r="TEK57" s="263"/>
      <c r="TEL57" s="264"/>
      <c r="TEM57" s="292"/>
      <c r="TEN57" s="292"/>
      <c r="TEO57" s="292"/>
      <c r="TEP57" s="292"/>
      <c r="TEQ57" s="292"/>
      <c r="TER57" s="292"/>
      <c r="TES57" s="153"/>
      <c r="TET57" s="153"/>
      <c r="TEU57" s="151"/>
      <c r="TEV57" s="153"/>
      <c r="TEX57" s="267"/>
      <c r="TEY57" s="267"/>
      <c r="TEZ57" s="260"/>
      <c r="TFA57" s="293"/>
      <c r="TFB57" s="293"/>
      <c r="TFC57" s="293"/>
      <c r="TFD57" s="261"/>
      <c r="TFE57" s="261"/>
      <c r="TFF57" s="261"/>
      <c r="TFG57" s="262"/>
      <c r="TFH57" s="262"/>
      <c r="TFI57" s="261"/>
      <c r="TFJ57" s="263"/>
      <c r="TFK57" s="264"/>
      <c r="TFL57" s="292"/>
      <c r="TFM57" s="292"/>
      <c r="TFN57" s="292"/>
      <c r="TFO57" s="292"/>
      <c r="TFP57" s="292"/>
      <c r="TFQ57" s="292"/>
      <c r="TFR57" s="153"/>
      <c r="TFS57" s="153"/>
      <c r="TFT57" s="151"/>
      <c r="TFU57" s="153"/>
      <c r="TFW57" s="267"/>
      <c r="TFX57" s="267"/>
      <c r="TFY57" s="260"/>
      <c r="TFZ57" s="293"/>
      <c r="TGA57" s="293"/>
      <c r="TGB57" s="293"/>
      <c r="TGC57" s="261"/>
      <c r="TGD57" s="261"/>
      <c r="TGE57" s="261"/>
      <c r="TGF57" s="262"/>
      <c r="TGG57" s="262"/>
      <c r="TGH57" s="261"/>
      <c r="TGI57" s="263"/>
      <c r="TGJ57" s="264"/>
      <c r="TGK57" s="292"/>
      <c r="TGL57" s="292"/>
      <c r="TGM57" s="292"/>
      <c r="TGN57" s="292"/>
      <c r="TGO57" s="292"/>
      <c r="TGP57" s="292"/>
      <c r="TGQ57" s="153"/>
      <c r="TGR57" s="153"/>
      <c r="TGS57" s="151"/>
      <c r="TGT57" s="153"/>
      <c r="TGV57" s="267"/>
      <c r="TGW57" s="267"/>
      <c r="TGX57" s="260"/>
      <c r="TGY57" s="293"/>
      <c r="TGZ57" s="293"/>
      <c r="THA57" s="293"/>
      <c r="THB57" s="261"/>
      <c r="THC57" s="261"/>
      <c r="THD57" s="261"/>
      <c r="THE57" s="262"/>
      <c r="THF57" s="262"/>
      <c r="THG57" s="261"/>
      <c r="THH57" s="263"/>
      <c r="THI57" s="264"/>
      <c r="THJ57" s="292"/>
      <c r="THK57" s="292"/>
      <c r="THL57" s="292"/>
      <c r="THM57" s="292"/>
      <c r="THN57" s="292"/>
      <c r="THO57" s="292"/>
      <c r="THP57" s="153"/>
      <c r="THQ57" s="153"/>
      <c r="THR57" s="151"/>
      <c r="THS57" s="153"/>
      <c r="THU57" s="267"/>
      <c r="THV57" s="267"/>
      <c r="THW57" s="260"/>
      <c r="THX57" s="293"/>
      <c r="THY57" s="293"/>
      <c r="THZ57" s="293"/>
      <c r="TIA57" s="261"/>
      <c r="TIB57" s="261"/>
      <c r="TIC57" s="261"/>
      <c r="TID57" s="262"/>
      <c r="TIE57" s="262"/>
      <c r="TIF57" s="261"/>
      <c r="TIG57" s="263"/>
      <c r="TIH57" s="264"/>
      <c r="TII57" s="292"/>
      <c r="TIJ57" s="292"/>
      <c r="TIK57" s="292"/>
      <c r="TIL57" s="292"/>
      <c r="TIM57" s="292"/>
      <c r="TIN57" s="292"/>
      <c r="TIO57" s="153"/>
      <c r="TIP57" s="153"/>
      <c r="TIQ57" s="151"/>
      <c r="TIR57" s="153"/>
      <c r="TIT57" s="267"/>
      <c r="TIU57" s="267"/>
      <c r="TIV57" s="260"/>
      <c r="TIW57" s="293"/>
      <c r="TIX57" s="293"/>
      <c r="TIY57" s="293"/>
      <c r="TIZ57" s="261"/>
      <c r="TJA57" s="261"/>
      <c r="TJB57" s="261"/>
      <c r="TJC57" s="262"/>
      <c r="TJD57" s="262"/>
      <c r="TJE57" s="261"/>
      <c r="TJF57" s="263"/>
      <c r="TJG57" s="264"/>
      <c r="TJH57" s="292"/>
      <c r="TJI57" s="292"/>
      <c r="TJJ57" s="292"/>
      <c r="TJK57" s="292"/>
      <c r="TJL57" s="292"/>
      <c r="TJM57" s="292"/>
      <c r="TJN57" s="153"/>
      <c r="TJO57" s="153"/>
      <c r="TJP57" s="151"/>
      <c r="TJQ57" s="153"/>
      <c r="TJS57" s="267"/>
      <c r="TJT57" s="267"/>
      <c r="TJU57" s="260"/>
      <c r="TJV57" s="293"/>
      <c r="TJW57" s="293"/>
      <c r="TJX57" s="293"/>
      <c r="TJY57" s="261"/>
      <c r="TJZ57" s="261"/>
      <c r="TKA57" s="261"/>
      <c r="TKB57" s="262"/>
      <c r="TKC57" s="262"/>
      <c r="TKD57" s="261"/>
      <c r="TKE57" s="263"/>
      <c r="TKF57" s="264"/>
      <c r="TKG57" s="292"/>
      <c r="TKH57" s="292"/>
      <c r="TKI57" s="292"/>
      <c r="TKJ57" s="292"/>
      <c r="TKK57" s="292"/>
      <c r="TKL57" s="292"/>
      <c r="TKM57" s="153"/>
      <c r="TKN57" s="153"/>
      <c r="TKO57" s="151"/>
      <c r="TKP57" s="153"/>
      <c r="TKR57" s="267"/>
      <c r="TKS57" s="267"/>
      <c r="TKT57" s="260"/>
      <c r="TKU57" s="293"/>
      <c r="TKV57" s="293"/>
      <c r="TKW57" s="293"/>
      <c r="TKX57" s="261"/>
      <c r="TKY57" s="261"/>
      <c r="TKZ57" s="261"/>
      <c r="TLA57" s="262"/>
      <c r="TLB57" s="262"/>
      <c r="TLC57" s="261"/>
      <c r="TLD57" s="263"/>
      <c r="TLE57" s="264"/>
      <c r="TLF57" s="292"/>
      <c r="TLG57" s="292"/>
      <c r="TLH57" s="292"/>
      <c r="TLI57" s="292"/>
      <c r="TLJ57" s="292"/>
      <c r="TLK57" s="292"/>
      <c r="TLL57" s="153"/>
      <c r="TLM57" s="153"/>
      <c r="TLN57" s="151"/>
      <c r="TLO57" s="153"/>
      <c r="TLQ57" s="267"/>
      <c r="TLR57" s="267"/>
      <c r="TLS57" s="260"/>
      <c r="TLT57" s="293"/>
      <c r="TLU57" s="293"/>
      <c r="TLV57" s="293"/>
      <c r="TLW57" s="261"/>
      <c r="TLX57" s="261"/>
      <c r="TLY57" s="261"/>
      <c r="TLZ57" s="262"/>
      <c r="TMA57" s="262"/>
      <c r="TMB57" s="261"/>
      <c r="TMC57" s="263"/>
      <c r="TMD57" s="264"/>
      <c r="TME57" s="292"/>
      <c r="TMF57" s="292"/>
      <c r="TMG57" s="292"/>
      <c r="TMH57" s="292"/>
      <c r="TMI57" s="292"/>
      <c r="TMJ57" s="292"/>
      <c r="TMK57" s="153"/>
      <c r="TML57" s="153"/>
      <c r="TMM57" s="151"/>
      <c r="TMN57" s="153"/>
      <c r="TMP57" s="267"/>
      <c r="TMQ57" s="267"/>
      <c r="TMR57" s="260"/>
      <c r="TMS57" s="293"/>
      <c r="TMT57" s="293"/>
      <c r="TMU57" s="293"/>
      <c r="TMV57" s="261"/>
      <c r="TMW57" s="261"/>
      <c r="TMX57" s="261"/>
      <c r="TMY57" s="262"/>
      <c r="TMZ57" s="262"/>
      <c r="TNA57" s="261"/>
      <c r="TNB57" s="263"/>
      <c r="TNC57" s="264"/>
      <c r="TND57" s="292"/>
      <c r="TNE57" s="292"/>
      <c r="TNF57" s="292"/>
      <c r="TNG57" s="292"/>
      <c r="TNH57" s="292"/>
      <c r="TNI57" s="292"/>
      <c r="TNJ57" s="153"/>
      <c r="TNK57" s="153"/>
      <c r="TNL57" s="151"/>
      <c r="TNM57" s="153"/>
      <c r="TNO57" s="267"/>
      <c r="TNP57" s="267"/>
      <c r="TNQ57" s="260"/>
      <c r="TNR57" s="293"/>
      <c r="TNS57" s="293"/>
      <c r="TNT57" s="293"/>
      <c r="TNU57" s="261"/>
      <c r="TNV57" s="261"/>
      <c r="TNW57" s="261"/>
      <c r="TNX57" s="262"/>
      <c r="TNY57" s="262"/>
      <c r="TNZ57" s="261"/>
      <c r="TOA57" s="263"/>
      <c r="TOB57" s="264"/>
      <c r="TOC57" s="292"/>
      <c r="TOD57" s="292"/>
      <c r="TOE57" s="292"/>
      <c r="TOF57" s="292"/>
      <c r="TOG57" s="292"/>
      <c r="TOH57" s="292"/>
      <c r="TOI57" s="153"/>
      <c r="TOJ57" s="153"/>
      <c r="TOK57" s="151"/>
      <c r="TOL57" s="153"/>
      <c r="TON57" s="267"/>
      <c r="TOO57" s="267"/>
      <c r="TOP57" s="260"/>
      <c r="TOQ57" s="293"/>
      <c r="TOR57" s="293"/>
      <c r="TOS57" s="293"/>
      <c r="TOT57" s="261"/>
      <c r="TOU57" s="261"/>
      <c r="TOV57" s="261"/>
      <c r="TOW57" s="262"/>
      <c r="TOX57" s="262"/>
      <c r="TOY57" s="261"/>
      <c r="TOZ57" s="263"/>
      <c r="TPA57" s="264"/>
      <c r="TPB57" s="292"/>
      <c r="TPC57" s="292"/>
      <c r="TPD57" s="292"/>
      <c r="TPE57" s="292"/>
      <c r="TPF57" s="292"/>
      <c r="TPG57" s="292"/>
      <c r="TPH57" s="153"/>
      <c r="TPI57" s="153"/>
      <c r="TPJ57" s="151"/>
      <c r="TPK57" s="153"/>
      <c r="TPM57" s="267"/>
      <c r="TPN57" s="267"/>
      <c r="TPO57" s="260"/>
      <c r="TPP57" s="293"/>
      <c r="TPQ57" s="293"/>
      <c r="TPR57" s="293"/>
      <c r="TPS57" s="261"/>
      <c r="TPT57" s="261"/>
      <c r="TPU57" s="261"/>
      <c r="TPV57" s="262"/>
      <c r="TPW57" s="262"/>
      <c r="TPX57" s="261"/>
      <c r="TPY57" s="263"/>
      <c r="TPZ57" s="264"/>
      <c r="TQA57" s="292"/>
      <c r="TQB57" s="292"/>
      <c r="TQC57" s="292"/>
      <c r="TQD57" s="292"/>
      <c r="TQE57" s="292"/>
      <c r="TQF57" s="292"/>
      <c r="TQG57" s="153"/>
      <c r="TQH57" s="153"/>
      <c r="TQI57" s="151"/>
      <c r="TQJ57" s="153"/>
      <c r="TQL57" s="267"/>
      <c r="TQM57" s="267"/>
      <c r="TQN57" s="260"/>
      <c r="TQO57" s="293"/>
      <c r="TQP57" s="293"/>
      <c r="TQQ57" s="293"/>
      <c r="TQR57" s="261"/>
      <c r="TQS57" s="261"/>
      <c r="TQT57" s="261"/>
      <c r="TQU57" s="262"/>
      <c r="TQV57" s="262"/>
      <c r="TQW57" s="261"/>
      <c r="TQX57" s="263"/>
      <c r="TQY57" s="264"/>
      <c r="TQZ57" s="292"/>
      <c r="TRA57" s="292"/>
      <c r="TRB57" s="292"/>
      <c r="TRC57" s="292"/>
      <c r="TRD57" s="292"/>
      <c r="TRE57" s="292"/>
      <c r="TRF57" s="153"/>
      <c r="TRG57" s="153"/>
      <c r="TRH57" s="151"/>
      <c r="TRI57" s="153"/>
      <c r="TRK57" s="267"/>
      <c r="TRL57" s="267"/>
      <c r="TRM57" s="260"/>
      <c r="TRN57" s="293"/>
      <c r="TRO57" s="293"/>
      <c r="TRP57" s="293"/>
      <c r="TRQ57" s="261"/>
      <c r="TRR57" s="261"/>
      <c r="TRS57" s="261"/>
      <c r="TRT57" s="262"/>
      <c r="TRU57" s="262"/>
      <c r="TRV57" s="261"/>
      <c r="TRW57" s="263"/>
      <c r="TRX57" s="264"/>
      <c r="TRY57" s="292"/>
      <c r="TRZ57" s="292"/>
      <c r="TSA57" s="292"/>
      <c r="TSB57" s="292"/>
      <c r="TSC57" s="292"/>
      <c r="TSD57" s="292"/>
      <c r="TSE57" s="153"/>
      <c r="TSF57" s="153"/>
      <c r="TSG57" s="151"/>
      <c r="TSH57" s="153"/>
      <c r="TSJ57" s="267"/>
      <c r="TSK57" s="267"/>
      <c r="TSL57" s="260"/>
      <c r="TSM57" s="293"/>
      <c r="TSN57" s="293"/>
      <c r="TSO57" s="293"/>
      <c r="TSP57" s="261"/>
      <c r="TSQ57" s="261"/>
      <c r="TSR57" s="261"/>
      <c r="TSS57" s="262"/>
      <c r="TST57" s="262"/>
      <c r="TSU57" s="261"/>
      <c r="TSV57" s="263"/>
      <c r="TSW57" s="264"/>
      <c r="TSX57" s="292"/>
      <c r="TSY57" s="292"/>
      <c r="TSZ57" s="292"/>
      <c r="TTA57" s="292"/>
      <c r="TTB57" s="292"/>
      <c r="TTC57" s="292"/>
      <c r="TTD57" s="153"/>
      <c r="TTE57" s="153"/>
      <c r="TTF57" s="151"/>
      <c r="TTG57" s="153"/>
      <c r="TTI57" s="267"/>
      <c r="TTJ57" s="267"/>
      <c r="TTK57" s="260"/>
      <c r="TTL57" s="293"/>
      <c r="TTM57" s="293"/>
      <c r="TTN57" s="293"/>
      <c r="TTO57" s="261"/>
      <c r="TTP57" s="261"/>
      <c r="TTQ57" s="261"/>
      <c r="TTR57" s="262"/>
      <c r="TTS57" s="262"/>
      <c r="TTT57" s="261"/>
      <c r="TTU57" s="263"/>
      <c r="TTV57" s="264"/>
      <c r="TTW57" s="292"/>
      <c r="TTX57" s="292"/>
      <c r="TTY57" s="292"/>
      <c r="TTZ57" s="292"/>
      <c r="TUA57" s="292"/>
      <c r="TUB57" s="292"/>
      <c r="TUC57" s="153"/>
      <c r="TUD57" s="153"/>
      <c r="TUE57" s="151"/>
      <c r="TUF57" s="153"/>
      <c r="TUH57" s="267"/>
      <c r="TUI57" s="267"/>
      <c r="TUJ57" s="260"/>
      <c r="TUK57" s="293"/>
      <c r="TUL57" s="293"/>
      <c r="TUM57" s="293"/>
      <c r="TUN57" s="261"/>
      <c r="TUO57" s="261"/>
      <c r="TUP57" s="261"/>
      <c r="TUQ57" s="262"/>
      <c r="TUR57" s="262"/>
      <c r="TUS57" s="261"/>
      <c r="TUT57" s="263"/>
      <c r="TUU57" s="264"/>
      <c r="TUV57" s="292"/>
      <c r="TUW57" s="292"/>
      <c r="TUX57" s="292"/>
      <c r="TUY57" s="292"/>
      <c r="TUZ57" s="292"/>
      <c r="TVA57" s="292"/>
      <c r="TVB57" s="153"/>
      <c r="TVC57" s="153"/>
      <c r="TVD57" s="151"/>
      <c r="TVE57" s="153"/>
      <c r="TVG57" s="267"/>
      <c r="TVH57" s="267"/>
      <c r="TVI57" s="260"/>
      <c r="TVJ57" s="293"/>
      <c r="TVK57" s="293"/>
      <c r="TVL57" s="293"/>
      <c r="TVM57" s="261"/>
      <c r="TVN57" s="261"/>
      <c r="TVO57" s="261"/>
      <c r="TVP57" s="262"/>
      <c r="TVQ57" s="262"/>
      <c r="TVR57" s="261"/>
      <c r="TVS57" s="263"/>
      <c r="TVT57" s="264"/>
      <c r="TVU57" s="292"/>
      <c r="TVV57" s="292"/>
      <c r="TVW57" s="292"/>
      <c r="TVX57" s="292"/>
      <c r="TVY57" s="292"/>
      <c r="TVZ57" s="292"/>
      <c r="TWA57" s="153"/>
      <c r="TWB57" s="153"/>
      <c r="TWC57" s="151"/>
      <c r="TWD57" s="153"/>
      <c r="TWF57" s="267"/>
      <c r="TWG57" s="267"/>
      <c r="TWH57" s="260"/>
      <c r="TWI57" s="293"/>
      <c r="TWJ57" s="293"/>
      <c r="TWK57" s="293"/>
      <c r="TWL57" s="261"/>
      <c r="TWM57" s="261"/>
      <c r="TWN57" s="261"/>
      <c r="TWO57" s="262"/>
      <c r="TWP57" s="262"/>
      <c r="TWQ57" s="261"/>
      <c r="TWR57" s="263"/>
      <c r="TWS57" s="264"/>
      <c r="TWT57" s="292"/>
      <c r="TWU57" s="292"/>
      <c r="TWV57" s="292"/>
      <c r="TWW57" s="292"/>
      <c r="TWX57" s="292"/>
      <c r="TWY57" s="292"/>
      <c r="TWZ57" s="153"/>
      <c r="TXA57" s="153"/>
      <c r="TXB57" s="151"/>
      <c r="TXC57" s="153"/>
      <c r="TXE57" s="267"/>
      <c r="TXF57" s="267"/>
      <c r="TXG57" s="260"/>
      <c r="TXH57" s="293"/>
      <c r="TXI57" s="293"/>
      <c r="TXJ57" s="293"/>
      <c r="TXK57" s="261"/>
      <c r="TXL57" s="261"/>
      <c r="TXM57" s="261"/>
      <c r="TXN57" s="262"/>
      <c r="TXO57" s="262"/>
      <c r="TXP57" s="261"/>
      <c r="TXQ57" s="263"/>
      <c r="TXR57" s="264"/>
      <c r="TXS57" s="292"/>
      <c r="TXT57" s="292"/>
      <c r="TXU57" s="292"/>
      <c r="TXV57" s="292"/>
      <c r="TXW57" s="292"/>
      <c r="TXX57" s="292"/>
      <c r="TXY57" s="153"/>
      <c r="TXZ57" s="153"/>
      <c r="TYA57" s="151"/>
      <c r="TYB57" s="153"/>
      <c r="TYD57" s="267"/>
      <c r="TYE57" s="267"/>
      <c r="TYF57" s="260"/>
      <c r="TYG57" s="293"/>
      <c r="TYH57" s="293"/>
      <c r="TYI57" s="293"/>
      <c r="TYJ57" s="261"/>
      <c r="TYK57" s="261"/>
      <c r="TYL57" s="261"/>
      <c r="TYM57" s="262"/>
      <c r="TYN57" s="262"/>
      <c r="TYO57" s="261"/>
      <c r="TYP57" s="263"/>
      <c r="TYQ57" s="264"/>
      <c r="TYR57" s="292"/>
      <c r="TYS57" s="292"/>
      <c r="TYT57" s="292"/>
      <c r="TYU57" s="292"/>
      <c r="TYV57" s="292"/>
      <c r="TYW57" s="292"/>
      <c r="TYX57" s="153"/>
      <c r="TYY57" s="153"/>
      <c r="TYZ57" s="151"/>
      <c r="TZA57" s="153"/>
      <c r="TZC57" s="267"/>
      <c r="TZD57" s="267"/>
      <c r="TZE57" s="260"/>
      <c r="TZF57" s="293"/>
      <c r="TZG57" s="293"/>
      <c r="TZH57" s="293"/>
      <c r="TZI57" s="261"/>
      <c r="TZJ57" s="261"/>
      <c r="TZK57" s="261"/>
      <c r="TZL57" s="262"/>
      <c r="TZM57" s="262"/>
      <c r="TZN57" s="261"/>
      <c r="TZO57" s="263"/>
      <c r="TZP57" s="264"/>
      <c r="TZQ57" s="292"/>
      <c r="TZR57" s="292"/>
      <c r="TZS57" s="292"/>
      <c r="TZT57" s="292"/>
      <c r="TZU57" s="292"/>
      <c r="TZV57" s="292"/>
      <c r="TZW57" s="153"/>
      <c r="TZX57" s="153"/>
      <c r="TZY57" s="151"/>
      <c r="TZZ57" s="153"/>
      <c r="UAB57" s="267"/>
      <c r="UAC57" s="267"/>
      <c r="UAD57" s="260"/>
      <c r="UAE57" s="293"/>
      <c r="UAF57" s="293"/>
      <c r="UAG57" s="293"/>
      <c r="UAH57" s="261"/>
      <c r="UAI57" s="261"/>
      <c r="UAJ57" s="261"/>
      <c r="UAK57" s="262"/>
      <c r="UAL57" s="262"/>
      <c r="UAM57" s="261"/>
      <c r="UAN57" s="263"/>
      <c r="UAO57" s="264"/>
      <c r="UAP57" s="292"/>
      <c r="UAQ57" s="292"/>
      <c r="UAR57" s="292"/>
      <c r="UAS57" s="292"/>
      <c r="UAT57" s="292"/>
      <c r="UAU57" s="292"/>
      <c r="UAV57" s="153"/>
      <c r="UAW57" s="153"/>
      <c r="UAX57" s="151"/>
      <c r="UAY57" s="153"/>
      <c r="UBA57" s="267"/>
      <c r="UBB57" s="267"/>
      <c r="UBC57" s="260"/>
      <c r="UBD57" s="293"/>
      <c r="UBE57" s="293"/>
      <c r="UBF57" s="293"/>
      <c r="UBG57" s="261"/>
      <c r="UBH57" s="261"/>
      <c r="UBI57" s="261"/>
      <c r="UBJ57" s="262"/>
      <c r="UBK57" s="262"/>
      <c r="UBL57" s="261"/>
      <c r="UBM57" s="263"/>
      <c r="UBN57" s="264"/>
      <c r="UBO57" s="292"/>
      <c r="UBP57" s="292"/>
      <c r="UBQ57" s="292"/>
      <c r="UBR57" s="292"/>
      <c r="UBS57" s="292"/>
      <c r="UBT57" s="292"/>
      <c r="UBU57" s="153"/>
      <c r="UBV57" s="153"/>
      <c r="UBW57" s="151"/>
      <c r="UBX57" s="153"/>
      <c r="UBZ57" s="267"/>
      <c r="UCA57" s="267"/>
      <c r="UCB57" s="260"/>
      <c r="UCC57" s="293"/>
      <c r="UCD57" s="293"/>
      <c r="UCE57" s="293"/>
      <c r="UCF57" s="261"/>
      <c r="UCG57" s="261"/>
      <c r="UCH57" s="261"/>
      <c r="UCI57" s="262"/>
      <c r="UCJ57" s="262"/>
      <c r="UCK57" s="261"/>
      <c r="UCL57" s="263"/>
      <c r="UCM57" s="264"/>
      <c r="UCN57" s="292"/>
      <c r="UCO57" s="292"/>
      <c r="UCP57" s="292"/>
      <c r="UCQ57" s="292"/>
      <c r="UCR57" s="292"/>
      <c r="UCS57" s="292"/>
      <c r="UCT57" s="153"/>
      <c r="UCU57" s="153"/>
      <c r="UCV57" s="151"/>
      <c r="UCW57" s="153"/>
      <c r="UCY57" s="267"/>
      <c r="UCZ57" s="267"/>
      <c r="UDA57" s="260"/>
      <c r="UDB57" s="293"/>
      <c r="UDC57" s="293"/>
      <c r="UDD57" s="293"/>
      <c r="UDE57" s="261"/>
      <c r="UDF57" s="261"/>
      <c r="UDG57" s="261"/>
      <c r="UDH57" s="262"/>
      <c r="UDI57" s="262"/>
      <c r="UDJ57" s="261"/>
      <c r="UDK57" s="263"/>
      <c r="UDL57" s="264"/>
      <c r="UDM57" s="292"/>
      <c r="UDN57" s="292"/>
      <c r="UDO57" s="292"/>
      <c r="UDP57" s="292"/>
      <c r="UDQ57" s="292"/>
      <c r="UDR57" s="292"/>
      <c r="UDS57" s="153"/>
      <c r="UDT57" s="153"/>
      <c r="UDU57" s="151"/>
      <c r="UDV57" s="153"/>
      <c r="UDX57" s="267"/>
      <c r="UDY57" s="267"/>
      <c r="UDZ57" s="260"/>
      <c r="UEA57" s="293"/>
      <c r="UEB57" s="293"/>
      <c r="UEC57" s="293"/>
      <c r="UED57" s="261"/>
      <c r="UEE57" s="261"/>
      <c r="UEF57" s="261"/>
      <c r="UEG57" s="262"/>
      <c r="UEH57" s="262"/>
      <c r="UEI57" s="261"/>
      <c r="UEJ57" s="263"/>
      <c r="UEK57" s="264"/>
      <c r="UEL57" s="292"/>
      <c r="UEM57" s="292"/>
      <c r="UEN57" s="292"/>
      <c r="UEO57" s="292"/>
      <c r="UEP57" s="292"/>
      <c r="UEQ57" s="292"/>
      <c r="UER57" s="153"/>
      <c r="UES57" s="153"/>
      <c r="UET57" s="151"/>
      <c r="UEU57" s="153"/>
      <c r="UEW57" s="267"/>
      <c r="UEX57" s="267"/>
      <c r="UEY57" s="260"/>
      <c r="UEZ57" s="293"/>
      <c r="UFA57" s="293"/>
      <c r="UFB57" s="293"/>
      <c r="UFC57" s="261"/>
      <c r="UFD57" s="261"/>
      <c r="UFE57" s="261"/>
      <c r="UFF57" s="262"/>
      <c r="UFG57" s="262"/>
      <c r="UFH57" s="261"/>
      <c r="UFI57" s="263"/>
      <c r="UFJ57" s="264"/>
      <c r="UFK57" s="292"/>
      <c r="UFL57" s="292"/>
      <c r="UFM57" s="292"/>
      <c r="UFN57" s="292"/>
      <c r="UFO57" s="292"/>
      <c r="UFP57" s="292"/>
      <c r="UFQ57" s="153"/>
      <c r="UFR57" s="153"/>
      <c r="UFS57" s="151"/>
      <c r="UFT57" s="153"/>
      <c r="UFV57" s="267"/>
      <c r="UFW57" s="267"/>
      <c r="UFX57" s="260"/>
      <c r="UFY57" s="293"/>
      <c r="UFZ57" s="293"/>
      <c r="UGA57" s="293"/>
      <c r="UGB57" s="261"/>
      <c r="UGC57" s="261"/>
      <c r="UGD57" s="261"/>
      <c r="UGE57" s="262"/>
      <c r="UGF57" s="262"/>
      <c r="UGG57" s="261"/>
      <c r="UGH57" s="263"/>
      <c r="UGI57" s="264"/>
      <c r="UGJ57" s="292"/>
      <c r="UGK57" s="292"/>
      <c r="UGL57" s="292"/>
      <c r="UGM57" s="292"/>
      <c r="UGN57" s="292"/>
      <c r="UGO57" s="292"/>
      <c r="UGP57" s="153"/>
      <c r="UGQ57" s="153"/>
      <c r="UGR57" s="151"/>
      <c r="UGS57" s="153"/>
      <c r="UGU57" s="267"/>
      <c r="UGV57" s="267"/>
      <c r="UGW57" s="260"/>
      <c r="UGX57" s="293"/>
      <c r="UGY57" s="293"/>
      <c r="UGZ57" s="293"/>
      <c r="UHA57" s="261"/>
      <c r="UHB57" s="261"/>
      <c r="UHC57" s="261"/>
      <c r="UHD57" s="262"/>
      <c r="UHE57" s="262"/>
      <c r="UHF57" s="261"/>
      <c r="UHG57" s="263"/>
      <c r="UHH57" s="264"/>
      <c r="UHI57" s="292"/>
      <c r="UHJ57" s="292"/>
      <c r="UHK57" s="292"/>
      <c r="UHL57" s="292"/>
      <c r="UHM57" s="292"/>
      <c r="UHN57" s="292"/>
      <c r="UHO57" s="153"/>
      <c r="UHP57" s="153"/>
      <c r="UHQ57" s="151"/>
      <c r="UHR57" s="153"/>
      <c r="UHT57" s="267"/>
      <c r="UHU57" s="267"/>
      <c r="UHV57" s="260"/>
      <c r="UHW57" s="293"/>
      <c r="UHX57" s="293"/>
      <c r="UHY57" s="293"/>
      <c r="UHZ57" s="261"/>
      <c r="UIA57" s="261"/>
      <c r="UIB57" s="261"/>
      <c r="UIC57" s="262"/>
      <c r="UID57" s="262"/>
      <c r="UIE57" s="261"/>
      <c r="UIF57" s="263"/>
      <c r="UIG57" s="264"/>
      <c r="UIH57" s="292"/>
      <c r="UII57" s="292"/>
      <c r="UIJ57" s="292"/>
      <c r="UIK57" s="292"/>
      <c r="UIL57" s="292"/>
      <c r="UIM57" s="292"/>
      <c r="UIN57" s="153"/>
      <c r="UIO57" s="153"/>
      <c r="UIP57" s="151"/>
      <c r="UIQ57" s="153"/>
      <c r="UIS57" s="267"/>
      <c r="UIT57" s="267"/>
      <c r="UIU57" s="260"/>
      <c r="UIV57" s="293"/>
      <c r="UIW57" s="293"/>
      <c r="UIX57" s="293"/>
      <c r="UIY57" s="261"/>
      <c r="UIZ57" s="261"/>
      <c r="UJA57" s="261"/>
      <c r="UJB57" s="262"/>
      <c r="UJC57" s="262"/>
      <c r="UJD57" s="261"/>
      <c r="UJE57" s="263"/>
      <c r="UJF57" s="264"/>
      <c r="UJG57" s="292"/>
      <c r="UJH57" s="292"/>
      <c r="UJI57" s="292"/>
      <c r="UJJ57" s="292"/>
      <c r="UJK57" s="292"/>
      <c r="UJL57" s="292"/>
      <c r="UJM57" s="153"/>
      <c r="UJN57" s="153"/>
      <c r="UJO57" s="151"/>
      <c r="UJP57" s="153"/>
      <c r="UJR57" s="267"/>
      <c r="UJS57" s="267"/>
      <c r="UJT57" s="260"/>
      <c r="UJU57" s="293"/>
      <c r="UJV57" s="293"/>
      <c r="UJW57" s="293"/>
      <c r="UJX57" s="261"/>
      <c r="UJY57" s="261"/>
      <c r="UJZ57" s="261"/>
      <c r="UKA57" s="262"/>
      <c r="UKB57" s="262"/>
      <c r="UKC57" s="261"/>
      <c r="UKD57" s="263"/>
      <c r="UKE57" s="264"/>
      <c r="UKF57" s="292"/>
      <c r="UKG57" s="292"/>
      <c r="UKH57" s="292"/>
      <c r="UKI57" s="292"/>
      <c r="UKJ57" s="292"/>
      <c r="UKK57" s="292"/>
      <c r="UKL57" s="153"/>
      <c r="UKM57" s="153"/>
      <c r="UKN57" s="151"/>
      <c r="UKO57" s="153"/>
      <c r="UKQ57" s="267"/>
      <c r="UKR57" s="267"/>
      <c r="UKS57" s="260"/>
      <c r="UKT57" s="293"/>
      <c r="UKU57" s="293"/>
      <c r="UKV57" s="293"/>
      <c r="UKW57" s="261"/>
      <c r="UKX57" s="261"/>
      <c r="UKY57" s="261"/>
      <c r="UKZ57" s="262"/>
      <c r="ULA57" s="262"/>
      <c r="ULB57" s="261"/>
      <c r="ULC57" s="263"/>
      <c r="ULD57" s="264"/>
      <c r="ULE57" s="292"/>
      <c r="ULF57" s="292"/>
      <c r="ULG57" s="292"/>
      <c r="ULH57" s="292"/>
      <c r="ULI57" s="292"/>
      <c r="ULJ57" s="292"/>
      <c r="ULK57" s="153"/>
      <c r="ULL57" s="153"/>
      <c r="ULM57" s="151"/>
      <c r="ULN57" s="153"/>
      <c r="ULP57" s="267"/>
      <c r="ULQ57" s="267"/>
      <c r="ULR57" s="260"/>
      <c r="ULS57" s="293"/>
      <c r="ULT57" s="293"/>
      <c r="ULU57" s="293"/>
      <c r="ULV57" s="261"/>
      <c r="ULW57" s="261"/>
      <c r="ULX57" s="261"/>
      <c r="ULY57" s="262"/>
      <c r="ULZ57" s="262"/>
      <c r="UMA57" s="261"/>
      <c r="UMB57" s="263"/>
      <c r="UMC57" s="264"/>
      <c r="UMD57" s="292"/>
      <c r="UME57" s="292"/>
      <c r="UMF57" s="292"/>
      <c r="UMG57" s="292"/>
      <c r="UMH57" s="292"/>
      <c r="UMI57" s="292"/>
      <c r="UMJ57" s="153"/>
      <c r="UMK57" s="153"/>
      <c r="UML57" s="151"/>
      <c r="UMM57" s="153"/>
      <c r="UMO57" s="267"/>
      <c r="UMP57" s="267"/>
      <c r="UMQ57" s="260"/>
      <c r="UMR57" s="293"/>
      <c r="UMS57" s="293"/>
      <c r="UMT57" s="293"/>
      <c r="UMU57" s="261"/>
      <c r="UMV57" s="261"/>
      <c r="UMW57" s="261"/>
      <c r="UMX57" s="262"/>
      <c r="UMY57" s="262"/>
      <c r="UMZ57" s="261"/>
      <c r="UNA57" s="263"/>
      <c r="UNB57" s="264"/>
      <c r="UNC57" s="292"/>
      <c r="UND57" s="292"/>
      <c r="UNE57" s="292"/>
      <c r="UNF57" s="292"/>
      <c r="UNG57" s="292"/>
      <c r="UNH57" s="292"/>
      <c r="UNI57" s="153"/>
      <c r="UNJ57" s="153"/>
      <c r="UNK57" s="151"/>
      <c r="UNL57" s="153"/>
      <c r="UNN57" s="267"/>
      <c r="UNO57" s="267"/>
      <c r="UNP57" s="260"/>
      <c r="UNQ57" s="293"/>
      <c r="UNR57" s="293"/>
      <c r="UNS57" s="293"/>
      <c r="UNT57" s="261"/>
      <c r="UNU57" s="261"/>
      <c r="UNV57" s="261"/>
      <c r="UNW57" s="262"/>
      <c r="UNX57" s="262"/>
      <c r="UNY57" s="261"/>
      <c r="UNZ57" s="263"/>
      <c r="UOA57" s="264"/>
      <c r="UOB57" s="292"/>
      <c r="UOC57" s="292"/>
      <c r="UOD57" s="292"/>
      <c r="UOE57" s="292"/>
      <c r="UOF57" s="292"/>
      <c r="UOG57" s="292"/>
      <c r="UOH57" s="153"/>
      <c r="UOI57" s="153"/>
      <c r="UOJ57" s="151"/>
      <c r="UOK57" s="153"/>
      <c r="UOM57" s="267"/>
      <c r="UON57" s="267"/>
      <c r="UOO57" s="260"/>
      <c r="UOP57" s="293"/>
      <c r="UOQ57" s="293"/>
      <c r="UOR57" s="293"/>
      <c r="UOS57" s="261"/>
      <c r="UOT57" s="261"/>
      <c r="UOU57" s="261"/>
      <c r="UOV57" s="262"/>
      <c r="UOW57" s="262"/>
      <c r="UOX57" s="261"/>
      <c r="UOY57" s="263"/>
      <c r="UOZ57" s="264"/>
      <c r="UPA57" s="292"/>
      <c r="UPB57" s="292"/>
      <c r="UPC57" s="292"/>
      <c r="UPD57" s="292"/>
      <c r="UPE57" s="292"/>
      <c r="UPF57" s="292"/>
      <c r="UPG57" s="153"/>
      <c r="UPH57" s="153"/>
      <c r="UPI57" s="151"/>
      <c r="UPJ57" s="153"/>
      <c r="UPL57" s="267"/>
      <c r="UPM57" s="267"/>
      <c r="UPN57" s="260"/>
      <c r="UPO57" s="293"/>
      <c r="UPP57" s="293"/>
      <c r="UPQ57" s="293"/>
      <c r="UPR57" s="261"/>
      <c r="UPS57" s="261"/>
      <c r="UPT57" s="261"/>
      <c r="UPU57" s="262"/>
      <c r="UPV57" s="262"/>
      <c r="UPW57" s="261"/>
      <c r="UPX57" s="263"/>
      <c r="UPY57" s="264"/>
      <c r="UPZ57" s="292"/>
      <c r="UQA57" s="292"/>
      <c r="UQB57" s="292"/>
      <c r="UQC57" s="292"/>
      <c r="UQD57" s="292"/>
      <c r="UQE57" s="292"/>
      <c r="UQF57" s="153"/>
      <c r="UQG57" s="153"/>
      <c r="UQH57" s="151"/>
      <c r="UQI57" s="153"/>
      <c r="UQK57" s="267"/>
      <c r="UQL57" s="267"/>
      <c r="UQM57" s="260"/>
      <c r="UQN57" s="293"/>
      <c r="UQO57" s="293"/>
      <c r="UQP57" s="293"/>
      <c r="UQQ57" s="261"/>
      <c r="UQR57" s="261"/>
      <c r="UQS57" s="261"/>
      <c r="UQT57" s="262"/>
      <c r="UQU57" s="262"/>
      <c r="UQV57" s="261"/>
      <c r="UQW57" s="263"/>
      <c r="UQX57" s="264"/>
      <c r="UQY57" s="292"/>
      <c r="UQZ57" s="292"/>
      <c r="URA57" s="292"/>
      <c r="URB57" s="292"/>
      <c r="URC57" s="292"/>
      <c r="URD57" s="292"/>
      <c r="URE57" s="153"/>
      <c r="URF57" s="153"/>
      <c r="URG57" s="151"/>
      <c r="URH57" s="153"/>
      <c r="URJ57" s="267"/>
      <c r="URK57" s="267"/>
      <c r="URL57" s="260"/>
      <c r="URM57" s="293"/>
      <c r="URN57" s="293"/>
      <c r="URO57" s="293"/>
      <c r="URP57" s="261"/>
      <c r="URQ57" s="261"/>
      <c r="URR57" s="261"/>
      <c r="URS57" s="262"/>
      <c r="URT57" s="262"/>
      <c r="URU57" s="261"/>
      <c r="URV57" s="263"/>
      <c r="URW57" s="264"/>
      <c r="URX57" s="292"/>
      <c r="URY57" s="292"/>
      <c r="URZ57" s="292"/>
      <c r="USA57" s="292"/>
      <c r="USB57" s="292"/>
      <c r="USC57" s="292"/>
      <c r="USD57" s="153"/>
      <c r="USE57" s="153"/>
      <c r="USF57" s="151"/>
      <c r="USG57" s="153"/>
      <c r="USI57" s="267"/>
      <c r="USJ57" s="267"/>
      <c r="USK57" s="260"/>
      <c r="USL57" s="293"/>
      <c r="USM57" s="293"/>
      <c r="USN57" s="293"/>
      <c r="USO57" s="261"/>
      <c r="USP57" s="261"/>
      <c r="USQ57" s="261"/>
      <c r="USR57" s="262"/>
      <c r="USS57" s="262"/>
      <c r="UST57" s="261"/>
      <c r="USU57" s="263"/>
      <c r="USV57" s="264"/>
      <c r="USW57" s="292"/>
      <c r="USX57" s="292"/>
      <c r="USY57" s="292"/>
      <c r="USZ57" s="292"/>
      <c r="UTA57" s="292"/>
      <c r="UTB57" s="292"/>
      <c r="UTC57" s="153"/>
      <c r="UTD57" s="153"/>
      <c r="UTE57" s="151"/>
      <c r="UTF57" s="153"/>
      <c r="UTH57" s="267"/>
      <c r="UTI57" s="267"/>
      <c r="UTJ57" s="260"/>
      <c r="UTK57" s="293"/>
      <c r="UTL57" s="293"/>
      <c r="UTM57" s="293"/>
      <c r="UTN57" s="261"/>
      <c r="UTO57" s="261"/>
      <c r="UTP57" s="261"/>
      <c r="UTQ57" s="262"/>
      <c r="UTR57" s="262"/>
      <c r="UTS57" s="261"/>
      <c r="UTT57" s="263"/>
      <c r="UTU57" s="264"/>
      <c r="UTV57" s="292"/>
      <c r="UTW57" s="292"/>
      <c r="UTX57" s="292"/>
      <c r="UTY57" s="292"/>
      <c r="UTZ57" s="292"/>
      <c r="UUA57" s="292"/>
      <c r="UUB57" s="153"/>
      <c r="UUC57" s="153"/>
      <c r="UUD57" s="151"/>
      <c r="UUE57" s="153"/>
      <c r="UUG57" s="267"/>
      <c r="UUH57" s="267"/>
      <c r="UUI57" s="260"/>
      <c r="UUJ57" s="293"/>
      <c r="UUK57" s="293"/>
      <c r="UUL57" s="293"/>
      <c r="UUM57" s="261"/>
      <c r="UUN57" s="261"/>
      <c r="UUO57" s="261"/>
      <c r="UUP57" s="262"/>
      <c r="UUQ57" s="262"/>
      <c r="UUR57" s="261"/>
      <c r="UUS57" s="263"/>
      <c r="UUT57" s="264"/>
      <c r="UUU57" s="292"/>
      <c r="UUV57" s="292"/>
      <c r="UUW57" s="292"/>
      <c r="UUX57" s="292"/>
      <c r="UUY57" s="292"/>
      <c r="UUZ57" s="292"/>
      <c r="UVA57" s="153"/>
      <c r="UVB57" s="153"/>
      <c r="UVC57" s="151"/>
      <c r="UVD57" s="153"/>
      <c r="UVF57" s="267"/>
      <c r="UVG57" s="267"/>
      <c r="UVH57" s="260"/>
      <c r="UVI57" s="293"/>
      <c r="UVJ57" s="293"/>
      <c r="UVK57" s="293"/>
      <c r="UVL57" s="261"/>
      <c r="UVM57" s="261"/>
      <c r="UVN57" s="261"/>
      <c r="UVO57" s="262"/>
      <c r="UVP57" s="262"/>
      <c r="UVQ57" s="261"/>
      <c r="UVR57" s="263"/>
      <c r="UVS57" s="264"/>
      <c r="UVT57" s="292"/>
      <c r="UVU57" s="292"/>
      <c r="UVV57" s="292"/>
      <c r="UVW57" s="292"/>
      <c r="UVX57" s="292"/>
      <c r="UVY57" s="292"/>
      <c r="UVZ57" s="153"/>
      <c r="UWA57" s="153"/>
      <c r="UWB57" s="151"/>
      <c r="UWC57" s="153"/>
      <c r="UWE57" s="267"/>
      <c r="UWF57" s="267"/>
      <c r="UWG57" s="260"/>
      <c r="UWH57" s="293"/>
      <c r="UWI57" s="293"/>
      <c r="UWJ57" s="293"/>
      <c r="UWK57" s="261"/>
      <c r="UWL57" s="261"/>
      <c r="UWM57" s="261"/>
      <c r="UWN57" s="262"/>
      <c r="UWO57" s="262"/>
      <c r="UWP57" s="261"/>
      <c r="UWQ57" s="263"/>
      <c r="UWR57" s="264"/>
      <c r="UWS57" s="292"/>
      <c r="UWT57" s="292"/>
      <c r="UWU57" s="292"/>
      <c r="UWV57" s="292"/>
      <c r="UWW57" s="292"/>
      <c r="UWX57" s="292"/>
      <c r="UWY57" s="153"/>
      <c r="UWZ57" s="153"/>
      <c r="UXA57" s="151"/>
      <c r="UXB57" s="153"/>
      <c r="UXD57" s="267"/>
      <c r="UXE57" s="267"/>
      <c r="UXF57" s="260"/>
      <c r="UXG57" s="293"/>
      <c r="UXH57" s="293"/>
      <c r="UXI57" s="293"/>
      <c r="UXJ57" s="261"/>
      <c r="UXK57" s="261"/>
      <c r="UXL57" s="261"/>
      <c r="UXM57" s="262"/>
      <c r="UXN57" s="262"/>
      <c r="UXO57" s="261"/>
      <c r="UXP57" s="263"/>
      <c r="UXQ57" s="264"/>
      <c r="UXR57" s="292"/>
      <c r="UXS57" s="292"/>
      <c r="UXT57" s="292"/>
      <c r="UXU57" s="292"/>
      <c r="UXV57" s="292"/>
      <c r="UXW57" s="292"/>
      <c r="UXX57" s="153"/>
      <c r="UXY57" s="153"/>
      <c r="UXZ57" s="151"/>
      <c r="UYA57" s="153"/>
      <c r="UYC57" s="267"/>
      <c r="UYD57" s="267"/>
      <c r="UYE57" s="260"/>
      <c r="UYF57" s="293"/>
      <c r="UYG57" s="293"/>
      <c r="UYH57" s="293"/>
      <c r="UYI57" s="261"/>
      <c r="UYJ57" s="261"/>
      <c r="UYK57" s="261"/>
      <c r="UYL57" s="262"/>
      <c r="UYM57" s="262"/>
      <c r="UYN57" s="261"/>
      <c r="UYO57" s="263"/>
      <c r="UYP57" s="264"/>
      <c r="UYQ57" s="292"/>
      <c r="UYR57" s="292"/>
      <c r="UYS57" s="292"/>
      <c r="UYT57" s="292"/>
      <c r="UYU57" s="292"/>
      <c r="UYV57" s="292"/>
      <c r="UYW57" s="153"/>
      <c r="UYX57" s="153"/>
      <c r="UYY57" s="151"/>
      <c r="UYZ57" s="153"/>
      <c r="UZB57" s="267"/>
      <c r="UZC57" s="267"/>
      <c r="UZD57" s="260"/>
      <c r="UZE57" s="293"/>
      <c r="UZF57" s="293"/>
      <c r="UZG57" s="293"/>
      <c r="UZH57" s="261"/>
      <c r="UZI57" s="261"/>
      <c r="UZJ57" s="261"/>
      <c r="UZK57" s="262"/>
      <c r="UZL57" s="262"/>
      <c r="UZM57" s="261"/>
      <c r="UZN57" s="263"/>
      <c r="UZO57" s="264"/>
      <c r="UZP57" s="292"/>
      <c r="UZQ57" s="292"/>
      <c r="UZR57" s="292"/>
      <c r="UZS57" s="292"/>
      <c r="UZT57" s="292"/>
      <c r="UZU57" s="292"/>
      <c r="UZV57" s="153"/>
      <c r="UZW57" s="153"/>
      <c r="UZX57" s="151"/>
      <c r="UZY57" s="153"/>
      <c r="VAA57" s="267"/>
      <c r="VAB57" s="267"/>
      <c r="VAC57" s="260"/>
      <c r="VAD57" s="293"/>
      <c r="VAE57" s="293"/>
      <c r="VAF57" s="293"/>
      <c r="VAG57" s="261"/>
      <c r="VAH57" s="261"/>
      <c r="VAI57" s="261"/>
      <c r="VAJ57" s="262"/>
      <c r="VAK57" s="262"/>
      <c r="VAL57" s="261"/>
      <c r="VAM57" s="263"/>
      <c r="VAN57" s="264"/>
      <c r="VAO57" s="292"/>
      <c r="VAP57" s="292"/>
      <c r="VAQ57" s="292"/>
      <c r="VAR57" s="292"/>
      <c r="VAS57" s="292"/>
      <c r="VAT57" s="292"/>
      <c r="VAU57" s="153"/>
      <c r="VAV57" s="153"/>
      <c r="VAW57" s="151"/>
      <c r="VAX57" s="153"/>
      <c r="VAZ57" s="267"/>
      <c r="VBA57" s="267"/>
      <c r="VBB57" s="260"/>
      <c r="VBC57" s="293"/>
      <c r="VBD57" s="293"/>
      <c r="VBE57" s="293"/>
      <c r="VBF57" s="261"/>
      <c r="VBG57" s="261"/>
      <c r="VBH57" s="261"/>
      <c r="VBI57" s="262"/>
      <c r="VBJ57" s="262"/>
      <c r="VBK57" s="261"/>
      <c r="VBL57" s="263"/>
      <c r="VBM57" s="264"/>
      <c r="VBN57" s="292"/>
      <c r="VBO57" s="292"/>
      <c r="VBP57" s="292"/>
      <c r="VBQ57" s="292"/>
      <c r="VBR57" s="292"/>
      <c r="VBS57" s="292"/>
      <c r="VBT57" s="153"/>
      <c r="VBU57" s="153"/>
      <c r="VBV57" s="151"/>
      <c r="VBW57" s="153"/>
      <c r="VBY57" s="267"/>
      <c r="VBZ57" s="267"/>
      <c r="VCA57" s="260"/>
      <c r="VCB57" s="293"/>
      <c r="VCC57" s="293"/>
      <c r="VCD57" s="293"/>
      <c r="VCE57" s="261"/>
      <c r="VCF57" s="261"/>
      <c r="VCG57" s="261"/>
      <c r="VCH57" s="262"/>
      <c r="VCI57" s="262"/>
      <c r="VCJ57" s="261"/>
      <c r="VCK57" s="263"/>
      <c r="VCL57" s="264"/>
      <c r="VCM57" s="292"/>
      <c r="VCN57" s="292"/>
      <c r="VCO57" s="292"/>
      <c r="VCP57" s="292"/>
      <c r="VCQ57" s="292"/>
      <c r="VCR57" s="292"/>
      <c r="VCS57" s="153"/>
      <c r="VCT57" s="153"/>
      <c r="VCU57" s="151"/>
      <c r="VCV57" s="153"/>
      <c r="VCX57" s="267"/>
      <c r="VCY57" s="267"/>
      <c r="VCZ57" s="260"/>
      <c r="VDA57" s="293"/>
      <c r="VDB57" s="293"/>
      <c r="VDC57" s="293"/>
      <c r="VDD57" s="261"/>
      <c r="VDE57" s="261"/>
      <c r="VDF57" s="261"/>
      <c r="VDG57" s="262"/>
      <c r="VDH57" s="262"/>
      <c r="VDI57" s="261"/>
      <c r="VDJ57" s="263"/>
      <c r="VDK57" s="264"/>
      <c r="VDL57" s="292"/>
      <c r="VDM57" s="292"/>
      <c r="VDN57" s="292"/>
      <c r="VDO57" s="292"/>
      <c r="VDP57" s="292"/>
      <c r="VDQ57" s="292"/>
      <c r="VDR57" s="153"/>
      <c r="VDS57" s="153"/>
      <c r="VDT57" s="151"/>
      <c r="VDU57" s="153"/>
      <c r="VDW57" s="267"/>
      <c r="VDX57" s="267"/>
      <c r="VDY57" s="260"/>
      <c r="VDZ57" s="293"/>
      <c r="VEA57" s="293"/>
      <c r="VEB57" s="293"/>
      <c r="VEC57" s="261"/>
      <c r="VED57" s="261"/>
      <c r="VEE57" s="261"/>
      <c r="VEF57" s="262"/>
      <c r="VEG57" s="262"/>
      <c r="VEH57" s="261"/>
      <c r="VEI57" s="263"/>
      <c r="VEJ57" s="264"/>
      <c r="VEK57" s="292"/>
      <c r="VEL57" s="292"/>
      <c r="VEM57" s="292"/>
      <c r="VEN57" s="292"/>
      <c r="VEO57" s="292"/>
      <c r="VEP57" s="292"/>
      <c r="VEQ57" s="153"/>
      <c r="VER57" s="153"/>
      <c r="VES57" s="151"/>
      <c r="VET57" s="153"/>
      <c r="VEV57" s="267"/>
      <c r="VEW57" s="267"/>
      <c r="VEX57" s="260"/>
      <c r="VEY57" s="293"/>
      <c r="VEZ57" s="293"/>
      <c r="VFA57" s="293"/>
      <c r="VFB57" s="261"/>
      <c r="VFC57" s="261"/>
      <c r="VFD57" s="261"/>
      <c r="VFE57" s="262"/>
      <c r="VFF57" s="262"/>
      <c r="VFG57" s="261"/>
      <c r="VFH57" s="263"/>
      <c r="VFI57" s="264"/>
      <c r="VFJ57" s="292"/>
      <c r="VFK57" s="292"/>
      <c r="VFL57" s="292"/>
      <c r="VFM57" s="292"/>
      <c r="VFN57" s="292"/>
      <c r="VFO57" s="292"/>
      <c r="VFP57" s="153"/>
      <c r="VFQ57" s="153"/>
      <c r="VFR57" s="151"/>
      <c r="VFS57" s="153"/>
      <c r="VFU57" s="267"/>
      <c r="VFV57" s="267"/>
      <c r="VFW57" s="260"/>
      <c r="VFX57" s="293"/>
      <c r="VFY57" s="293"/>
      <c r="VFZ57" s="293"/>
      <c r="VGA57" s="261"/>
      <c r="VGB57" s="261"/>
      <c r="VGC57" s="261"/>
      <c r="VGD57" s="262"/>
      <c r="VGE57" s="262"/>
      <c r="VGF57" s="261"/>
      <c r="VGG57" s="263"/>
      <c r="VGH57" s="264"/>
      <c r="VGI57" s="292"/>
      <c r="VGJ57" s="292"/>
      <c r="VGK57" s="292"/>
      <c r="VGL57" s="292"/>
      <c r="VGM57" s="292"/>
      <c r="VGN57" s="292"/>
      <c r="VGO57" s="153"/>
      <c r="VGP57" s="153"/>
      <c r="VGQ57" s="151"/>
      <c r="VGR57" s="153"/>
      <c r="VGT57" s="267"/>
      <c r="VGU57" s="267"/>
      <c r="VGV57" s="260"/>
      <c r="VGW57" s="293"/>
      <c r="VGX57" s="293"/>
      <c r="VGY57" s="293"/>
      <c r="VGZ57" s="261"/>
      <c r="VHA57" s="261"/>
      <c r="VHB57" s="261"/>
      <c r="VHC57" s="262"/>
      <c r="VHD57" s="262"/>
      <c r="VHE57" s="261"/>
      <c r="VHF57" s="263"/>
      <c r="VHG57" s="264"/>
      <c r="VHH57" s="292"/>
      <c r="VHI57" s="292"/>
      <c r="VHJ57" s="292"/>
      <c r="VHK57" s="292"/>
      <c r="VHL57" s="292"/>
      <c r="VHM57" s="292"/>
      <c r="VHN57" s="153"/>
      <c r="VHO57" s="153"/>
      <c r="VHP57" s="151"/>
      <c r="VHQ57" s="153"/>
      <c r="VHS57" s="267"/>
      <c r="VHT57" s="267"/>
      <c r="VHU57" s="260"/>
      <c r="VHV57" s="293"/>
      <c r="VHW57" s="293"/>
      <c r="VHX57" s="293"/>
      <c r="VHY57" s="261"/>
      <c r="VHZ57" s="261"/>
      <c r="VIA57" s="261"/>
      <c r="VIB57" s="262"/>
      <c r="VIC57" s="262"/>
      <c r="VID57" s="261"/>
      <c r="VIE57" s="263"/>
      <c r="VIF57" s="264"/>
      <c r="VIG57" s="292"/>
      <c r="VIH57" s="292"/>
      <c r="VII57" s="292"/>
      <c r="VIJ57" s="292"/>
      <c r="VIK57" s="292"/>
      <c r="VIL57" s="292"/>
      <c r="VIM57" s="153"/>
      <c r="VIN57" s="153"/>
      <c r="VIO57" s="151"/>
      <c r="VIP57" s="153"/>
      <c r="VIR57" s="267"/>
      <c r="VIS57" s="267"/>
      <c r="VIT57" s="260"/>
      <c r="VIU57" s="293"/>
      <c r="VIV57" s="293"/>
      <c r="VIW57" s="293"/>
      <c r="VIX57" s="261"/>
      <c r="VIY57" s="261"/>
      <c r="VIZ57" s="261"/>
      <c r="VJA57" s="262"/>
      <c r="VJB57" s="262"/>
      <c r="VJC57" s="261"/>
      <c r="VJD57" s="263"/>
      <c r="VJE57" s="264"/>
      <c r="VJF57" s="292"/>
      <c r="VJG57" s="292"/>
      <c r="VJH57" s="292"/>
      <c r="VJI57" s="292"/>
      <c r="VJJ57" s="292"/>
      <c r="VJK57" s="292"/>
      <c r="VJL57" s="153"/>
      <c r="VJM57" s="153"/>
      <c r="VJN57" s="151"/>
      <c r="VJO57" s="153"/>
      <c r="VJQ57" s="267"/>
      <c r="VJR57" s="267"/>
      <c r="VJS57" s="260"/>
      <c r="VJT57" s="293"/>
      <c r="VJU57" s="293"/>
      <c r="VJV57" s="293"/>
      <c r="VJW57" s="261"/>
      <c r="VJX57" s="261"/>
      <c r="VJY57" s="261"/>
      <c r="VJZ57" s="262"/>
      <c r="VKA57" s="262"/>
      <c r="VKB57" s="261"/>
      <c r="VKC57" s="263"/>
      <c r="VKD57" s="264"/>
      <c r="VKE57" s="292"/>
      <c r="VKF57" s="292"/>
      <c r="VKG57" s="292"/>
      <c r="VKH57" s="292"/>
      <c r="VKI57" s="292"/>
      <c r="VKJ57" s="292"/>
      <c r="VKK57" s="153"/>
      <c r="VKL57" s="153"/>
      <c r="VKM57" s="151"/>
      <c r="VKN57" s="153"/>
      <c r="VKP57" s="267"/>
      <c r="VKQ57" s="267"/>
      <c r="VKR57" s="260"/>
      <c r="VKS57" s="293"/>
      <c r="VKT57" s="293"/>
      <c r="VKU57" s="293"/>
      <c r="VKV57" s="261"/>
      <c r="VKW57" s="261"/>
      <c r="VKX57" s="261"/>
      <c r="VKY57" s="262"/>
      <c r="VKZ57" s="262"/>
      <c r="VLA57" s="261"/>
      <c r="VLB57" s="263"/>
      <c r="VLC57" s="264"/>
      <c r="VLD57" s="292"/>
      <c r="VLE57" s="292"/>
      <c r="VLF57" s="292"/>
      <c r="VLG57" s="292"/>
      <c r="VLH57" s="292"/>
      <c r="VLI57" s="292"/>
      <c r="VLJ57" s="153"/>
      <c r="VLK57" s="153"/>
      <c r="VLL57" s="151"/>
      <c r="VLM57" s="153"/>
      <c r="VLO57" s="267"/>
      <c r="VLP57" s="267"/>
      <c r="VLQ57" s="260"/>
      <c r="VLR57" s="293"/>
      <c r="VLS57" s="293"/>
      <c r="VLT57" s="293"/>
      <c r="VLU57" s="261"/>
      <c r="VLV57" s="261"/>
      <c r="VLW57" s="261"/>
      <c r="VLX57" s="262"/>
      <c r="VLY57" s="262"/>
      <c r="VLZ57" s="261"/>
      <c r="VMA57" s="263"/>
      <c r="VMB57" s="264"/>
      <c r="VMC57" s="292"/>
      <c r="VMD57" s="292"/>
      <c r="VME57" s="292"/>
      <c r="VMF57" s="292"/>
      <c r="VMG57" s="292"/>
      <c r="VMH57" s="292"/>
      <c r="VMI57" s="153"/>
      <c r="VMJ57" s="153"/>
      <c r="VMK57" s="151"/>
      <c r="VML57" s="153"/>
      <c r="VMN57" s="267"/>
      <c r="VMO57" s="267"/>
      <c r="VMP57" s="260"/>
      <c r="VMQ57" s="293"/>
      <c r="VMR57" s="293"/>
      <c r="VMS57" s="293"/>
      <c r="VMT57" s="261"/>
      <c r="VMU57" s="261"/>
      <c r="VMV57" s="261"/>
      <c r="VMW57" s="262"/>
      <c r="VMX57" s="262"/>
      <c r="VMY57" s="261"/>
      <c r="VMZ57" s="263"/>
      <c r="VNA57" s="264"/>
      <c r="VNB57" s="292"/>
      <c r="VNC57" s="292"/>
      <c r="VND57" s="292"/>
      <c r="VNE57" s="292"/>
      <c r="VNF57" s="292"/>
      <c r="VNG57" s="292"/>
      <c r="VNH57" s="153"/>
      <c r="VNI57" s="153"/>
      <c r="VNJ57" s="151"/>
      <c r="VNK57" s="153"/>
      <c r="VNM57" s="267"/>
      <c r="VNN57" s="267"/>
      <c r="VNO57" s="260"/>
      <c r="VNP57" s="293"/>
      <c r="VNQ57" s="293"/>
      <c r="VNR57" s="293"/>
      <c r="VNS57" s="261"/>
      <c r="VNT57" s="261"/>
      <c r="VNU57" s="261"/>
      <c r="VNV57" s="262"/>
      <c r="VNW57" s="262"/>
      <c r="VNX57" s="261"/>
      <c r="VNY57" s="263"/>
      <c r="VNZ57" s="264"/>
      <c r="VOA57" s="292"/>
      <c r="VOB57" s="292"/>
      <c r="VOC57" s="292"/>
      <c r="VOD57" s="292"/>
      <c r="VOE57" s="292"/>
      <c r="VOF57" s="292"/>
      <c r="VOG57" s="153"/>
      <c r="VOH57" s="153"/>
      <c r="VOI57" s="151"/>
      <c r="VOJ57" s="153"/>
      <c r="VOL57" s="267"/>
      <c r="VOM57" s="267"/>
      <c r="VON57" s="260"/>
      <c r="VOO57" s="293"/>
      <c r="VOP57" s="293"/>
      <c r="VOQ57" s="293"/>
      <c r="VOR57" s="261"/>
      <c r="VOS57" s="261"/>
      <c r="VOT57" s="261"/>
      <c r="VOU57" s="262"/>
      <c r="VOV57" s="262"/>
      <c r="VOW57" s="261"/>
      <c r="VOX57" s="263"/>
      <c r="VOY57" s="264"/>
      <c r="VOZ57" s="292"/>
      <c r="VPA57" s="292"/>
      <c r="VPB57" s="292"/>
      <c r="VPC57" s="292"/>
      <c r="VPD57" s="292"/>
      <c r="VPE57" s="292"/>
      <c r="VPF57" s="153"/>
      <c r="VPG57" s="153"/>
      <c r="VPH57" s="151"/>
      <c r="VPI57" s="153"/>
      <c r="VPK57" s="267"/>
      <c r="VPL57" s="267"/>
      <c r="VPM57" s="260"/>
      <c r="VPN57" s="293"/>
      <c r="VPO57" s="293"/>
      <c r="VPP57" s="293"/>
      <c r="VPQ57" s="261"/>
      <c r="VPR57" s="261"/>
      <c r="VPS57" s="261"/>
      <c r="VPT57" s="262"/>
      <c r="VPU57" s="262"/>
      <c r="VPV57" s="261"/>
      <c r="VPW57" s="263"/>
      <c r="VPX57" s="264"/>
      <c r="VPY57" s="292"/>
      <c r="VPZ57" s="292"/>
      <c r="VQA57" s="292"/>
      <c r="VQB57" s="292"/>
      <c r="VQC57" s="292"/>
      <c r="VQD57" s="292"/>
      <c r="VQE57" s="153"/>
      <c r="VQF57" s="153"/>
      <c r="VQG57" s="151"/>
      <c r="VQH57" s="153"/>
      <c r="VQJ57" s="267"/>
      <c r="VQK57" s="267"/>
      <c r="VQL57" s="260"/>
      <c r="VQM57" s="293"/>
      <c r="VQN57" s="293"/>
      <c r="VQO57" s="293"/>
      <c r="VQP57" s="261"/>
      <c r="VQQ57" s="261"/>
      <c r="VQR57" s="261"/>
      <c r="VQS57" s="262"/>
      <c r="VQT57" s="262"/>
      <c r="VQU57" s="261"/>
      <c r="VQV57" s="263"/>
      <c r="VQW57" s="264"/>
      <c r="VQX57" s="292"/>
      <c r="VQY57" s="292"/>
      <c r="VQZ57" s="292"/>
      <c r="VRA57" s="292"/>
      <c r="VRB57" s="292"/>
      <c r="VRC57" s="292"/>
      <c r="VRD57" s="153"/>
      <c r="VRE57" s="153"/>
      <c r="VRF57" s="151"/>
      <c r="VRG57" s="153"/>
      <c r="VRI57" s="267"/>
      <c r="VRJ57" s="267"/>
      <c r="VRK57" s="260"/>
      <c r="VRL57" s="293"/>
      <c r="VRM57" s="293"/>
      <c r="VRN57" s="293"/>
      <c r="VRO57" s="261"/>
      <c r="VRP57" s="261"/>
      <c r="VRQ57" s="261"/>
      <c r="VRR57" s="262"/>
      <c r="VRS57" s="262"/>
      <c r="VRT57" s="261"/>
      <c r="VRU57" s="263"/>
      <c r="VRV57" s="264"/>
      <c r="VRW57" s="292"/>
      <c r="VRX57" s="292"/>
      <c r="VRY57" s="292"/>
      <c r="VRZ57" s="292"/>
      <c r="VSA57" s="292"/>
      <c r="VSB57" s="292"/>
      <c r="VSC57" s="153"/>
      <c r="VSD57" s="153"/>
      <c r="VSE57" s="151"/>
      <c r="VSF57" s="153"/>
      <c r="VSH57" s="267"/>
      <c r="VSI57" s="267"/>
      <c r="VSJ57" s="260"/>
      <c r="VSK57" s="293"/>
      <c r="VSL57" s="293"/>
      <c r="VSM57" s="293"/>
      <c r="VSN57" s="261"/>
      <c r="VSO57" s="261"/>
      <c r="VSP57" s="261"/>
      <c r="VSQ57" s="262"/>
      <c r="VSR57" s="262"/>
      <c r="VSS57" s="261"/>
      <c r="VST57" s="263"/>
      <c r="VSU57" s="264"/>
      <c r="VSV57" s="292"/>
      <c r="VSW57" s="292"/>
      <c r="VSX57" s="292"/>
      <c r="VSY57" s="292"/>
      <c r="VSZ57" s="292"/>
      <c r="VTA57" s="292"/>
      <c r="VTB57" s="153"/>
      <c r="VTC57" s="153"/>
      <c r="VTD57" s="151"/>
      <c r="VTE57" s="153"/>
      <c r="VTG57" s="267"/>
      <c r="VTH57" s="267"/>
      <c r="VTI57" s="260"/>
      <c r="VTJ57" s="293"/>
      <c r="VTK57" s="293"/>
      <c r="VTL57" s="293"/>
      <c r="VTM57" s="261"/>
      <c r="VTN57" s="261"/>
      <c r="VTO57" s="261"/>
      <c r="VTP57" s="262"/>
      <c r="VTQ57" s="262"/>
      <c r="VTR57" s="261"/>
      <c r="VTS57" s="263"/>
      <c r="VTT57" s="264"/>
      <c r="VTU57" s="292"/>
      <c r="VTV57" s="292"/>
      <c r="VTW57" s="292"/>
      <c r="VTX57" s="292"/>
      <c r="VTY57" s="292"/>
      <c r="VTZ57" s="292"/>
      <c r="VUA57" s="153"/>
      <c r="VUB57" s="153"/>
      <c r="VUC57" s="151"/>
      <c r="VUD57" s="153"/>
      <c r="VUF57" s="267"/>
      <c r="VUG57" s="267"/>
      <c r="VUH57" s="260"/>
      <c r="VUI57" s="293"/>
      <c r="VUJ57" s="293"/>
      <c r="VUK57" s="293"/>
      <c r="VUL57" s="261"/>
      <c r="VUM57" s="261"/>
      <c r="VUN57" s="261"/>
      <c r="VUO57" s="262"/>
      <c r="VUP57" s="262"/>
      <c r="VUQ57" s="261"/>
      <c r="VUR57" s="263"/>
      <c r="VUS57" s="264"/>
      <c r="VUT57" s="292"/>
      <c r="VUU57" s="292"/>
      <c r="VUV57" s="292"/>
      <c r="VUW57" s="292"/>
      <c r="VUX57" s="292"/>
      <c r="VUY57" s="292"/>
      <c r="VUZ57" s="153"/>
      <c r="VVA57" s="153"/>
      <c r="VVB57" s="151"/>
      <c r="VVC57" s="153"/>
      <c r="VVE57" s="267"/>
      <c r="VVF57" s="267"/>
      <c r="VVG57" s="260"/>
      <c r="VVH57" s="293"/>
      <c r="VVI57" s="293"/>
      <c r="VVJ57" s="293"/>
      <c r="VVK57" s="261"/>
      <c r="VVL57" s="261"/>
      <c r="VVM57" s="261"/>
      <c r="VVN57" s="262"/>
      <c r="VVO57" s="262"/>
      <c r="VVP57" s="261"/>
      <c r="VVQ57" s="263"/>
      <c r="VVR57" s="264"/>
      <c r="VVS57" s="292"/>
      <c r="VVT57" s="292"/>
      <c r="VVU57" s="292"/>
      <c r="VVV57" s="292"/>
      <c r="VVW57" s="292"/>
      <c r="VVX57" s="292"/>
      <c r="VVY57" s="153"/>
      <c r="VVZ57" s="153"/>
      <c r="VWA57" s="151"/>
      <c r="VWB57" s="153"/>
      <c r="VWD57" s="267"/>
      <c r="VWE57" s="267"/>
      <c r="VWF57" s="260"/>
      <c r="VWG57" s="293"/>
      <c r="VWH57" s="293"/>
      <c r="VWI57" s="293"/>
      <c r="VWJ57" s="261"/>
      <c r="VWK57" s="261"/>
      <c r="VWL57" s="261"/>
      <c r="VWM57" s="262"/>
      <c r="VWN57" s="262"/>
      <c r="VWO57" s="261"/>
      <c r="VWP57" s="263"/>
      <c r="VWQ57" s="264"/>
      <c r="VWR57" s="292"/>
      <c r="VWS57" s="292"/>
      <c r="VWT57" s="292"/>
      <c r="VWU57" s="292"/>
      <c r="VWV57" s="292"/>
      <c r="VWW57" s="292"/>
      <c r="VWX57" s="153"/>
      <c r="VWY57" s="153"/>
      <c r="VWZ57" s="151"/>
      <c r="VXA57" s="153"/>
      <c r="VXC57" s="267"/>
      <c r="VXD57" s="267"/>
      <c r="VXE57" s="260"/>
      <c r="VXF57" s="293"/>
      <c r="VXG57" s="293"/>
      <c r="VXH57" s="293"/>
      <c r="VXI57" s="261"/>
      <c r="VXJ57" s="261"/>
      <c r="VXK57" s="261"/>
      <c r="VXL57" s="262"/>
      <c r="VXM57" s="262"/>
      <c r="VXN57" s="261"/>
      <c r="VXO57" s="263"/>
      <c r="VXP57" s="264"/>
      <c r="VXQ57" s="292"/>
      <c r="VXR57" s="292"/>
      <c r="VXS57" s="292"/>
      <c r="VXT57" s="292"/>
      <c r="VXU57" s="292"/>
      <c r="VXV57" s="292"/>
      <c r="VXW57" s="153"/>
      <c r="VXX57" s="153"/>
      <c r="VXY57" s="151"/>
      <c r="VXZ57" s="153"/>
      <c r="VYB57" s="267"/>
      <c r="VYC57" s="267"/>
      <c r="VYD57" s="260"/>
      <c r="VYE57" s="293"/>
      <c r="VYF57" s="293"/>
      <c r="VYG57" s="293"/>
      <c r="VYH57" s="261"/>
      <c r="VYI57" s="261"/>
      <c r="VYJ57" s="261"/>
      <c r="VYK57" s="262"/>
      <c r="VYL57" s="262"/>
      <c r="VYM57" s="261"/>
      <c r="VYN57" s="263"/>
      <c r="VYO57" s="264"/>
      <c r="VYP57" s="292"/>
      <c r="VYQ57" s="292"/>
      <c r="VYR57" s="292"/>
      <c r="VYS57" s="292"/>
      <c r="VYT57" s="292"/>
      <c r="VYU57" s="292"/>
      <c r="VYV57" s="153"/>
      <c r="VYW57" s="153"/>
      <c r="VYX57" s="151"/>
      <c r="VYY57" s="153"/>
      <c r="VZA57" s="267"/>
      <c r="VZB57" s="267"/>
      <c r="VZC57" s="260"/>
      <c r="VZD57" s="293"/>
      <c r="VZE57" s="293"/>
      <c r="VZF57" s="293"/>
      <c r="VZG57" s="261"/>
      <c r="VZH57" s="261"/>
      <c r="VZI57" s="261"/>
      <c r="VZJ57" s="262"/>
      <c r="VZK57" s="262"/>
      <c r="VZL57" s="261"/>
      <c r="VZM57" s="263"/>
      <c r="VZN57" s="264"/>
      <c r="VZO57" s="292"/>
      <c r="VZP57" s="292"/>
      <c r="VZQ57" s="292"/>
      <c r="VZR57" s="292"/>
      <c r="VZS57" s="292"/>
      <c r="VZT57" s="292"/>
      <c r="VZU57" s="153"/>
      <c r="VZV57" s="153"/>
      <c r="VZW57" s="151"/>
      <c r="VZX57" s="153"/>
      <c r="VZZ57" s="267"/>
      <c r="WAA57" s="267"/>
      <c r="WAB57" s="260"/>
      <c r="WAC57" s="293"/>
      <c r="WAD57" s="293"/>
      <c r="WAE57" s="293"/>
      <c r="WAF57" s="261"/>
      <c r="WAG57" s="261"/>
      <c r="WAH57" s="261"/>
      <c r="WAI57" s="262"/>
      <c r="WAJ57" s="262"/>
      <c r="WAK57" s="261"/>
      <c r="WAL57" s="263"/>
      <c r="WAM57" s="264"/>
      <c r="WAN57" s="292"/>
      <c r="WAO57" s="292"/>
      <c r="WAP57" s="292"/>
      <c r="WAQ57" s="292"/>
      <c r="WAR57" s="292"/>
      <c r="WAS57" s="292"/>
      <c r="WAT57" s="153"/>
      <c r="WAU57" s="153"/>
      <c r="WAV57" s="151"/>
      <c r="WAW57" s="153"/>
      <c r="WAY57" s="267"/>
      <c r="WAZ57" s="267"/>
      <c r="WBA57" s="260"/>
      <c r="WBB57" s="293"/>
      <c r="WBC57" s="293"/>
      <c r="WBD57" s="293"/>
      <c r="WBE57" s="261"/>
      <c r="WBF57" s="261"/>
      <c r="WBG57" s="261"/>
      <c r="WBH57" s="262"/>
      <c r="WBI57" s="262"/>
      <c r="WBJ57" s="261"/>
      <c r="WBK57" s="263"/>
      <c r="WBL57" s="264"/>
      <c r="WBM57" s="292"/>
      <c r="WBN57" s="292"/>
      <c r="WBO57" s="292"/>
      <c r="WBP57" s="292"/>
      <c r="WBQ57" s="292"/>
      <c r="WBR57" s="292"/>
      <c r="WBS57" s="153"/>
      <c r="WBT57" s="153"/>
      <c r="WBU57" s="151"/>
      <c r="WBV57" s="153"/>
      <c r="WBX57" s="267"/>
      <c r="WBY57" s="267"/>
      <c r="WBZ57" s="260"/>
      <c r="WCA57" s="293"/>
      <c r="WCB57" s="293"/>
      <c r="WCC57" s="293"/>
      <c r="WCD57" s="261"/>
      <c r="WCE57" s="261"/>
      <c r="WCF57" s="261"/>
      <c r="WCG57" s="262"/>
      <c r="WCH57" s="262"/>
      <c r="WCI57" s="261"/>
      <c r="WCJ57" s="263"/>
      <c r="WCK57" s="264"/>
      <c r="WCL57" s="292"/>
      <c r="WCM57" s="292"/>
      <c r="WCN57" s="292"/>
      <c r="WCO57" s="292"/>
      <c r="WCP57" s="292"/>
      <c r="WCQ57" s="292"/>
      <c r="WCR57" s="153"/>
      <c r="WCS57" s="153"/>
      <c r="WCT57" s="151"/>
      <c r="WCU57" s="153"/>
      <c r="WCW57" s="267"/>
      <c r="WCX57" s="267"/>
      <c r="WCY57" s="260"/>
      <c r="WCZ57" s="293"/>
      <c r="WDA57" s="293"/>
      <c r="WDB57" s="293"/>
      <c r="WDC57" s="261"/>
      <c r="WDD57" s="261"/>
      <c r="WDE57" s="261"/>
      <c r="WDF57" s="262"/>
      <c r="WDG57" s="262"/>
      <c r="WDH57" s="261"/>
      <c r="WDI57" s="263"/>
      <c r="WDJ57" s="264"/>
      <c r="WDK57" s="292"/>
      <c r="WDL57" s="292"/>
      <c r="WDM57" s="292"/>
      <c r="WDN57" s="292"/>
      <c r="WDO57" s="292"/>
      <c r="WDP57" s="292"/>
      <c r="WDQ57" s="153"/>
      <c r="WDR57" s="153"/>
      <c r="WDS57" s="151"/>
      <c r="WDT57" s="153"/>
      <c r="WDV57" s="267"/>
      <c r="WDW57" s="267"/>
      <c r="WDX57" s="260"/>
      <c r="WDY57" s="293"/>
      <c r="WDZ57" s="293"/>
      <c r="WEA57" s="293"/>
      <c r="WEB57" s="261"/>
      <c r="WEC57" s="261"/>
      <c r="WED57" s="261"/>
      <c r="WEE57" s="262"/>
      <c r="WEF57" s="262"/>
      <c r="WEG57" s="261"/>
      <c r="WEH57" s="263"/>
      <c r="WEI57" s="264"/>
      <c r="WEJ57" s="292"/>
      <c r="WEK57" s="292"/>
      <c r="WEL57" s="292"/>
      <c r="WEM57" s="292"/>
      <c r="WEN57" s="292"/>
      <c r="WEO57" s="292"/>
      <c r="WEP57" s="153"/>
      <c r="WEQ57" s="153"/>
      <c r="WER57" s="151"/>
      <c r="WES57" s="153"/>
      <c r="WEU57" s="267"/>
      <c r="WEV57" s="267"/>
      <c r="WEW57" s="260"/>
      <c r="WEX57" s="293"/>
      <c r="WEY57" s="293"/>
      <c r="WEZ57" s="293"/>
      <c r="WFA57" s="261"/>
      <c r="WFB57" s="261"/>
      <c r="WFC57" s="261"/>
      <c r="WFD57" s="262"/>
      <c r="WFE57" s="262"/>
      <c r="WFF57" s="261"/>
      <c r="WFG57" s="263"/>
      <c r="WFH57" s="264"/>
      <c r="WFI57" s="292"/>
      <c r="WFJ57" s="292"/>
      <c r="WFK57" s="292"/>
      <c r="WFL57" s="292"/>
      <c r="WFM57" s="292"/>
      <c r="WFN57" s="292"/>
      <c r="WFO57" s="153"/>
      <c r="WFP57" s="153"/>
      <c r="WFQ57" s="151"/>
      <c r="WFR57" s="153"/>
      <c r="WFT57" s="267"/>
      <c r="WFU57" s="267"/>
      <c r="WFV57" s="260"/>
      <c r="WFW57" s="293"/>
      <c r="WFX57" s="293"/>
      <c r="WFY57" s="293"/>
      <c r="WFZ57" s="261"/>
      <c r="WGA57" s="261"/>
      <c r="WGB57" s="261"/>
      <c r="WGC57" s="262"/>
      <c r="WGD57" s="262"/>
      <c r="WGE57" s="261"/>
      <c r="WGF57" s="263"/>
      <c r="WGG57" s="264"/>
      <c r="WGH57" s="292"/>
      <c r="WGI57" s="292"/>
      <c r="WGJ57" s="292"/>
      <c r="WGK57" s="292"/>
      <c r="WGL57" s="292"/>
      <c r="WGM57" s="292"/>
      <c r="WGN57" s="153"/>
      <c r="WGO57" s="153"/>
      <c r="WGP57" s="151"/>
      <c r="WGQ57" s="153"/>
      <c r="WGS57" s="267"/>
      <c r="WGT57" s="267"/>
      <c r="WGU57" s="260"/>
      <c r="WGV57" s="293"/>
      <c r="WGW57" s="293"/>
      <c r="WGX57" s="293"/>
      <c r="WGY57" s="261"/>
      <c r="WGZ57" s="261"/>
      <c r="WHA57" s="261"/>
      <c r="WHB57" s="262"/>
      <c r="WHC57" s="262"/>
      <c r="WHD57" s="261"/>
      <c r="WHE57" s="263"/>
      <c r="WHF57" s="264"/>
      <c r="WHG57" s="292"/>
      <c r="WHH57" s="292"/>
      <c r="WHI57" s="292"/>
      <c r="WHJ57" s="292"/>
      <c r="WHK57" s="292"/>
      <c r="WHL57" s="292"/>
      <c r="WHM57" s="153"/>
      <c r="WHN57" s="153"/>
      <c r="WHO57" s="151"/>
      <c r="WHP57" s="153"/>
      <c r="WHR57" s="267"/>
      <c r="WHS57" s="267"/>
      <c r="WHT57" s="260"/>
      <c r="WHU57" s="293"/>
      <c r="WHV57" s="293"/>
      <c r="WHW57" s="293"/>
      <c r="WHX57" s="261"/>
      <c r="WHY57" s="261"/>
      <c r="WHZ57" s="261"/>
      <c r="WIA57" s="262"/>
      <c r="WIB57" s="262"/>
      <c r="WIC57" s="261"/>
      <c r="WID57" s="263"/>
      <c r="WIE57" s="264"/>
      <c r="WIF57" s="292"/>
      <c r="WIG57" s="292"/>
      <c r="WIH57" s="292"/>
      <c r="WII57" s="292"/>
      <c r="WIJ57" s="292"/>
      <c r="WIK57" s="292"/>
      <c r="WIL57" s="153"/>
      <c r="WIM57" s="153"/>
      <c r="WIN57" s="151"/>
      <c r="WIO57" s="153"/>
      <c r="WIQ57" s="267"/>
      <c r="WIR57" s="267"/>
      <c r="WIS57" s="260"/>
      <c r="WIT57" s="293"/>
      <c r="WIU57" s="293"/>
      <c r="WIV57" s="293"/>
      <c r="WIW57" s="261"/>
      <c r="WIX57" s="261"/>
      <c r="WIY57" s="261"/>
      <c r="WIZ57" s="262"/>
      <c r="WJA57" s="262"/>
      <c r="WJB57" s="261"/>
      <c r="WJC57" s="263"/>
      <c r="WJD57" s="264"/>
      <c r="WJE57" s="292"/>
      <c r="WJF57" s="292"/>
      <c r="WJG57" s="292"/>
      <c r="WJH57" s="292"/>
      <c r="WJI57" s="292"/>
      <c r="WJJ57" s="292"/>
      <c r="WJK57" s="153"/>
      <c r="WJL57" s="153"/>
      <c r="WJM57" s="151"/>
      <c r="WJN57" s="153"/>
      <c r="WJP57" s="267"/>
      <c r="WJQ57" s="267"/>
      <c r="WJR57" s="260"/>
      <c r="WJS57" s="293"/>
      <c r="WJT57" s="293"/>
      <c r="WJU57" s="293"/>
      <c r="WJV57" s="261"/>
      <c r="WJW57" s="261"/>
      <c r="WJX57" s="261"/>
      <c r="WJY57" s="262"/>
      <c r="WJZ57" s="262"/>
      <c r="WKA57" s="261"/>
      <c r="WKB57" s="263"/>
      <c r="WKC57" s="264"/>
      <c r="WKD57" s="292"/>
      <c r="WKE57" s="292"/>
      <c r="WKF57" s="292"/>
      <c r="WKG57" s="292"/>
      <c r="WKH57" s="292"/>
      <c r="WKI57" s="292"/>
      <c r="WKJ57" s="153"/>
      <c r="WKK57" s="153"/>
      <c r="WKL57" s="151"/>
      <c r="WKM57" s="153"/>
      <c r="WKO57" s="267"/>
      <c r="WKP57" s="267"/>
      <c r="WKQ57" s="260"/>
      <c r="WKR57" s="293"/>
      <c r="WKS57" s="293"/>
      <c r="WKT57" s="293"/>
      <c r="WKU57" s="261"/>
      <c r="WKV57" s="261"/>
      <c r="WKW57" s="261"/>
      <c r="WKX57" s="262"/>
      <c r="WKY57" s="262"/>
      <c r="WKZ57" s="261"/>
      <c r="WLA57" s="263"/>
      <c r="WLB57" s="264"/>
      <c r="WLC57" s="292"/>
      <c r="WLD57" s="292"/>
      <c r="WLE57" s="292"/>
      <c r="WLF57" s="292"/>
      <c r="WLG57" s="292"/>
      <c r="WLH57" s="292"/>
      <c r="WLI57" s="153"/>
      <c r="WLJ57" s="153"/>
      <c r="WLK57" s="151"/>
      <c r="WLL57" s="153"/>
      <c r="WLN57" s="267"/>
      <c r="WLO57" s="267"/>
      <c r="WLP57" s="260"/>
      <c r="WLQ57" s="293"/>
      <c r="WLR57" s="293"/>
      <c r="WLS57" s="293"/>
      <c r="WLT57" s="261"/>
      <c r="WLU57" s="261"/>
      <c r="WLV57" s="261"/>
      <c r="WLW57" s="262"/>
      <c r="WLX57" s="262"/>
      <c r="WLY57" s="261"/>
      <c r="WLZ57" s="263"/>
      <c r="WMA57" s="264"/>
      <c r="WMB57" s="292"/>
      <c r="WMC57" s="292"/>
      <c r="WMD57" s="292"/>
      <c r="WME57" s="292"/>
      <c r="WMF57" s="292"/>
      <c r="WMG57" s="292"/>
      <c r="WMH57" s="153"/>
      <c r="WMI57" s="153"/>
      <c r="WMJ57" s="151"/>
      <c r="WMK57" s="153"/>
      <c r="WMM57" s="267"/>
      <c r="WMN57" s="267"/>
      <c r="WMO57" s="260"/>
      <c r="WMP57" s="293"/>
      <c r="WMQ57" s="293"/>
      <c r="WMR57" s="293"/>
      <c r="WMS57" s="261"/>
      <c r="WMT57" s="261"/>
      <c r="WMU57" s="261"/>
      <c r="WMV57" s="262"/>
      <c r="WMW57" s="262"/>
      <c r="WMX57" s="261"/>
      <c r="WMY57" s="263"/>
      <c r="WMZ57" s="264"/>
      <c r="WNA57" s="292"/>
      <c r="WNB57" s="292"/>
      <c r="WNC57" s="292"/>
      <c r="WND57" s="292"/>
      <c r="WNE57" s="292"/>
      <c r="WNF57" s="292"/>
      <c r="WNG57" s="153"/>
      <c r="WNH57" s="153"/>
      <c r="WNI57" s="151"/>
      <c r="WNJ57" s="153"/>
      <c r="WNL57" s="267"/>
      <c r="WNM57" s="267"/>
      <c r="WNN57" s="260"/>
      <c r="WNO57" s="293"/>
      <c r="WNP57" s="293"/>
      <c r="WNQ57" s="293"/>
      <c r="WNR57" s="261"/>
      <c r="WNS57" s="261"/>
      <c r="WNT57" s="261"/>
      <c r="WNU57" s="262"/>
      <c r="WNV57" s="262"/>
      <c r="WNW57" s="261"/>
      <c r="WNX57" s="263"/>
      <c r="WNY57" s="264"/>
      <c r="WNZ57" s="292"/>
      <c r="WOA57" s="292"/>
      <c r="WOB57" s="292"/>
      <c r="WOC57" s="292"/>
      <c r="WOD57" s="292"/>
      <c r="WOE57" s="292"/>
      <c r="WOF57" s="153"/>
      <c r="WOG57" s="153"/>
      <c r="WOH57" s="151"/>
      <c r="WOI57" s="153"/>
      <c r="WOK57" s="267"/>
      <c r="WOL57" s="267"/>
      <c r="WOM57" s="260"/>
      <c r="WON57" s="293"/>
      <c r="WOO57" s="293"/>
      <c r="WOP57" s="293"/>
      <c r="WOQ57" s="261"/>
      <c r="WOR57" s="261"/>
      <c r="WOS57" s="261"/>
      <c r="WOT57" s="262"/>
      <c r="WOU57" s="262"/>
      <c r="WOV57" s="261"/>
      <c r="WOW57" s="263"/>
      <c r="WOX57" s="264"/>
      <c r="WOY57" s="292"/>
      <c r="WOZ57" s="292"/>
      <c r="WPA57" s="292"/>
      <c r="WPB57" s="292"/>
      <c r="WPC57" s="292"/>
      <c r="WPD57" s="292"/>
      <c r="WPE57" s="153"/>
      <c r="WPF57" s="153"/>
      <c r="WPG57" s="151"/>
      <c r="WPH57" s="153"/>
      <c r="WPJ57" s="267"/>
      <c r="WPK57" s="267"/>
      <c r="WPL57" s="260"/>
      <c r="WPM57" s="293"/>
      <c r="WPN57" s="293"/>
      <c r="WPO57" s="293"/>
      <c r="WPP57" s="261"/>
      <c r="WPQ57" s="261"/>
      <c r="WPR57" s="261"/>
      <c r="WPS57" s="262"/>
      <c r="WPT57" s="262"/>
      <c r="WPU57" s="261"/>
      <c r="WPV57" s="263"/>
      <c r="WPW57" s="264"/>
      <c r="WPX57" s="292"/>
      <c r="WPY57" s="292"/>
      <c r="WPZ57" s="292"/>
      <c r="WQA57" s="292"/>
      <c r="WQB57" s="292"/>
      <c r="WQC57" s="292"/>
      <c r="WQD57" s="153"/>
      <c r="WQE57" s="153"/>
      <c r="WQF57" s="151"/>
      <c r="WQG57" s="153"/>
      <c r="WQI57" s="267"/>
      <c r="WQJ57" s="267"/>
      <c r="WQK57" s="260"/>
      <c r="WQL57" s="293"/>
      <c r="WQM57" s="293"/>
      <c r="WQN57" s="293"/>
      <c r="WQO57" s="261"/>
      <c r="WQP57" s="261"/>
      <c r="WQQ57" s="261"/>
      <c r="WQR57" s="262"/>
      <c r="WQS57" s="262"/>
      <c r="WQT57" s="261"/>
      <c r="WQU57" s="263"/>
      <c r="WQV57" s="264"/>
      <c r="WQW57" s="292"/>
      <c r="WQX57" s="292"/>
      <c r="WQY57" s="292"/>
      <c r="WQZ57" s="292"/>
      <c r="WRA57" s="292"/>
      <c r="WRB57" s="292"/>
      <c r="WRC57" s="153"/>
      <c r="WRD57" s="153"/>
      <c r="WRE57" s="151"/>
      <c r="WRF57" s="153"/>
      <c r="WRH57" s="267"/>
      <c r="WRI57" s="267"/>
      <c r="WRJ57" s="260"/>
      <c r="WRK57" s="293"/>
      <c r="WRL57" s="293"/>
      <c r="WRM57" s="293"/>
      <c r="WRN57" s="261"/>
      <c r="WRO57" s="261"/>
      <c r="WRP57" s="261"/>
      <c r="WRQ57" s="262"/>
      <c r="WRR57" s="262"/>
      <c r="WRS57" s="261"/>
      <c r="WRT57" s="263"/>
      <c r="WRU57" s="264"/>
      <c r="WRV57" s="292"/>
      <c r="WRW57" s="292"/>
      <c r="WRX57" s="292"/>
      <c r="WRY57" s="292"/>
      <c r="WRZ57" s="292"/>
      <c r="WSA57" s="292"/>
      <c r="WSB57" s="153"/>
      <c r="WSC57" s="153"/>
      <c r="WSD57" s="151"/>
      <c r="WSE57" s="153"/>
      <c r="WSG57" s="267"/>
      <c r="WSH57" s="267"/>
      <c r="WSI57" s="260"/>
      <c r="WSJ57" s="293"/>
      <c r="WSK57" s="293"/>
      <c r="WSL57" s="293"/>
      <c r="WSM57" s="261"/>
      <c r="WSN57" s="261"/>
      <c r="WSO57" s="261"/>
      <c r="WSP57" s="262"/>
      <c r="WSQ57" s="262"/>
      <c r="WSR57" s="261"/>
      <c r="WSS57" s="263"/>
      <c r="WST57" s="264"/>
      <c r="WSU57" s="292"/>
      <c r="WSV57" s="292"/>
      <c r="WSW57" s="292"/>
      <c r="WSX57" s="292"/>
      <c r="WSY57" s="292"/>
      <c r="WSZ57" s="292"/>
      <c r="WTA57" s="153"/>
      <c r="WTB57" s="153"/>
      <c r="WTC57" s="151"/>
      <c r="WTD57" s="153"/>
      <c r="WTF57" s="267"/>
      <c r="WTG57" s="267"/>
      <c r="WTH57" s="260"/>
      <c r="WTI57" s="293"/>
      <c r="WTJ57" s="293"/>
      <c r="WTK57" s="293"/>
      <c r="WTL57" s="261"/>
      <c r="WTM57" s="261"/>
      <c r="WTN57" s="261"/>
      <c r="WTO57" s="262"/>
      <c r="WTP57" s="262"/>
      <c r="WTQ57" s="261"/>
      <c r="WTR57" s="263"/>
      <c r="WTS57" s="264"/>
      <c r="WTT57" s="292"/>
      <c r="WTU57" s="292"/>
      <c r="WTV57" s="292"/>
      <c r="WTW57" s="292"/>
      <c r="WTX57" s="292"/>
      <c r="WTY57" s="292"/>
      <c r="WTZ57" s="153"/>
      <c r="WUA57" s="153"/>
      <c r="WUB57" s="151"/>
      <c r="WUC57" s="153"/>
      <c r="WUE57" s="267"/>
      <c r="WUF57" s="267"/>
      <c r="WUG57" s="260"/>
      <c r="WUH57" s="293"/>
      <c r="WUI57" s="293"/>
      <c r="WUJ57" s="293"/>
      <c r="WUK57" s="261"/>
      <c r="WUL57" s="261"/>
      <c r="WUM57" s="261"/>
      <c r="WUN57" s="262"/>
      <c r="WUO57" s="262"/>
      <c r="WUP57" s="261"/>
      <c r="WUQ57" s="263"/>
      <c r="WUR57" s="264"/>
      <c r="WUS57" s="292"/>
      <c r="WUT57" s="292"/>
      <c r="WUU57" s="292"/>
      <c r="WUV57" s="292"/>
      <c r="WUW57" s="292"/>
      <c r="WUX57" s="292"/>
      <c r="WUY57" s="153"/>
      <c r="WUZ57" s="153"/>
      <c r="WVA57" s="151"/>
      <c r="WVB57" s="153"/>
      <c r="WVD57" s="267"/>
      <c r="WVE57" s="267"/>
      <c r="WVF57" s="260"/>
      <c r="WVG57" s="293"/>
      <c r="WVH57" s="293"/>
      <c r="WVI57" s="293"/>
      <c r="WVJ57" s="261"/>
      <c r="WVK57" s="261"/>
      <c r="WVL57" s="261"/>
      <c r="WVM57" s="262"/>
      <c r="WVN57" s="262"/>
      <c r="WVO57" s="261"/>
      <c r="WVP57" s="263"/>
      <c r="WVQ57" s="264"/>
      <c r="WVR57" s="292"/>
      <c r="WVS57" s="292"/>
      <c r="WVT57" s="292"/>
      <c r="WVU57" s="292"/>
      <c r="WVV57" s="292"/>
      <c r="WVW57" s="292"/>
      <c r="WVX57" s="153"/>
      <c r="WVY57" s="153"/>
      <c r="WVZ57" s="151"/>
      <c r="WWA57" s="153"/>
      <c r="WWC57" s="267"/>
      <c r="WWD57" s="267"/>
      <c r="WWE57" s="260"/>
      <c r="WWF57" s="293"/>
      <c r="WWG57" s="293"/>
      <c r="WWH57" s="293"/>
      <c r="WWI57" s="261"/>
      <c r="WWJ57" s="261"/>
      <c r="WWK57" s="261"/>
      <c r="WWL57" s="262"/>
      <c r="WWM57" s="262"/>
      <c r="WWN57" s="261"/>
      <c r="WWO57" s="263"/>
      <c r="WWP57" s="264"/>
      <c r="WWQ57" s="292"/>
      <c r="WWR57" s="292"/>
      <c r="WWS57" s="292"/>
      <c r="WWT57" s="292"/>
      <c r="WWU57" s="292"/>
      <c r="WWV57" s="292"/>
      <c r="WWW57" s="153"/>
      <c r="WWX57" s="153"/>
      <c r="WWY57" s="151"/>
      <c r="WWZ57" s="153"/>
      <c r="WXB57" s="267"/>
      <c r="WXC57" s="267"/>
      <c r="WXD57" s="260"/>
      <c r="WXE57" s="293"/>
      <c r="WXF57" s="293"/>
      <c r="WXG57" s="293"/>
      <c r="WXH57" s="261"/>
      <c r="WXI57" s="261"/>
      <c r="WXJ57" s="261"/>
      <c r="WXK57" s="262"/>
      <c r="WXL57" s="262"/>
      <c r="WXM57" s="261"/>
      <c r="WXN57" s="263"/>
      <c r="WXO57" s="264"/>
      <c r="WXP57" s="292"/>
      <c r="WXQ57" s="292"/>
      <c r="WXR57" s="292"/>
      <c r="WXS57" s="292"/>
      <c r="WXT57" s="292"/>
      <c r="WXU57" s="292"/>
      <c r="WXV57" s="153"/>
      <c r="WXW57" s="153"/>
      <c r="WXX57" s="151"/>
      <c r="WXY57" s="153"/>
      <c r="WYA57" s="267"/>
      <c r="WYB57" s="267"/>
      <c r="WYC57" s="260"/>
      <c r="WYD57" s="293"/>
      <c r="WYE57" s="293"/>
      <c r="WYF57" s="293"/>
      <c r="WYG57" s="261"/>
      <c r="WYH57" s="261"/>
      <c r="WYI57" s="261"/>
      <c r="WYJ57" s="262"/>
      <c r="WYK57" s="262"/>
      <c r="WYL57" s="261"/>
      <c r="WYM57" s="263"/>
      <c r="WYN57" s="264"/>
      <c r="WYO57" s="292"/>
      <c r="WYP57" s="292"/>
      <c r="WYQ57" s="292"/>
      <c r="WYR57" s="292"/>
      <c r="WYS57" s="292"/>
      <c r="WYT57" s="292"/>
      <c r="WYU57" s="153"/>
      <c r="WYV57" s="153"/>
      <c r="WYW57" s="151"/>
      <c r="WYX57" s="153"/>
      <c r="WYZ57" s="267"/>
      <c r="WZA57" s="267"/>
      <c r="WZB57" s="260"/>
      <c r="WZC57" s="293"/>
      <c r="WZD57" s="293"/>
      <c r="WZE57" s="293"/>
      <c r="WZF57" s="261"/>
      <c r="WZG57" s="261"/>
      <c r="WZH57" s="261"/>
      <c r="WZI57" s="262"/>
      <c r="WZJ57" s="262"/>
      <c r="WZK57" s="261"/>
      <c r="WZL57" s="263"/>
      <c r="WZM57" s="264"/>
      <c r="WZN57" s="292"/>
      <c r="WZO57" s="292"/>
      <c r="WZP57" s="292"/>
      <c r="WZQ57" s="292"/>
      <c r="WZR57" s="292"/>
      <c r="WZS57" s="292"/>
      <c r="WZT57" s="153"/>
      <c r="WZU57" s="153"/>
      <c r="WZV57" s="151"/>
      <c r="WZW57" s="153"/>
      <c r="WZY57" s="267"/>
      <c r="WZZ57" s="267"/>
      <c r="XAA57" s="260"/>
      <c r="XAB57" s="293"/>
      <c r="XAC57" s="293"/>
      <c r="XAD57" s="293"/>
      <c r="XAE57" s="261"/>
      <c r="XAF57" s="261"/>
      <c r="XAG57" s="261"/>
      <c r="XAH57" s="262"/>
      <c r="XAI57" s="262"/>
      <c r="XAJ57" s="261"/>
      <c r="XAK57" s="263"/>
      <c r="XAL57" s="264"/>
      <c r="XAM57" s="292"/>
      <c r="XAN57" s="292"/>
      <c r="XAO57" s="292"/>
      <c r="XAP57" s="292"/>
      <c r="XAQ57" s="292"/>
      <c r="XAR57" s="292"/>
      <c r="XAS57" s="153"/>
      <c r="XAT57" s="153"/>
      <c r="XAU57" s="151"/>
      <c r="XAV57" s="153"/>
      <c r="XAX57" s="267"/>
      <c r="XAY57" s="267"/>
      <c r="XAZ57" s="260"/>
      <c r="XBA57" s="293"/>
      <c r="XBB57" s="293"/>
      <c r="XBC57" s="293"/>
      <c r="XBD57" s="261"/>
      <c r="XBE57" s="261"/>
      <c r="XBF57" s="261"/>
      <c r="XBG57" s="262"/>
      <c r="XBH57" s="262"/>
      <c r="XBI57" s="261"/>
      <c r="XBJ57" s="263"/>
      <c r="XBK57" s="264"/>
      <c r="XBL57" s="292"/>
      <c r="XBM57" s="292"/>
      <c r="XBN57" s="292"/>
      <c r="XBO57" s="292"/>
      <c r="XBP57" s="292"/>
      <c r="XBQ57" s="292"/>
      <c r="XBR57" s="153"/>
      <c r="XBS57" s="153"/>
      <c r="XBT57" s="151"/>
      <c r="XBU57" s="153"/>
      <c r="XBW57" s="267"/>
      <c r="XBX57" s="267"/>
      <c r="XBY57" s="260"/>
      <c r="XBZ57" s="293"/>
      <c r="XCA57" s="293"/>
      <c r="XCB57" s="293"/>
      <c r="XCC57" s="261"/>
      <c r="XCD57" s="261"/>
      <c r="XCE57" s="261"/>
      <c r="XCF57" s="262"/>
      <c r="XCG57" s="262"/>
      <c r="XCH57" s="261"/>
      <c r="XCI57" s="263"/>
      <c r="XCJ57" s="264"/>
      <c r="XCK57" s="292"/>
      <c r="XCL57" s="292"/>
      <c r="XCM57" s="292"/>
      <c r="XCN57" s="292"/>
      <c r="XCO57" s="292"/>
      <c r="XCP57" s="292"/>
      <c r="XCQ57" s="153"/>
      <c r="XCR57" s="153"/>
      <c r="XCS57" s="151"/>
      <c r="XCT57" s="153"/>
      <c r="XCV57" s="267"/>
      <c r="XCW57" s="267"/>
      <c r="XCX57" s="260"/>
      <c r="XCY57" s="293"/>
      <c r="XCZ57" s="293"/>
      <c r="XDA57" s="293"/>
      <c r="XDB57" s="261"/>
      <c r="XDC57" s="261"/>
      <c r="XDD57" s="261"/>
      <c r="XDE57" s="262"/>
      <c r="XDF57" s="262"/>
      <c r="XDG57" s="261"/>
      <c r="XDH57" s="263"/>
      <c r="XDI57" s="264"/>
      <c r="XDJ57" s="292"/>
      <c r="XDK57" s="292"/>
      <c r="XDL57" s="292"/>
      <c r="XDM57" s="292"/>
      <c r="XDN57" s="292"/>
      <c r="XDO57" s="292"/>
      <c r="XDP57" s="153"/>
      <c r="XDQ57" s="153"/>
      <c r="XDR57" s="151"/>
      <c r="XDS57" s="153"/>
      <c r="XDU57" s="267"/>
      <c r="XDV57" s="267"/>
      <c r="XDW57" s="260"/>
      <c r="XDX57" s="293"/>
      <c r="XDY57" s="293"/>
      <c r="XDZ57" s="293"/>
      <c r="XEA57" s="261"/>
      <c r="XEB57" s="261"/>
      <c r="XEC57" s="261"/>
      <c r="XED57" s="262"/>
      <c r="XEE57" s="262"/>
      <c r="XEF57" s="261"/>
      <c r="XEG57" s="263"/>
      <c r="XEH57" s="264"/>
      <c r="XEI57" s="292"/>
      <c r="XEJ57" s="292"/>
      <c r="XEK57" s="292"/>
      <c r="XEL57" s="292"/>
      <c r="XEM57" s="292"/>
      <c r="XEN57" s="292"/>
      <c r="XEO57" s="153"/>
      <c r="XEP57" s="153"/>
      <c r="XEQ57" s="151"/>
      <c r="XER57" s="153"/>
      <c r="XET57" s="267"/>
      <c r="XEU57" s="267"/>
      <c r="XEV57" s="260"/>
      <c r="XEW57" s="293"/>
      <c r="XEX57" s="293"/>
      <c r="XEY57" s="293"/>
      <c r="XEZ57" s="261"/>
      <c r="XFA57" s="261"/>
      <c r="XFB57" s="261"/>
      <c r="XFC57" s="262"/>
      <c r="XFD57" s="262"/>
    </row>
    <row r="58" spans="1:2047 2049:3072 3074:16384" s="148" customFormat="1" ht="15" hidden="1" customHeight="1" x14ac:dyDescent="0.25">
      <c r="A58" s="260"/>
      <c r="B58" s="293"/>
      <c r="C58" s="293"/>
      <c r="D58" s="293"/>
      <c r="E58" s="261"/>
      <c r="F58" s="261"/>
      <c r="G58" s="261"/>
      <c r="H58" s="262"/>
      <c r="I58" s="262"/>
      <c r="J58" s="261"/>
      <c r="K58" s="263"/>
      <c r="L58" s="264"/>
      <c r="M58" s="292"/>
      <c r="N58" s="292"/>
      <c r="O58" s="292"/>
      <c r="P58" s="292"/>
      <c r="Q58" s="292"/>
      <c r="R58" s="292"/>
      <c r="S58" s="153">
        <f t="shared" si="3"/>
        <v>0</v>
      </c>
      <c r="T58" s="153">
        <f t="shared" si="4"/>
        <v>0</v>
      </c>
      <c r="U58" s="151">
        <f>IF(J58=0,(S58+T58/EERR!$D$2/1.19),(S58+T58/EERR!$D$2/1.19)/J58)</f>
        <v>0</v>
      </c>
      <c r="V58" s="153">
        <f>T58+S58*EERR!$D$2</f>
        <v>0</v>
      </c>
      <c r="W58" s="148">
        <f ca="1">SUMIF(Siteminder!$A$5:$J$164,Jul!G58,Siteminder!$M$5:$M$164)</f>
        <v>0</v>
      </c>
      <c r="X58" s="267">
        <f>SUMIF(Transbank!$A$2:$A$472,B58,Transbank!$L$2:$L$472)+SUMIF(Transbank!$A$2:$A$472,C58,Transbank!$L$2:$L$472)+SUMIF(Transbank!$A$2:$A$472,D58,Transbank!$L$2:$L$472)+(K58+O58)+(L58+P58)*EERR!$D$2</f>
        <v>0</v>
      </c>
      <c r="Y58" s="267">
        <f>X58/EERR!$D$2</f>
        <v>0</v>
      </c>
      <c r="Z58" s="277">
        <f t="shared" si="2"/>
        <v>0</v>
      </c>
    </row>
    <row r="59" spans="1:2047 2049:3072 3074:16384" s="148" customFormat="1" ht="15" hidden="1" customHeight="1" x14ac:dyDescent="0.25">
      <c r="A59" s="260"/>
      <c r="B59" s="293"/>
      <c r="C59" s="293"/>
      <c r="D59" s="293"/>
      <c r="E59" s="261"/>
      <c r="F59" s="261"/>
      <c r="G59" s="261"/>
      <c r="H59" s="262"/>
      <c r="I59" s="262"/>
      <c r="J59" s="261"/>
      <c r="K59" s="263"/>
      <c r="L59" s="264"/>
      <c r="M59" s="292"/>
      <c r="N59" s="292"/>
      <c r="O59" s="292"/>
      <c r="P59" s="292"/>
      <c r="Q59" s="292"/>
      <c r="R59" s="292"/>
      <c r="S59" s="153">
        <f t="shared" si="3"/>
        <v>0</v>
      </c>
      <c r="T59" s="153">
        <f t="shared" si="4"/>
        <v>0</v>
      </c>
      <c r="U59" s="151">
        <f>IF(J59=0,(S59+T59/EERR!$D$2/1.19),(S59+T59/EERR!$D$2/1.19)/J59)</f>
        <v>0</v>
      </c>
      <c r="V59" s="153">
        <f>T59+S59*EERR!$D$2</f>
        <v>0</v>
      </c>
      <c r="W59" s="148">
        <f ca="1">SUMIF(Siteminder!$A$5:$J$164,Jul!G59,Siteminder!$M$5:$M$164)</f>
        <v>0</v>
      </c>
      <c r="X59" s="267">
        <f>SUMIF(Transbank!$A$2:$A$472,B59,Transbank!$L$2:$L$472)+SUMIF(Transbank!$A$2:$A$472,C59,Transbank!$L$2:$L$472)+SUMIF(Transbank!$A$2:$A$472,D59,Transbank!$L$2:$L$472)+(K59+O59)+(L59+P59)*EERR!$D$2</f>
        <v>0</v>
      </c>
      <c r="Y59" s="267">
        <f>X59/EERR!$D$2</f>
        <v>0</v>
      </c>
      <c r="Z59" s="277">
        <f t="shared" si="2"/>
        <v>0</v>
      </c>
    </row>
    <row r="60" spans="1:2047 2049:3072 3074:16384" s="148" customFormat="1" hidden="1" x14ac:dyDescent="0.25">
      <c r="A60" s="260"/>
      <c r="B60" s="293"/>
      <c r="C60" s="293"/>
      <c r="D60" s="293"/>
      <c r="E60" s="261"/>
      <c r="F60" s="261"/>
      <c r="G60" s="261"/>
      <c r="H60" s="262"/>
      <c r="I60" s="262"/>
      <c r="J60" s="261"/>
      <c r="K60" s="263"/>
      <c r="L60" s="264"/>
      <c r="M60" s="263"/>
      <c r="N60" s="263"/>
      <c r="O60" s="263"/>
      <c r="P60" s="263"/>
      <c r="Q60" s="263"/>
      <c r="R60" s="263"/>
      <c r="S60" s="153">
        <f t="shared" si="3"/>
        <v>0</v>
      </c>
      <c r="T60" s="153">
        <f t="shared" si="4"/>
        <v>0</v>
      </c>
      <c r="U60" s="151">
        <f>IF(J60=0,(S60+T60/EERR!$D$2/1.19),(S60+T60/EERR!$D$2/1.19)/J60)</f>
        <v>0</v>
      </c>
      <c r="V60" s="153">
        <f>T60+S60*EERR!$D$2</f>
        <v>0</v>
      </c>
      <c r="W60" s="148">
        <f ca="1">SUMIF(Siteminder!$A$5:$J$164,Jul!G60,Siteminder!$M$5:$M$164)</f>
        <v>0</v>
      </c>
      <c r="X60" s="267">
        <f>SUMIF(Transbank!$A$2:$A$472,B60,Transbank!$L$2:$L$472)+SUMIF(Transbank!$A$2:$A$472,C60,Transbank!$L$2:$L$472)+SUMIF(Transbank!$A$2:$A$472,D60,Transbank!$L$2:$L$472)+(K60+O60)+(L60+P60)*EERR!$D$2</f>
        <v>0</v>
      </c>
      <c r="Y60" s="267">
        <f>X60/EERR!$D$2</f>
        <v>0</v>
      </c>
      <c r="Z60" s="277">
        <f t="shared" si="2"/>
        <v>0</v>
      </c>
    </row>
    <row r="61" spans="1:2047 2049:3072 3074:16384" s="148" customFormat="1" ht="15" hidden="1" customHeight="1" x14ac:dyDescent="0.25">
      <c r="A61" s="260"/>
      <c r="B61" s="293"/>
      <c r="C61" s="293"/>
      <c r="D61" s="293"/>
      <c r="E61" s="261"/>
      <c r="F61" s="261"/>
      <c r="G61" s="261"/>
      <c r="H61" s="262"/>
      <c r="I61" s="262"/>
      <c r="J61" s="261"/>
      <c r="K61" s="263"/>
      <c r="L61" s="278"/>
      <c r="M61" s="279"/>
      <c r="N61" s="279"/>
      <c r="O61" s="279"/>
      <c r="P61" s="279"/>
      <c r="Q61" s="279"/>
      <c r="R61" s="263"/>
      <c r="S61" s="153">
        <f t="shared" si="3"/>
        <v>0</v>
      </c>
      <c r="T61" s="153">
        <f t="shared" si="4"/>
        <v>0</v>
      </c>
      <c r="U61" s="151">
        <f>IF(J61=0,(S61+T61/EERR!$D$2/1.19),(S61+T61/EERR!$D$2/1.19)/J61)</f>
        <v>0</v>
      </c>
      <c r="V61" s="153">
        <f>T61+S61*EERR!$D$2</f>
        <v>0</v>
      </c>
      <c r="W61" s="148">
        <f ca="1">SUMIF(Siteminder!$A$5:$J$164,Jul!G61,Siteminder!$M$5:$M$164)</f>
        <v>0</v>
      </c>
      <c r="X61" s="267">
        <f>SUMIF(Transbank!$A$2:$A$472,B61,Transbank!$L$2:$L$472)+SUMIF(Transbank!$A$2:$A$472,C61,Transbank!$L$2:$L$472)+SUMIF(Transbank!$A$2:$A$472,D61,Transbank!$L$2:$L$472)+(K61+O61)+(L61+P61)*EERR!$D$2</f>
        <v>0</v>
      </c>
      <c r="Y61" s="267">
        <f>X61/EERR!$D$2</f>
        <v>0</v>
      </c>
      <c r="Z61" s="277">
        <f t="shared" si="2"/>
        <v>0</v>
      </c>
    </row>
    <row r="62" spans="1:2047 2049:3072 3074:16384" s="148" customFormat="1" ht="15" hidden="1" customHeight="1" x14ac:dyDescent="0.25">
      <c r="A62" s="260"/>
      <c r="B62" s="293"/>
      <c r="C62" s="293"/>
      <c r="D62" s="293"/>
      <c r="E62" s="261"/>
      <c r="F62" s="261"/>
      <c r="G62" s="261"/>
      <c r="H62" s="262"/>
      <c r="I62" s="262"/>
      <c r="J62" s="261"/>
      <c r="K62" s="263"/>
      <c r="L62" s="264"/>
      <c r="M62" s="263"/>
      <c r="N62" s="263"/>
      <c r="O62" s="263"/>
      <c r="P62" s="263"/>
      <c r="Q62" s="263"/>
      <c r="R62" s="263"/>
      <c r="S62" s="153">
        <f t="shared" si="3"/>
        <v>0</v>
      </c>
      <c r="T62" s="153">
        <f t="shared" si="4"/>
        <v>0</v>
      </c>
      <c r="U62" s="151">
        <f>IF(J62=0,(S62+T62/EERR!$D$2/1.19),(S62+T62/EERR!$D$2/1.19)/J62)</f>
        <v>0</v>
      </c>
      <c r="V62" s="153">
        <f>T62+S62*EERR!$D$2</f>
        <v>0</v>
      </c>
      <c r="W62" s="148">
        <f ca="1">SUMIF(Siteminder!$A$5:$J$164,Jul!G62,Siteminder!$M$5:$M$164)</f>
        <v>0</v>
      </c>
      <c r="X62" s="267">
        <f>SUMIF(Transbank!$A$2:$A$472,B62,Transbank!$L$2:$L$472)+SUMIF(Transbank!$A$2:$A$472,C62,Transbank!$L$2:$L$472)+SUMIF(Transbank!$A$2:$A$472,D62,Transbank!$L$2:$L$472)+(K62+O62)+(L62+P62)*EERR!$D$2</f>
        <v>0</v>
      </c>
      <c r="Y62" s="267">
        <f>X62/EERR!$D$2</f>
        <v>0</v>
      </c>
      <c r="Z62" s="277">
        <f t="shared" si="2"/>
        <v>0</v>
      </c>
    </row>
    <row r="63" spans="1:2047 2049:3072 3074:16384" s="148" customFormat="1" ht="15" hidden="1" customHeight="1" x14ac:dyDescent="0.25">
      <c r="A63" s="260"/>
      <c r="B63" s="293"/>
      <c r="C63" s="293"/>
      <c r="D63" s="293"/>
      <c r="E63" s="261"/>
      <c r="F63" s="261"/>
      <c r="G63" s="261"/>
      <c r="H63" s="262"/>
      <c r="I63" s="262"/>
      <c r="J63" s="261"/>
      <c r="K63" s="263"/>
      <c r="L63" s="264"/>
      <c r="M63" s="263"/>
      <c r="N63" s="263"/>
      <c r="O63" s="263"/>
      <c r="P63" s="263"/>
      <c r="Q63" s="263"/>
      <c r="R63" s="263"/>
      <c r="S63" s="153">
        <f t="shared" si="3"/>
        <v>0</v>
      </c>
      <c r="T63" s="153">
        <f t="shared" si="4"/>
        <v>0</v>
      </c>
      <c r="U63" s="151">
        <f>IF(J63=0,(S63+T63/EERR!$D$2/1.19),(S63+T63/EERR!$D$2/1.19)/J63)</f>
        <v>0</v>
      </c>
      <c r="V63" s="153">
        <f>T63+S63*EERR!$D$2</f>
        <v>0</v>
      </c>
      <c r="W63" s="148">
        <f ca="1">SUMIF(Siteminder!$A$5:$J$164,Jul!G63,Siteminder!$M$5:$M$164)</f>
        <v>0</v>
      </c>
      <c r="X63" s="267">
        <f>SUMIF(Transbank!$A$2:$A$472,B63,Transbank!$L$2:$L$472)+SUMIF(Transbank!$A$2:$A$472,C63,Transbank!$L$2:$L$472)+SUMIF(Transbank!$A$2:$A$472,D63,Transbank!$L$2:$L$472)+(K63+O63)+(L63+P63)*EERR!$D$2</f>
        <v>0</v>
      </c>
      <c r="Y63" s="267">
        <f>X63/EERR!$D$2</f>
        <v>0</v>
      </c>
      <c r="Z63" s="277">
        <f t="shared" si="2"/>
        <v>0</v>
      </c>
    </row>
    <row r="64" spans="1:2047 2049:3072 3074:16384" s="148" customFormat="1" ht="15" hidden="1" customHeight="1" x14ac:dyDescent="0.25">
      <c r="A64" s="260"/>
      <c r="B64" s="293"/>
      <c r="C64" s="293"/>
      <c r="D64" s="293"/>
      <c r="E64" s="261"/>
      <c r="F64" s="261"/>
      <c r="G64" s="261"/>
      <c r="H64" s="262"/>
      <c r="I64" s="262"/>
      <c r="J64" s="261"/>
      <c r="K64" s="263"/>
      <c r="L64" s="264"/>
      <c r="M64" s="263"/>
      <c r="N64" s="263"/>
      <c r="O64" s="263"/>
      <c r="P64" s="263"/>
      <c r="Q64" s="263"/>
      <c r="R64" s="263"/>
      <c r="S64" s="153">
        <f t="shared" si="3"/>
        <v>0</v>
      </c>
      <c r="T64" s="153">
        <f t="shared" si="4"/>
        <v>0</v>
      </c>
      <c r="U64" s="151">
        <f>IF(J64=0,(S64+T64/EERR!$D$2/1.19),(S64+T64/EERR!$D$2/1.19)/J64)</f>
        <v>0</v>
      </c>
      <c r="V64" s="153">
        <f>T64+S64*EERR!$D$2</f>
        <v>0</v>
      </c>
      <c r="W64" s="148">
        <f ca="1">SUMIF(Siteminder!$A$5:$J$164,Jul!G64,Siteminder!$M$5:$M$164)</f>
        <v>0</v>
      </c>
      <c r="X64" s="267">
        <f>SUMIF(Transbank!$A$2:$A$472,B64,Transbank!$L$2:$L$472)+SUMIF(Transbank!$A$2:$A$472,C64,Transbank!$L$2:$L$472)+SUMIF(Transbank!$A$2:$A$472,D64,Transbank!$L$2:$L$472)+(K64+O64)+(L64+P64)*EERR!$D$2</f>
        <v>0</v>
      </c>
      <c r="Y64" s="267">
        <f>X64/EERR!$D$2</f>
        <v>0</v>
      </c>
      <c r="Z64" s="277">
        <f t="shared" si="2"/>
        <v>0</v>
      </c>
    </row>
    <row r="65" spans="1:26" s="148" customFormat="1" ht="15" hidden="1" customHeight="1" x14ac:dyDescent="0.25">
      <c r="A65" s="260"/>
      <c r="B65" s="293"/>
      <c r="C65" s="293"/>
      <c r="D65" s="293"/>
      <c r="E65" s="261"/>
      <c r="F65" s="261"/>
      <c r="G65" s="261"/>
      <c r="H65" s="262"/>
      <c r="I65" s="262"/>
      <c r="J65" s="261"/>
      <c r="K65" s="263"/>
      <c r="L65" s="264"/>
      <c r="M65" s="263"/>
      <c r="N65" s="263"/>
      <c r="O65" s="263"/>
      <c r="P65" s="263"/>
      <c r="Q65" s="263"/>
      <c r="R65" s="263"/>
      <c r="S65" s="153">
        <f t="shared" si="3"/>
        <v>0</v>
      </c>
      <c r="T65" s="153">
        <f t="shared" si="4"/>
        <v>0</v>
      </c>
      <c r="U65" s="151">
        <f>IF(J65=0,(S65+T65/EERR!$D$2/1.19),(S65+T65/EERR!$D$2/1.19)/J65)</f>
        <v>0</v>
      </c>
      <c r="V65" s="153">
        <f>T65+S65*EERR!$D$2</f>
        <v>0</v>
      </c>
      <c r="W65" s="148">
        <f ca="1">SUMIF(Siteminder!$A$5:$J$164,Jul!G65,Siteminder!$M$5:$M$164)</f>
        <v>0</v>
      </c>
      <c r="X65" s="267">
        <f>SUMIF(Transbank!$A$2:$A$472,B65,Transbank!$L$2:$L$472)+SUMIF(Transbank!$A$2:$A$472,C65,Transbank!$L$2:$L$472)+SUMIF(Transbank!$A$2:$A$472,D65,Transbank!$L$2:$L$472)+(K65+O65)+(L65+P65)*EERR!$D$2</f>
        <v>0</v>
      </c>
      <c r="Y65" s="267">
        <f>X65/EERR!$D$2</f>
        <v>0</v>
      </c>
      <c r="Z65" s="277">
        <f t="shared" si="2"/>
        <v>0</v>
      </c>
    </row>
    <row r="66" spans="1:26" s="148" customFormat="1" ht="15" hidden="1" customHeight="1" x14ac:dyDescent="0.25">
      <c r="A66" s="260"/>
      <c r="B66" s="293"/>
      <c r="C66" s="293"/>
      <c r="D66" s="293"/>
      <c r="E66" s="261"/>
      <c r="F66" s="261"/>
      <c r="G66" s="261"/>
      <c r="H66" s="262"/>
      <c r="I66" s="262"/>
      <c r="J66" s="261"/>
      <c r="K66" s="263"/>
      <c r="L66" s="264"/>
      <c r="M66" s="263"/>
      <c r="N66" s="263"/>
      <c r="O66" s="263"/>
      <c r="P66" s="263"/>
      <c r="Q66" s="263"/>
      <c r="R66" s="263"/>
      <c r="S66" s="153">
        <f t="shared" si="3"/>
        <v>0</v>
      </c>
      <c r="T66" s="153">
        <f t="shared" si="4"/>
        <v>0</v>
      </c>
      <c r="U66" s="151">
        <f>IF(J66=0,(S66+T66/EERR!$D$2/1.19),(S66+T66/EERR!$D$2/1.19)/J66)</f>
        <v>0</v>
      </c>
      <c r="V66" s="153">
        <f>T66+S66*EERR!$D$2</f>
        <v>0</v>
      </c>
      <c r="W66" s="148">
        <f ca="1">SUMIF(Siteminder!$A$5:$J$164,Jul!G66,Siteminder!$M$5:$M$164)</f>
        <v>0</v>
      </c>
      <c r="X66" s="267">
        <f>SUMIF(Transbank!$A$2:$A$472,B66,Transbank!$L$2:$L$472)+SUMIF(Transbank!$A$2:$A$472,C66,Transbank!$L$2:$L$472)+SUMIF(Transbank!$A$2:$A$472,D66,Transbank!$L$2:$L$472)+(K66+O66)+(L66+P66)*EERR!$D$2</f>
        <v>0</v>
      </c>
      <c r="Y66" s="267">
        <f>X66/EERR!$D$2</f>
        <v>0</v>
      </c>
      <c r="Z66" s="277">
        <f t="shared" si="2"/>
        <v>0</v>
      </c>
    </row>
    <row r="67" spans="1:26" s="148" customFormat="1" ht="15" hidden="1" customHeight="1" x14ac:dyDescent="0.25">
      <c r="A67" s="260"/>
      <c r="B67" s="293"/>
      <c r="C67" s="293"/>
      <c r="D67" s="293"/>
      <c r="E67" s="261"/>
      <c r="F67" s="261"/>
      <c r="G67" s="261"/>
      <c r="H67" s="262"/>
      <c r="I67" s="262"/>
      <c r="J67" s="261"/>
      <c r="K67" s="263"/>
      <c r="L67" s="264"/>
      <c r="M67" s="263"/>
      <c r="N67" s="263"/>
      <c r="O67" s="263"/>
      <c r="P67" s="263"/>
      <c r="Q67" s="263"/>
      <c r="R67" s="263"/>
      <c r="S67" s="153">
        <f t="shared" si="3"/>
        <v>0</v>
      </c>
      <c r="T67" s="153">
        <f t="shared" si="4"/>
        <v>0</v>
      </c>
      <c r="U67" s="151">
        <f>IF(J67=0,(S67+T67/EERR!$D$2/1.19),(S67+T67/EERR!$D$2/1.19)/J67)</f>
        <v>0</v>
      </c>
      <c r="V67" s="153">
        <f>T67+S67*EERR!$D$2</f>
        <v>0</v>
      </c>
      <c r="W67" s="148">
        <f ca="1">SUMIF(Siteminder!$A$5:$J$164,Jul!G67,Siteminder!$M$5:$M$164)</f>
        <v>0</v>
      </c>
      <c r="X67" s="267">
        <f>SUMIF(Transbank!$A$2:$A$472,B67,Transbank!$L$2:$L$472)+SUMIF(Transbank!$A$2:$A$472,C67,Transbank!$L$2:$L$472)+SUMIF(Transbank!$A$2:$A$472,D67,Transbank!$L$2:$L$472)+(K67+O67)+(L67+P67)*EERR!$D$2</f>
        <v>0</v>
      </c>
      <c r="Y67" s="267">
        <f>X67/EERR!$D$2</f>
        <v>0</v>
      </c>
      <c r="Z67" s="277">
        <f t="shared" si="2"/>
        <v>0</v>
      </c>
    </row>
    <row r="68" spans="1:26" ht="12.75" hidden="1" x14ac:dyDescent="0.2">
      <c r="A68" s="244"/>
      <c r="B68" s="244"/>
      <c r="C68" s="244"/>
      <c r="D68" s="244"/>
      <c r="E68" s="244"/>
      <c r="F68" s="244"/>
      <c r="G68" s="244"/>
      <c r="H68" s="249"/>
      <c r="I68" s="249"/>
      <c r="J68" s="250">
        <f t="shared" ref="J68:P68" si="5">SUM(J3:J67)</f>
        <v>166</v>
      </c>
      <c r="K68" s="250">
        <f t="shared" si="5"/>
        <v>0</v>
      </c>
      <c r="L68" s="250">
        <f t="shared" si="5"/>
        <v>4905</v>
      </c>
      <c r="M68" s="250">
        <f t="shared" si="5"/>
        <v>1708412</v>
      </c>
      <c r="N68" s="250">
        <f t="shared" si="5"/>
        <v>20894.5</v>
      </c>
      <c r="O68" s="250">
        <f t="shared" si="5"/>
        <v>0</v>
      </c>
      <c r="P68" s="250">
        <f t="shared" si="5"/>
        <v>0</v>
      </c>
      <c r="Q68" s="250"/>
      <c r="R68" s="250"/>
      <c r="S68" s="250">
        <f>SUM(S3:S67)</f>
        <v>32399.5</v>
      </c>
      <c r="T68" s="250">
        <f>SUM(T3:T67)</f>
        <v>2781006</v>
      </c>
      <c r="U68" s="250">
        <f>IF(J68=0,(S68+T68/EERR!$D$2/1.19),(S68+T68/EERR!$D$2/1.19)/J68)</f>
        <v>215.69806148126398</v>
      </c>
      <c r="V68" s="250">
        <f>SUM(V3:V67)</f>
        <v>25009006.969999999</v>
      </c>
      <c r="W68" s="250">
        <f ca="1">SUM(W3:W67)</f>
        <v>173</v>
      </c>
      <c r="X68" s="250">
        <f>SUM(X3:X67)</f>
        <v>25045545.169999998</v>
      </c>
      <c r="Y68" s="250"/>
      <c r="Z68" s="277">
        <f t="shared" si="2"/>
        <v>36538.199999999255</v>
      </c>
    </row>
    <row r="69" spans="1:26" s="148" customFormat="1" hidden="1" x14ac:dyDescent="0.25">
      <c r="A69" s="260">
        <v>3994</v>
      </c>
      <c r="B69" s="293">
        <v>1480</v>
      </c>
      <c r="C69" s="293"/>
      <c r="D69" s="293"/>
      <c r="E69" s="261" t="s">
        <v>571</v>
      </c>
      <c r="F69" s="261" t="s">
        <v>262</v>
      </c>
      <c r="G69" s="276">
        <v>1907044699550</v>
      </c>
      <c r="H69" s="262">
        <v>43650</v>
      </c>
      <c r="I69" s="262">
        <v>43651</v>
      </c>
      <c r="J69" s="261">
        <v>1</v>
      </c>
      <c r="K69" s="263"/>
      <c r="L69" s="264"/>
      <c r="M69" s="263"/>
      <c r="N69" s="263"/>
      <c r="O69" s="263"/>
      <c r="P69" s="263"/>
      <c r="Q69" s="263"/>
      <c r="R69" s="263">
        <v>209</v>
      </c>
      <c r="S69" s="153">
        <f t="shared" ref="S69" si="6">L69+N69+P69+R69</f>
        <v>209</v>
      </c>
      <c r="T69" s="153">
        <f t="shared" ref="T69" si="7">M69+O69+K69+Q69</f>
        <v>0</v>
      </c>
      <c r="U69" s="151">
        <f>IF(J69=0,(S69+T69/EERR!$D$2/1.19),(S69+T69/EERR!$D$2/1.19)/J69)</f>
        <v>209</v>
      </c>
      <c r="V69" s="153">
        <f>T69+S69*EERR!$D$2</f>
        <v>143386.53999999998</v>
      </c>
      <c r="W69" s="148">
        <f ca="1">SUMIF(Siteminder!$A$5:$J$164,Jul!G69,Siteminder!$M$5:$M$164)</f>
        <v>1</v>
      </c>
      <c r="X69" s="267">
        <f>SUMIF(Transbank!$A$2:$A$472,B69,Transbank!$L$2:$L$472)+SUMIF(Transbank!$A$2:$A$472,C69,Transbank!$L$2:$L$472)+SUMIF(Transbank!$A$2:$A$472,D69,Transbank!$L$2:$L$472)+(K69+O69)+(L69+P69)*EERR!$D$2</f>
        <v>143386.53999999998</v>
      </c>
      <c r="Y69" s="268">
        <f>X69/EERR!$D$2</f>
        <v>209</v>
      </c>
      <c r="Z69" s="277">
        <f t="shared" si="2"/>
        <v>0</v>
      </c>
    </row>
    <row r="70" spans="1:26" s="148" customFormat="1" hidden="1" x14ac:dyDescent="0.25">
      <c r="A70" s="260">
        <v>53801</v>
      </c>
      <c r="B70" s="293">
        <v>1435</v>
      </c>
      <c r="C70" s="293"/>
      <c r="D70" s="293"/>
      <c r="E70" s="261" t="s">
        <v>600</v>
      </c>
      <c r="F70" s="261" t="s">
        <v>262</v>
      </c>
      <c r="G70" s="276">
        <v>1906214653801</v>
      </c>
      <c r="H70" s="262">
        <v>43651</v>
      </c>
      <c r="I70" s="262">
        <v>43653</v>
      </c>
      <c r="J70" s="261">
        <v>2</v>
      </c>
      <c r="K70" s="263"/>
      <c r="L70" s="264"/>
      <c r="M70" s="263"/>
      <c r="N70" s="263"/>
      <c r="O70" s="263"/>
      <c r="P70" s="263"/>
      <c r="Q70" s="263">
        <v>340235</v>
      </c>
      <c r="R70" s="263"/>
      <c r="S70" s="153">
        <f t="shared" ref="S70:S86" si="8">L70+N70+P70+R70</f>
        <v>0</v>
      </c>
      <c r="T70" s="153">
        <f t="shared" ref="T70:T86" si="9">M70+O70+K70+Q70</f>
        <v>340235</v>
      </c>
      <c r="U70" s="151">
        <f>IF(J70=0,(S70+T70/EERR!$D$2/1.19),(S70+T70/EERR!$D$2/1.19)/J70)</f>
        <v>208.37227407652566</v>
      </c>
      <c r="V70" s="153">
        <f>T70+S70*EERR!$D$2</f>
        <v>340235</v>
      </c>
      <c r="W70" s="148">
        <f ca="1">SUMIF(Siteminder!$A$5:$J$164,Jul!G70,Siteminder!$M$5:$M$164)</f>
        <v>2</v>
      </c>
      <c r="X70" s="267">
        <f>SUMIF(Transbank!$A$2:$A$472,B70,Transbank!$L$2:$L$472)+SUMIF(Transbank!$A$2:$A$472,C70,Transbank!$L$2:$L$472)+SUMIF(Transbank!$A$2:$A$472,D70,Transbank!$L$2:$L$472)+(K70+O70)+(L70+P70)*EERR!$D$2</f>
        <v>340235</v>
      </c>
      <c r="Y70" s="268">
        <f>X70/EERR!$D$2</f>
        <v>495.92601230213103</v>
      </c>
      <c r="Z70" s="277">
        <f t="shared" si="2"/>
        <v>0</v>
      </c>
    </row>
    <row r="71" spans="1:26" s="148" customFormat="1" hidden="1" x14ac:dyDescent="0.25">
      <c r="A71" s="260">
        <v>4000</v>
      </c>
      <c r="B71" s="293">
        <v>1415</v>
      </c>
      <c r="C71" s="293">
        <v>1490</v>
      </c>
      <c r="D71" s="293"/>
      <c r="E71" s="261" t="s">
        <v>601</v>
      </c>
      <c r="F71" s="261" t="s">
        <v>262</v>
      </c>
      <c r="G71" s="276">
        <v>1904294474413</v>
      </c>
      <c r="H71" s="262">
        <v>43652</v>
      </c>
      <c r="I71" s="262">
        <v>43654</v>
      </c>
      <c r="J71" s="261">
        <v>2</v>
      </c>
      <c r="K71" s="263"/>
      <c r="L71" s="264"/>
      <c r="M71" s="263"/>
      <c r="N71" s="263">
        <v>209</v>
      </c>
      <c r="O71" s="263"/>
      <c r="P71" s="263"/>
      <c r="Q71" s="263"/>
      <c r="R71" s="263">
        <v>209</v>
      </c>
      <c r="S71" s="153">
        <f t="shared" si="8"/>
        <v>418</v>
      </c>
      <c r="T71" s="153">
        <f t="shared" si="9"/>
        <v>0</v>
      </c>
      <c r="U71" s="151">
        <f>IF(J71=0,(S71+T71/EERR!$D$2/1.19),(S71+T71/EERR!$D$2/1.19)/J71)</f>
        <v>209</v>
      </c>
      <c r="V71" s="153">
        <f>T71+S71*EERR!$D$2</f>
        <v>286773.07999999996</v>
      </c>
      <c r="W71" s="148">
        <f ca="1">SUMIF(Siteminder!$A$5:$J$164,Jul!G71,Siteminder!$M$5:$M$164)</f>
        <v>2</v>
      </c>
      <c r="X71" s="267">
        <f>SUMIF(Transbank!$A$2:$A$472,B71,Transbank!$L$2:$L$472)+SUMIF(Transbank!$A$2:$A$472,C71,Transbank!$L$2:$L$472)+SUMIF(Transbank!$A$2:$A$472,D71,Transbank!$L$2:$L$472)+(K71+O71)+(L71+P71)*EERR!$D$2</f>
        <v>288102.31999999995</v>
      </c>
      <c r="Y71" s="268">
        <f>X71/EERR!$D$2</f>
        <v>419.93749817800187</v>
      </c>
      <c r="Z71" s="277">
        <f t="shared" ref="Z71:Z86" si="10">+X71-V71</f>
        <v>1329.2399999999907</v>
      </c>
    </row>
    <row r="72" spans="1:26" s="148" customFormat="1" hidden="1" x14ac:dyDescent="0.25">
      <c r="A72" s="260">
        <v>4004</v>
      </c>
      <c r="B72" s="293">
        <v>1416</v>
      </c>
      <c r="C72" s="293">
        <v>1417</v>
      </c>
      <c r="D72" s="293">
        <v>1497</v>
      </c>
      <c r="E72" s="261" t="s">
        <v>602</v>
      </c>
      <c r="F72" s="261" t="s">
        <v>262</v>
      </c>
      <c r="G72" s="276">
        <v>1905164534140</v>
      </c>
      <c r="H72" s="262">
        <v>43654</v>
      </c>
      <c r="I72" s="262">
        <v>43658</v>
      </c>
      <c r="J72" s="261">
        <v>8</v>
      </c>
      <c r="K72" s="263"/>
      <c r="L72" s="264"/>
      <c r="M72" s="263"/>
      <c r="N72" s="263">
        <v>1254</v>
      </c>
      <c r="O72" s="263"/>
      <c r="P72" s="263"/>
      <c r="Q72" s="263"/>
      <c r="R72" s="263">
        <v>418</v>
      </c>
      <c r="S72" s="153">
        <f t="shared" si="8"/>
        <v>1672</v>
      </c>
      <c r="T72" s="153">
        <f t="shared" si="9"/>
        <v>0</v>
      </c>
      <c r="U72" s="151">
        <f>IF(J72=0,(S72+T72/EERR!$D$2/1.19),(S72+T72/EERR!$D$2/1.19)/J72)</f>
        <v>209</v>
      </c>
      <c r="V72" s="153">
        <f>T72+S72*EERR!$D$2</f>
        <v>1147092.3199999998</v>
      </c>
      <c r="W72" s="148">
        <f ca="1">SUMIF(Siteminder!$A$5:$J$164,Jul!G72,Siteminder!$M$5:$M$164)</f>
        <v>8</v>
      </c>
      <c r="X72" s="267">
        <f>SUMIF(Transbank!$A$2:$A$472,B72,Transbank!$L$2:$L$472)+SUMIF(Transbank!$A$2:$A$472,C72,Transbank!$L$2:$L$472)+SUMIF(Transbank!$A$2:$A$472,D72,Transbank!$L$2:$L$472)+(K72+O72)+(L72+P72)*EERR!$D$2</f>
        <v>1149750.7999999998</v>
      </c>
      <c r="Y72" s="268">
        <f>X72/EERR!$D$2</f>
        <v>1675.8749963560037</v>
      </c>
      <c r="Z72" s="277">
        <f t="shared" si="10"/>
        <v>2658.4799999999814</v>
      </c>
    </row>
    <row r="73" spans="1:26" s="148" customFormat="1" hidden="1" x14ac:dyDescent="0.25">
      <c r="A73" s="260">
        <v>4007</v>
      </c>
      <c r="B73" s="293">
        <v>1498</v>
      </c>
      <c r="C73" s="293">
        <v>1511</v>
      </c>
      <c r="D73" s="293"/>
      <c r="E73" s="261" t="s">
        <v>603</v>
      </c>
      <c r="F73" s="261" t="s">
        <v>262</v>
      </c>
      <c r="G73" s="276">
        <v>1907094713577</v>
      </c>
      <c r="H73" s="262">
        <v>43659</v>
      </c>
      <c r="I73" s="262">
        <v>43661</v>
      </c>
      <c r="J73" s="261">
        <v>2</v>
      </c>
      <c r="K73" s="263"/>
      <c r="L73" s="264"/>
      <c r="M73" s="263"/>
      <c r="N73" s="263">
        <v>228</v>
      </c>
      <c r="O73" s="263"/>
      <c r="P73" s="263"/>
      <c r="Q73" s="263"/>
      <c r="R73" s="263">
        <v>228</v>
      </c>
      <c r="S73" s="153">
        <f t="shared" si="8"/>
        <v>456</v>
      </c>
      <c r="T73" s="153">
        <f t="shared" si="9"/>
        <v>0</v>
      </c>
      <c r="U73" s="151">
        <f>IF(J73=0,(S73+T73/EERR!$D$2/1.19),(S73+T73/EERR!$D$2/1.19)/J73)</f>
        <v>228</v>
      </c>
      <c r="V73" s="153">
        <f>T73+S73*EERR!$D$2</f>
        <v>312843.36</v>
      </c>
      <c r="W73" s="148">
        <f ca="1">SUMIF(Siteminder!$A$5:$J$164,Jul!G73,Siteminder!$M$5:$M$164)</f>
        <v>2</v>
      </c>
      <c r="X73" s="267">
        <f>SUMIF(Transbank!$A$2:$A$472,B73,Transbank!$L$2:$L$472)+SUMIF(Transbank!$A$2:$A$472,C73,Transbank!$L$2:$L$472)+SUMIF(Transbank!$A$2:$A$472,D73,Transbank!$L$2:$L$472)+(K73+O73)+(L73+P73)*EERR!$D$2</f>
        <v>312843.36</v>
      </c>
      <c r="Y73" s="268">
        <f>X73/EERR!$D$2</f>
        <v>456</v>
      </c>
      <c r="Z73" s="277">
        <f t="shared" si="10"/>
        <v>0</v>
      </c>
    </row>
    <row r="74" spans="1:26" s="148" customFormat="1" hidden="1" x14ac:dyDescent="0.25">
      <c r="A74" s="260">
        <v>74856</v>
      </c>
      <c r="B74" s="293">
        <v>1452</v>
      </c>
      <c r="C74" s="293">
        <v>1516</v>
      </c>
      <c r="D74" s="293"/>
      <c r="E74" s="261" t="s">
        <v>604</v>
      </c>
      <c r="F74" s="261" t="s">
        <v>262</v>
      </c>
      <c r="G74" s="276">
        <v>1906274674856</v>
      </c>
      <c r="H74" s="262">
        <v>43660</v>
      </c>
      <c r="I74" s="262">
        <v>43662</v>
      </c>
      <c r="J74" s="261">
        <v>4</v>
      </c>
      <c r="K74" s="263"/>
      <c r="L74" s="264"/>
      <c r="M74" s="263">
        <v>370623</v>
      </c>
      <c r="N74" s="263"/>
      <c r="O74" s="263"/>
      <c r="P74" s="263"/>
      <c r="Q74" s="263">
        <v>368995</v>
      </c>
      <c r="R74" s="263"/>
      <c r="S74" s="153">
        <f t="shared" si="8"/>
        <v>0</v>
      </c>
      <c r="T74" s="153">
        <f t="shared" si="9"/>
        <v>739618</v>
      </c>
      <c r="U74" s="151">
        <f>IF(J74=0,(S74+T74/EERR!$D$2/1.19),(S74+T74/EERR!$D$2/1.19)/J74)</f>
        <v>226.48446604248792</v>
      </c>
      <c r="V74" s="153">
        <f>T74+S74*EERR!$D$2</f>
        <v>739618</v>
      </c>
      <c r="W74" s="148">
        <f ca="1">SUMIF(Siteminder!$A$5:$J$164,Jul!G74,Siteminder!$M$5:$M$164)</f>
        <v>4</v>
      </c>
      <c r="X74" s="267">
        <f>SUMIF(Transbank!$A$2:$A$472,B74,Transbank!$L$2:$L$472)+SUMIF(Transbank!$A$2:$A$472,C74,Transbank!$L$2:$L$472)+SUMIF(Transbank!$A$2:$A$472,D74,Transbank!$L$2:$L$472)+(K74+O74)+(L74+P74)*EERR!$D$2</f>
        <v>739618</v>
      </c>
      <c r="Y74" s="268">
        <f>X74/EERR!$D$2</f>
        <v>1078.0660583622425</v>
      </c>
      <c r="Z74" s="277">
        <f t="shared" si="10"/>
        <v>0</v>
      </c>
    </row>
    <row r="75" spans="1:26" s="148" customFormat="1" hidden="1" x14ac:dyDescent="0.25">
      <c r="A75" s="260">
        <v>84602</v>
      </c>
      <c r="B75" s="293">
        <v>1469</v>
      </c>
      <c r="C75" s="293">
        <v>1539</v>
      </c>
      <c r="D75" s="293"/>
      <c r="E75" s="261" t="s">
        <v>605</v>
      </c>
      <c r="F75" s="261" t="s">
        <v>262</v>
      </c>
      <c r="G75" s="276">
        <v>1906304684602</v>
      </c>
      <c r="H75" s="262">
        <v>43667</v>
      </c>
      <c r="I75" s="262">
        <v>43671</v>
      </c>
      <c r="J75" s="261">
        <v>8</v>
      </c>
      <c r="K75" s="263"/>
      <c r="L75" s="264"/>
      <c r="M75" s="263">
        <v>1189082</v>
      </c>
      <c r="N75" s="263"/>
      <c r="O75" s="263"/>
      <c r="P75" s="263"/>
      <c r="Q75" s="263">
        <v>169123</v>
      </c>
      <c r="R75" s="263"/>
      <c r="S75" s="153">
        <f t="shared" si="8"/>
        <v>0</v>
      </c>
      <c r="T75" s="153">
        <f t="shared" si="9"/>
        <v>1358205</v>
      </c>
      <c r="U75" s="151">
        <f>IF(J75=0,(S75+T75/EERR!$D$2/1.19),(S75+T75/EERR!$D$2/1.19)/J75)</f>
        <v>207.95352073721656</v>
      </c>
      <c r="V75" s="153">
        <f>T75+S75*EERR!$D$2</f>
        <v>1358205</v>
      </c>
      <c r="W75" s="148">
        <f ca="1">SUMIF(Siteminder!$A$5:$J$164,Jul!G75,Siteminder!$M$5:$M$164)</f>
        <v>8</v>
      </c>
      <c r="X75" s="267">
        <f>SUMIF(Transbank!$A$2:$A$472,B75,Transbank!$L$2:$L$472)+SUMIF(Transbank!$A$2:$A$472,C75,Transbank!$L$2:$L$472)+SUMIF(Transbank!$A$2:$A$472,D75,Transbank!$L$2:$L$472)+(K75+O75)+(L75+P75)*EERR!$D$2</f>
        <v>1358205</v>
      </c>
      <c r="Y75" s="268">
        <f>X75/EERR!$D$2</f>
        <v>1979.7175174183017</v>
      </c>
      <c r="Z75" s="277">
        <f t="shared" si="10"/>
        <v>0</v>
      </c>
    </row>
    <row r="76" spans="1:26" s="148" customFormat="1" hidden="1" x14ac:dyDescent="0.25">
      <c r="A76" s="260">
        <v>4026</v>
      </c>
      <c r="B76" s="293">
        <v>1454</v>
      </c>
      <c r="C76" s="293">
        <v>1557</v>
      </c>
      <c r="D76" s="293"/>
      <c r="E76" s="261" t="s">
        <v>606</v>
      </c>
      <c r="F76" s="261" t="s">
        <v>262</v>
      </c>
      <c r="G76" s="276">
        <v>1904044388618</v>
      </c>
      <c r="H76" s="262">
        <v>43672</v>
      </c>
      <c r="I76" s="262">
        <v>43676</v>
      </c>
      <c r="J76" s="261">
        <v>4</v>
      </c>
      <c r="K76" s="263"/>
      <c r="L76" s="264"/>
      <c r="M76" s="263"/>
      <c r="N76" s="263">
        <v>627</v>
      </c>
      <c r="O76" s="263"/>
      <c r="P76" s="263"/>
      <c r="Q76" s="263"/>
      <c r="R76" s="263">
        <v>209</v>
      </c>
      <c r="S76" s="153">
        <f t="shared" si="8"/>
        <v>836</v>
      </c>
      <c r="T76" s="153">
        <f t="shared" si="9"/>
        <v>0</v>
      </c>
      <c r="U76" s="151">
        <f>IF(J76=0,(S76+T76/EERR!$D$2/1.19),(S76+T76/EERR!$D$2/1.19)/J76)</f>
        <v>209</v>
      </c>
      <c r="V76" s="153">
        <f>T76+S76*EERR!$D$2</f>
        <v>573546.15999999992</v>
      </c>
      <c r="W76" s="148">
        <f ca="1">SUMIF(Siteminder!$A$5:$J$164,Jul!G76,Siteminder!$M$5:$M$164)</f>
        <v>4</v>
      </c>
      <c r="X76" s="267">
        <f>SUMIF(Transbank!$A$2:$A$472,B76,Transbank!$L$2:$L$472)+SUMIF(Transbank!$A$2:$A$472,C76,Transbank!$L$2:$L$472)+SUMIF(Transbank!$A$2:$A$472,D76,Transbank!$L$2:$L$472)+(K76+O76)+(L76+P76)*EERR!$D$2</f>
        <v>574875.39999999991</v>
      </c>
      <c r="Y76" s="268">
        <f>X76/EERR!$D$2</f>
        <v>837.93749817800187</v>
      </c>
      <c r="Z76" s="277">
        <f t="shared" si="10"/>
        <v>1329.2399999999907</v>
      </c>
    </row>
    <row r="77" spans="1:26" s="148" customFormat="1" hidden="1" x14ac:dyDescent="0.25">
      <c r="A77" s="260"/>
      <c r="B77" s="293"/>
      <c r="C77" s="293"/>
      <c r="D77" s="293"/>
      <c r="E77" s="261"/>
      <c r="F77" s="261"/>
      <c r="G77" s="276"/>
      <c r="H77" s="262"/>
      <c r="I77" s="262"/>
      <c r="J77" s="261"/>
      <c r="K77" s="263"/>
      <c r="L77" s="264"/>
      <c r="M77" s="263"/>
      <c r="N77" s="263"/>
      <c r="O77" s="263"/>
      <c r="P77" s="263"/>
      <c r="Q77" s="263"/>
      <c r="R77" s="263"/>
      <c r="S77" s="153">
        <f t="shared" si="8"/>
        <v>0</v>
      </c>
      <c r="T77" s="153">
        <f t="shared" si="9"/>
        <v>0</v>
      </c>
      <c r="U77" s="151">
        <f>IF(J77=0,(S77+T77/EERR!$D$2/1.19),(S77+T77/EERR!$D$2/1.19)/J77)</f>
        <v>0</v>
      </c>
      <c r="V77" s="153">
        <f>T77+S77*EERR!$D$2</f>
        <v>0</v>
      </c>
      <c r="W77" s="148">
        <f ca="1">SUMIF(Siteminder!$A$5:$J$164,Jul!G77,Siteminder!$M$5:$M$164)</f>
        <v>0</v>
      </c>
      <c r="X77" s="267">
        <f>SUMIF(Transbank!$A$2:$A$472,B77,Transbank!$L$2:$L$472)+SUMIF(Transbank!$A$2:$A$472,C77,Transbank!$L$2:$L$472)+SUMIF(Transbank!$A$2:$A$472,D77,Transbank!$L$2:$L$472)+(K77+O77)+(L77+P77)*EERR!$D$2</f>
        <v>0</v>
      </c>
      <c r="Y77" s="268">
        <f>X77/EERR!$D$2</f>
        <v>0</v>
      </c>
      <c r="Z77" s="277">
        <f t="shared" si="10"/>
        <v>0</v>
      </c>
    </row>
    <row r="78" spans="1:26" s="148" customFormat="1" hidden="1" x14ac:dyDescent="0.25">
      <c r="A78" s="260"/>
      <c r="B78" s="293"/>
      <c r="C78" s="293"/>
      <c r="D78" s="293"/>
      <c r="E78" s="261"/>
      <c r="F78" s="261"/>
      <c r="G78" s="276"/>
      <c r="H78" s="262"/>
      <c r="I78" s="262"/>
      <c r="J78" s="261"/>
      <c r="K78" s="263"/>
      <c r="L78" s="264"/>
      <c r="M78" s="263"/>
      <c r="N78" s="263"/>
      <c r="O78" s="263"/>
      <c r="P78" s="263"/>
      <c r="Q78" s="263"/>
      <c r="R78" s="263"/>
      <c r="S78" s="153">
        <f t="shared" si="8"/>
        <v>0</v>
      </c>
      <c r="T78" s="153">
        <f t="shared" si="9"/>
        <v>0</v>
      </c>
      <c r="U78" s="151">
        <f>IF(J78=0,(S78+T78/EERR!$D$2/1.19),(S78+T78/EERR!$D$2/1.19)/J78)</f>
        <v>0</v>
      </c>
      <c r="V78" s="153">
        <f>T78+S78*EERR!$D$2</f>
        <v>0</v>
      </c>
      <c r="W78" s="148">
        <f ca="1">SUMIF(Siteminder!$A$5:$J$164,Jul!G78,Siteminder!$M$5:$M$164)</f>
        <v>0</v>
      </c>
      <c r="X78" s="267">
        <f>SUMIF(Transbank!$A$2:$A$472,B78,Transbank!$L$2:$L$472)+SUMIF(Transbank!$A$2:$A$472,C78,Transbank!$L$2:$L$472)+SUMIF(Transbank!$A$2:$A$472,D78,Transbank!$L$2:$L$472)+(K78+O78)+(L78+P78)*EERR!$D$2</f>
        <v>0</v>
      </c>
      <c r="Y78" s="268">
        <f>X78/EERR!$D$2</f>
        <v>0</v>
      </c>
      <c r="Z78" s="277">
        <f t="shared" si="10"/>
        <v>0</v>
      </c>
    </row>
    <row r="79" spans="1:26" s="148" customFormat="1" hidden="1" x14ac:dyDescent="0.25">
      <c r="A79" s="260"/>
      <c r="B79" s="293"/>
      <c r="C79" s="293"/>
      <c r="D79" s="293"/>
      <c r="E79" s="261"/>
      <c r="F79" s="261"/>
      <c r="G79" s="276"/>
      <c r="H79" s="262"/>
      <c r="I79" s="262"/>
      <c r="J79" s="261"/>
      <c r="K79" s="263"/>
      <c r="L79" s="264"/>
      <c r="M79" s="263"/>
      <c r="N79" s="263"/>
      <c r="O79" s="263"/>
      <c r="P79" s="263"/>
      <c r="Q79" s="263"/>
      <c r="R79" s="263"/>
      <c r="S79" s="153">
        <f t="shared" si="8"/>
        <v>0</v>
      </c>
      <c r="T79" s="153">
        <f t="shared" si="9"/>
        <v>0</v>
      </c>
      <c r="U79" s="151">
        <f>IF(J79=0,(S79+T79/EERR!$D$2/1.19),(S79+T79/EERR!$D$2/1.19)/J79)</f>
        <v>0</v>
      </c>
      <c r="V79" s="153">
        <f>T79+S79*EERR!$D$2</f>
        <v>0</v>
      </c>
      <c r="W79" s="148">
        <f ca="1">SUMIF(Siteminder!$A$5:$J$164,Jul!G79,Siteminder!$M$5:$M$164)</f>
        <v>0</v>
      </c>
      <c r="X79" s="267">
        <f>SUMIF(Transbank!$A$2:$A$472,B79,Transbank!$L$2:$L$472)+SUMIF(Transbank!$A$2:$A$472,C79,Transbank!$L$2:$L$472)+SUMIF(Transbank!$A$2:$A$472,D79,Transbank!$L$2:$L$472)+(K79+O79)+(L79+P79)*EERR!$D$2</f>
        <v>0</v>
      </c>
      <c r="Y79" s="268">
        <f>X79/EERR!$D$2</f>
        <v>0</v>
      </c>
      <c r="Z79" s="277">
        <f t="shared" si="10"/>
        <v>0</v>
      </c>
    </row>
    <row r="80" spans="1:26" s="148" customFormat="1" hidden="1" x14ac:dyDescent="0.25">
      <c r="A80" s="260"/>
      <c r="B80" s="293"/>
      <c r="C80" s="293"/>
      <c r="D80" s="293"/>
      <c r="E80" s="261"/>
      <c r="F80" s="261"/>
      <c r="G80" s="276"/>
      <c r="H80" s="262"/>
      <c r="I80" s="262"/>
      <c r="J80" s="261"/>
      <c r="K80" s="263"/>
      <c r="L80" s="264"/>
      <c r="M80" s="263"/>
      <c r="N80" s="263"/>
      <c r="O80" s="263"/>
      <c r="P80" s="263"/>
      <c r="Q80" s="263"/>
      <c r="R80" s="263"/>
      <c r="S80" s="153">
        <f t="shared" si="8"/>
        <v>0</v>
      </c>
      <c r="T80" s="153">
        <f t="shared" si="9"/>
        <v>0</v>
      </c>
      <c r="U80" s="151">
        <f>IF(J80=0,(S80+T80/EERR!$D$2/1.19),(S80+T80/EERR!$D$2/1.19)/J80)</f>
        <v>0</v>
      </c>
      <c r="V80" s="153">
        <f>T80+S80*EERR!$D$2</f>
        <v>0</v>
      </c>
      <c r="W80" s="148">
        <f ca="1">SUMIF(Siteminder!$A$5:$J$164,Jul!G80,Siteminder!$M$5:$M$164)</f>
        <v>0</v>
      </c>
      <c r="X80" s="267">
        <f>SUMIF(Transbank!$A$2:$A$472,B80,Transbank!$L$2:$L$472)+SUMIF(Transbank!$A$2:$A$472,C80,Transbank!$L$2:$L$472)+SUMIF(Transbank!$A$2:$A$472,D80,Transbank!$L$2:$L$472)+(K80+O80)+(L80+P80)*EERR!$D$2</f>
        <v>0</v>
      </c>
      <c r="Y80" s="268">
        <f>X80/EERR!$D$2</f>
        <v>0</v>
      </c>
      <c r="Z80" s="277">
        <f t="shared" si="10"/>
        <v>0</v>
      </c>
    </row>
    <row r="81" spans="1:26" s="148" customFormat="1" hidden="1" x14ac:dyDescent="0.25">
      <c r="A81" s="260"/>
      <c r="B81" s="293"/>
      <c r="C81" s="293"/>
      <c r="D81" s="293"/>
      <c r="E81" s="261"/>
      <c r="F81" s="261"/>
      <c r="G81" s="276"/>
      <c r="H81" s="262"/>
      <c r="I81" s="262"/>
      <c r="J81" s="261"/>
      <c r="K81" s="263"/>
      <c r="L81" s="264"/>
      <c r="M81" s="263"/>
      <c r="N81" s="263"/>
      <c r="O81" s="263"/>
      <c r="P81" s="263"/>
      <c r="Q81" s="263"/>
      <c r="R81" s="263"/>
      <c r="S81" s="153">
        <f t="shared" si="8"/>
        <v>0</v>
      </c>
      <c r="T81" s="153">
        <f t="shared" si="9"/>
        <v>0</v>
      </c>
      <c r="U81" s="151">
        <f>IF(J81=0,(S81+T81/EERR!$D$2/1.19),(S81+T81/EERR!$D$2/1.19)/J81)</f>
        <v>0</v>
      </c>
      <c r="V81" s="153">
        <f>T81+S81*EERR!$D$2</f>
        <v>0</v>
      </c>
      <c r="W81" s="148">
        <f ca="1">SUMIF(Siteminder!$A$5:$J$164,Jul!G81,Siteminder!$M$5:$M$164)</f>
        <v>0</v>
      </c>
      <c r="X81" s="267">
        <f>SUMIF(Transbank!$A$2:$A$472,B81,Transbank!$L$2:$L$472)+SUMIF(Transbank!$A$2:$A$472,C81,Transbank!$L$2:$L$472)+SUMIF(Transbank!$A$2:$A$472,D81,Transbank!$L$2:$L$472)+(K81+O81)+(L81+P81)*EERR!$D$2</f>
        <v>0</v>
      </c>
      <c r="Y81" s="268">
        <f>X81/EERR!$D$2</f>
        <v>0</v>
      </c>
      <c r="Z81" s="277">
        <f t="shared" si="10"/>
        <v>0</v>
      </c>
    </row>
    <row r="82" spans="1:26" s="148" customFormat="1" hidden="1" x14ac:dyDescent="0.25">
      <c r="A82" s="260"/>
      <c r="B82" s="293"/>
      <c r="C82" s="293"/>
      <c r="D82" s="293"/>
      <c r="E82" s="261"/>
      <c r="F82" s="261"/>
      <c r="G82" s="276"/>
      <c r="H82" s="262"/>
      <c r="I82" s="262"/>
      <c r="J82" s="261"/>
      <c r="K82" s="263"/>
      <c r="L82" s="264"/>
      <c r="M82" s="263"/>
      <c r="N82" s="263"/>
      <c r="O82" s="263"/>
      <c r="P82" s="263"/>
      <c r="Q82" s="263"/>
      <c r="R82" s="263"/>
      <c r="S82" s="153">
        <f t="shared" si="8"/>
        <v>0</v>
      </c>
      <c r="T82" s="153">
        <f t="shared" si="9"/>
        <v>0</v>
      </c>
      <c r="U82" s="151">
        <f>IF(J82=0,(S82+T82/EERR!$D$2/1.19),(S82+T82/EERR!$D$2/1.19)/J82)</f>
        <v>0</v>
      </c>
      <c r="V82" s="153">
        <f>T82+S82*EERR!$D$2</f>
        <v>0</v>
      </c>
      <c r="W82" s="148">
        <f ca="1">SUMIF(Siteminder!$A$5:$J$164,Jul!G82,Siteminder!$M$5:$M$164)</f>
        <v>0</v>
      </c>
      <c r="X82" s="267">
        <f>SUMIF(Transbank!$A$2:$A$472,B82,Transbank!$L$2:$L$472)+SUMIF(Transbank!$A$2:$A$472,C82,Transbank!$L$2:$L$472)+SUMIF(Transbank!$A$2:$A$472,D82,Transbank!$L$2:$L$472)+(K82+O82)+(L82+P82)*EERR!$D$2</f>
        <v>0</v>
      </c>
      <c r="Y82" s="268">
        <f>X82/EERR!$D$2</f>
        <v>0</v>
      </c>
      <c r="Z82" s="277">
        <f t="shared" si="10"/>
        <v>0</v>
      </c>
    </row>
    <row r="83" spans="1:26" s="148" customFormat="1" hidden="1" x14ac:dyDescent="0.25">
      <c r="A83" s="260"/>
      <c r="B83" s="293"/>
      <c r="C83" s="293"/>
      <c r="D83" s="293"/>
      <c r="E83" s="261"/>
      <c r="F83" s="261"/>
      <c r="G83" s="276"/>
      <c r="H83" s="262"/>
      <c r="I83" s="262"/>
      <c r="J83" s="261"/>
      <c r="K83" s="263"/>
      <c r="L83" s="264"/>
      <c r="M83" s="263"/>
      <c r="N83" s="263"/>
      <c r="O83" s="263"/>
      <c r="P83" s="263"/>
      <c r="Q83" s="263"/>
      <c r="R83" s="263"/>
      <c r="S83" s="153">
        <f t="shared" si="8"/>
        <v>0</v>
      </c>
      <c r="T83" s="153">
        <f t="shared" si="9"/>
        <v>0</v>
      </c>
      <c r="U83" s="151">
        <f>IF(J83=0,(S83+T83/EERR!$D$2/1.19),(S83+T83/EERR!$D$2/1.19)/J83)</f>
        <v>0</v>
      </c>
      <c r="V83" s="153">
        <f>T83+S83*EERR!$D$2</f>
        <v>0</v>
      </c>
      <c r="W83" s="148">
        <f ca="1">SUMIF(Siteminder!$A$5:$J$164,Jul!G83,Siteminder!$M$5:$M$164)</f>
        <v>0</v>
      </c>
      <c r="X83" s="267">
        <f>SUMIF(Transbank!$A$2:$A$472,B83,Transbank!$L$2:$L$472)+SUMIF(Transbank!$A$2:$A$472,C83,Transbank!$L$2:$L$472)+SUMIF(Transbank!$A$2:$A$472,D83,Transbank!$L$2:$L$472)+(K83+O83)+(L83+P83)*EERR!$D$2</f>
        <v>0</v>
      </c>
      <c r="Y83" s="268">
        <f>X83/EERR!$D$2</f>
        <v>0</v>
      </c>
      <c r="Z83" s="277">
        <f t="shared" si="10"/>
        <v>0</v>
      </c>
    </row>
    <row r="84" spans="1:26" s="148" customFormat="1" hidden="1" x14ac:dyDescent="0.25">
      <c r="A84" s="260"/>
      <c r="B84" s="293"/>
      <c r="C84" s="293"/>
      <c r="D84" s="293"/>
      <c r="E84" s="261"/>
      <c r="F84" s="261"/>
      <c r="G84" s="276"/>
      <c r="H84" s="262"/>
      <c r="I84" s="262"/>
      <c r="J84" s="261"/>
      <c r="K84" s="263"/>
      <c r="L84" s="264"/>
      <c r="M84" s="263"/>
      <c r="N84" s="263"/>
      <c r="O84" s="263"/>
      <c r="P84" s="263"/>
      <c r="Q84" s="263"/>
      <c r="R84" s="263"/>
      <c r="S84" s="153">
        <f t="shared" si="8"/>
        <v>0</v>
      </c>
      <c r="T84" s="153">
        <f t="shared" si="9"/>
        <v>0</v>
      </c>
      <c r="U84" s="151">
        <f>IF(J84=0,(S84+T84/EERR!$D$2/1.19),(S84+T84/EERR!$D$2/1.19)/J84)</f>
        <v>0</v>
      </c>
      <c r="V84" s="153">
        <f>T84+S84*EERR!$D$2</f>
        <v>0</v>
      </c>
      <c r="W84" s="148">
        <f ca="1">SUMIF(Siteminder!$A$5:$J$164,Jul!G84,Siteminder!$M$5:$M$164)</f>
        <v>0</v>
      </c>
      <c r="X84" s="267">
        <f>SUMIF(Transbank!$A$2:$A$472,B84,Transbank!$L$2:$L$472)+SUMIF(Transbank!$A$2:$A$472,C84,Transbank!$L$2:$L$472)+SUMIF(Transbank!$A$2:$A$472,D84,Transbank!$L$2:$L$472)+(K84+O84)+(L84+P84)*EERR!$D$2</f>
        <v>0</v>
      </c>
      <c r="Y84" s="268">
        <f>X84/EERR!$D$2</f>
        <v>0</v>
      </c>
      <c r="Z84" s="277">
        <f t="shared" si="10"/>
        <v>0</v>
      </c>
    </row>
    <row r="85" spans="1:26" s="148" customFormat="1" hidden="1" x14ac:dyDescent="0.25">
      <c r="A85" s="260"/>
      <c r="B85" s="293"/>
      <c r="C85" s="293"/>
      <c r="D85" s="293"/>
      <c r="E85" s="261"/>
      <c r="F85" s="261"/>
      <c r="G85" s="276"/>
      <c r="H85" s="262"/>
      <c r="I85" s="262"/>
      <c r="J85" s="261"/>
      <c r="K85" s="263"/>
      <c r="L85" s="264"/>
      <c r="M85" s="263"/>
      <c r="N85" s="263"/>
      <c r="O85" s="263"/>
      <c r="P85" s="263"/>
      <c r="Q85" s="263"/>
      <c r="R85" s="263"/>
      <c r="S85" s="153">
        <f t="shared" si="8"/>
        <v>0</v>
      </c>
      <c r="T85" s="153">
        <f t="shared" si="9"/>
        <v>0</v>
      </c>
      <c r="U85" s="151">
        <f>IF(J85=0,(S85+T85/EERR!$D$2/1.19),(S85+T85/EERR!$D$2/1.19)/J85)</f>
        <v>0</v>
      </c>
      <c r="V85" s="153">
        <f>T85+S85*EERR!$D$2</f>
        <v>0</v>
      </c>
      <c r="W85" s="148">
        <f ca="1">SUMIF(Siteminder!$A$5:$J$164,Jul!G85,Siteminder!$M$5:$M$164)</f>
        <v>0</v>
      </c>
      <c r="X85" s="267">
        <f>SUMIF(Transbank!$A$2:$A$472,B85,Transbank!$L$2:$L$472)+SUMIF(Transbank!$A$2:$A$472,C85,Transbank!$L$2:$L$472)+SUMIF(Transbank!$A$2:$A$472,D85,Transbank!$L$2:$L$472)+(K85+O85)+(L85+P85)*EERR!$D$2</f>
        <v>0</v>
      </c>
      <c r="Y85" s="268">
        <f>X85/EERR!$D$2</f>
        <v>0</v>
      </c>
      <c r="Z85" s="277">
        <f t="shared" si="10"/>
        <v>0</v>
      </c>
    </row>
    <row r="86" spans="1:26" s="148" customFormat="1" hidden="1" x14ac:dyDescent="0.25">
      <c r="A86" s="260"/>
      <c r="B86" s="293"/>
      <c r="C86" s="293"/>
      <c r="D86" s="293"/>
      <c r="E86" s="261"/>
      <c r="F86" s="261"/>
      <c r="G86" s="261"/>
      <c r="H86" s="262"/>
      <c r="I86" s="262"/>
      <c r="J86" s="261"/>
      <c r="K86" s="263"/>
      <c r="L86" s="264"/>
      <c r="M86" s="263"/>
      <c r="N86" s="263"/>
      <c r="O86" s="263"/>
      <c r="P86" s="263"/>
      <c r="Q86" s="263"/>
      <c r="R86" s="263"/>
      <c r="S86" s="153">
        <f t="shared" si="8"/>
        <v>0</v>
      </c>
      <c r="T86" s="153">
        <f t="shared" si="9"/>
        <v>0</v>
      </c>
      <c r="U86" s="151">
        <f>IF(J86=0,(S86+T86/EERR!$D$2/1.19),(S86+T86/EERR!$D$2/1.19)/J86)</f>
        <v>0</v>
      </c>
      <c r="V86" s="153">
        <f>T86+S86*EERR!$D$2</f>
        <v>0</v>
      </c>
      <c r="W86" s="148">
        <f ca="1">SUMIF(Siteminder!$A$5:$J$164,Jul!G86,Siteminder!$M$5:$M$164)</f>
        <v>0</v>
      </c>
      <c r="X86" s="267">
        <f>SUMIF(Transbank!$A$2:$A$472,B86,Transbank!$L$2:$L$472)+SUMIF(Transbank!$A$2:$A$472,C86,Transbank!$L$2:$L$472)+SUMIF(Transbank!$A$2:$A$472,D86,Transbank!$L$2:$L$472)+(K86+O86)+(L86+P86)*EERR!$D$2</f>
        <v>0</v>
      </c>
      <c r="Y86" s="268">
        <f>X86/EERR!$D$2</f>
        <v>0</v>
      </c>
      <c r="Z86" s="277">
        <f t="shared" si="10"/>
        <v>0</v>
      </c>
    </row>
    <row r="87" spans="1:26" ht="12.75" hidden="1" x14ac:dyDescent="0.2">
      <c r="A87" s="244"/>
      <c r="B87" s="244"/>
      <c r="C87" s="244"/>
      <c r="D87" s="244"/>
      <c r="E87" s="244"/>
      <c r="F87" s="244"/>
      <c r="G87" s="244"/>
      <c r="H87" s="249"/>
      <c r="I87" s="249"/>
      <c r="J87" s="250">
        <f>SUM(J69:J86)</f>
        <v>31</v>
      </c>
      <c r="K87" s="250">
        <f t="shared" ref="K87:T87" si="11">SUM(K69:K86)</f>
        <v>0</v>
      </c>
      <c r="L87" s="250">
        <f t="shared" si="11"/>
        <v>0</v>
      </c>
      <c r="M87" s="250">
        <f t="shared" si="11"/>
        <v>1559705</v>
      </c>
      <c r="N87" s="250">
        <f t="shared" si="11"/>
        <v>2318</v>
      </c>
      <c r="O87" s="250">
        <f t="shared" si="11"/>
        <v>0</v>
      </c>
      <c r="P87" s="250">
        <f t="shared" si="11"/>
        <v>0</v>
      </c>
      <c r="Q87" s="250">
        <f t="shared" si="11"/>
        <v>878353</v>
      </c>
      <c r="R87" s="250">
        <f t="shared" si="11"/>
        <v>1273</v>
      </c>
      <c r="S87" s="250">
        <f t="shared" si="11"/>
        <v>3591</v>
      </c>
      <c r="T87" s="250">
        <f t="shared" si="11"/>
        <v>2438058</v>
      </c>
      <c r="U87" s="250">
        <f>IF(J87=0,(S87+T87/EERR!$D$2/1.19),(S87+T87/EERR!$D$2/1.19)/J87)</f>
        <v>212.17130897486243</v>
      </c>
      <c r="V87" s="250">
        <f>SUM(V69:V86)</f>
        <v>4901699.46</v>
      </c>
      <c r="W87" s="250">
        <f ca="1">SUM(W69:W86)</f>
        <v>31</v>
      </c>
      <c r="X87" s="250">
        <f>SUM(X69:X86)</f>
        <v>4907016.42</v>
      </c>
      <c r="Y87" s="250"/>
      <c r="Z87" s="277">
        <f t="shared" ref="Z87:Z110" si="12">+X87-V87</f>
        <v>5316.9599999999627</v>
      </c>
    </row>
    <row r="88" spans="1:26" hidden="1" x14ac:dyDescent="0.25">
      <c r="A88" s="260">
        <v>3986</v>
      </c>
      <c r="B88" s="293">
        <v>1402</v>
      </c>
      <c r="C88" s="293">
        <v>1420</v>
      </c>
      <c r="D88" s="293"/>
      <c r="E88" s="261" t="s">
        <v>607</v>
      </c>
      <c r="F88" s="261" t="s">
        <v>228</v>
      </c>
      <c r="G88" s="261">
        <v>1202386724</v>
      </c>
      <c r="H88" s="262">
        <v>43647</v>
      </c>
      <c r="I88" s="262">
        <v>43650</v>
      </c>
      <c r="J88" s="261">
        <v>3</v>
      </c>
      <c r="K88" s="263"/>
      <c r="L88" s="264"/>
      <c r="M88" s="263"/>
      <c r="N88" s="263">
        <v>410</v>
      </c>
      <c r="O88" s="263"/>
      <c r="P88" s="263"/>
      <c r="Q88" s="263"/>
      <c r="R88" s="263">
        <v>205</v>
      </c>
      <c r="S88" s="153">
        <f t="shared" ref="S88" si="13">L88+N88+P88+R88</f>
        <v>615</v>
      </c>
      <c r="T88" s="153">
        <f t="shared" ref="T88" si="14">M88+O88+K88+Q88</f>
        <v>0</v>
      </c>
      <c r="U88" s="151">
        <f>IF(J88=0,(S88+T88/EERR!$D$2/1.19),(S88+T88/EERR!$D$2/1.19)/J88)</f>
        <v>205</v>
      </c>
      <c r="V88" s="153">
        <f>T88+S88*EERR!$D$2</f>
        <v>421926.89999999997</v>
      </c>
      <c r="W88" s="148">
        <f ca="1">SUMIF(Siteminder!$A$5:$J$164,Jul!G88,Siteminder!$M$5:$M$164)</f>
        <v>3</v>
      </c>
      <c r="X88" s="267">
        <f>SUMIF(Transbank!$A$2:$A$472,B88,Transbank!$L$2:$L$472)+SUMIF(Transbank!$A$2:$A$472,C88,Transbank!$L$2:$L$472)+SUMIF(Transbank!$A$2:$A$472,D88,Transbank!$L$2:$L$472)+(K88+O88)+(L88+P88)*EERR!$D$2</f>
        <v>425838.30000000005</v>
      </c>
      <c r="Y88" s="269">
        <f>X88/EERR!$D$2</f>
        <v>620.70125061947942</v>
      </c>
      <c r="Z88" s="277">
        <f t="shared" si="12"/>
        <v>3911.4000000000815</v>
      </c>
    </row>
    <row r="89" spans="1:26" s="148" customFormat="1" hidden="1" x14ac:dyDescent="0.25">
      <c r="A89" s="260">
        <v>3987</v>
      </c>
      <c r="B89" s="293">
        <v>1404</v>
      </c>
      <c r="C89" s="293">
        <v>1418</v>
      </c>
      <c r="D89" s="293"/>
      <c r="E89" s="261" t="s">
        <v>607</v>
      </c>
      <c r="F89" s="261" t="s">
        <v>228</v>
      </c>
      <c r="G89" s="261">
        <v>1202380614</v>
      </c>
      <c r="H89" s="262">
        <v>43647</v>
      </c>
      <c r="I89" s="262">
        <v>43650</v>
      </c>
      <c r="J89" s="261">
        <v>3</v>
      </c>
      <c r="K89" s="263"/>
      <c r="L89" s="264"/>
      <c r="M89" s="263"/>
      <c r="N89" s="263">
        <v>410</v>
      </c>
      <c r="O89" s="263"/>
      <c r="P89" s="263"/>
      <c r="Q89" s="263"/>
      <c r="R89" s="263">
        <v>205</v>
      </c>
      <c r="S89" s="153">
        <f t="shared" ref="S89:S110" si="15">L89+N89+P89+R89</f>
        <v>615</v>
      </c>
      <c r="T89" s="153">
        <f t="shared" ref="T89:T110" si="16">M89+O89+K89+Q89</f>
        <v>0</v>
      </c>
      <c r="U89" s="151">
        <f>IF(J89=0,(S89+T89/EERR!$D$2/1.19),(S89+T89/EERR!$D$2/1.19)/J89)</f>
        <v>205</v>
      </c>
      <c r="V89" s="153">
        <f>T89+S89*EERR!$D$2</f>
        <v>421926.89999999997</v>
      </c>
      <c r="W89" s="148">
        <f ca="1">SUMIF(Siteminder!$A$5:$J$164,Jul!G89,Siteminder!$M$5:$M$164)</f>
        <v>3</v>
      </c>
      <c r="X89" s="267">
        <f>SUMIF(Transbank!$A$2:$A$472,B89,Transbank!$L$2:$L$472)+SUMIF(Transbank!$A$2:$A$472,C89,Transbank!$L$2:$L$472)+SUMIF(Transbank!$A$2:$A$472,D89,Transbank!$L$2:$L$472)+(K89+O89)+(L89+P89)*EERR!$D$2</f>
        <v>425838.30000000005</v>
      </c>
      <c r="Y89" s="269">
        <f>X89/EERR!$D$2</f>
        <v>620.70125061947942</v>
      </c>
      <c r="Z89" s="277">
        <f t="shared" si="12"/>
        <v>3911.4000000000815</v>
      </c>
    </row>
    <row r="90" spans="1:26" s="148" customFormat="1" hidden="1" x14ac:dyDescent="0.25">
      <c r="A90" s="260">
        <v>3988</v>
      </c>
      <c r="B90" s="293">
        <v>1403</v>
      </c>
      <c r="C90" s="293">
        <v>1419</v>
      </c>
      <c r="D90" s="293"/>
      <c r="E90" s="261" t="s">
        <v>607</v>
      </c>
      <c r="F90" s="261" t="s">
        <v>228</v>
      </c>
      <c r="G90" s="261">
        <v>1202386723</v>
      </c>
      <c r="H90" s="262">
        <v>43647</v>
      </c>
      <c r="I90" s="262">
        <v>43650</v>
      </c>
      <c r="J90" s="261">
        <v>3</v>
      </c>
      <c r="K90" s="263"/>
      <c r="L90" s="264"/>
      <c r="M90" s="263"/>
      <c r="N90" s="263">
        <v>410</v>
      </c>
      <c r="O90" s="263"/>
      <c r="P90" s="263"/>
      <c r="Q90" s="263"/>
      <c r="R90" s="263">
        <v>205</v>
      </c>
      <c r="S90" s="153">
        <f t="shared" si="15"/>
        <v>615</v>
      </c>
      <c r="T90" s="153">
        <f t="shared" si="16"/>
        <v>0</v>
      </c>
      <c r="U90" s="151">
        <f>IF(J90=0,(S90+T90/EERR!$D$2/1.19),(S90+T90/EERR!$D$2/1.19)/J90)</f>
        <v>205</v>
      </c>
      <c r="V90" s="153">
        <f>T90+S90*EERR!$D$2</f>
        <v>421926.89999999997</v>
      </c>
      <c r="W90" s="148">
        <f ca="1">SUMIF(Siteminder!$A$5:$J$164,Jul!G90,Siteminder!$M$5:$M$164)</f>
        <v>3</v>
      </c>
      <c r="X90" s="267">
        <f>SUMIF(Transbank!$A$2:$A$472,B90,Transbank!$L$2:$L$472)+SUMIF(Transbank!$A$2:$A$472,C90,Transbank!$L$2:$L$472)+SUMIF(Transbank!$A$2:$A$472,D90,Transbank!$L$2:$L$472)+(K90+O90)+(L90+P90)*EERR!$D$2</f>
        <v>425838.30000000005</v>
      </c>
      <c r="Y90" s="269">
        <f>X90/EERR!$D$2</f>
        <v>620.70125061947942</v>
      </c>
      <c r="Z90" s="277">
        <f t="shared" si="12"/>
        <v>3911.4000000000815</v>
      </c>
    </row>
    <row r="91" spans="1:26" s="148" customFormat="1" hidden="1" x14ac:dyDescent="0.25">
      <c r="A91" s="260">
        <v>3993</v>
      </c>
      <c r="B91" s="293">
        <v>1413</v>
      </c>
      <c r="C91" s="293">
        <v>1478</v>
      </c>
      <c r="D91" s="293"/>
      <c r="E91" s="261" t="s">
        <v>608</v>
      </c>
      <c r="F91" s="261" t="s">
        <v>228</v>
      </c>
      <c r="G91" s="261">
        <v>1106894557</v>
      </c>
      <c r="H91" s="262">
        <v>43650</v>
      </c>
      <c r="I91" s="262">
        <v>43652</v>
      </c>
      <c r="J91" s="261">
        <v>2</v>
      </c>
      <c r="K91" s="263"/>
      <c r="L91" s="264"/>
      <c r="M91" s="263"/>
      <c r="N91" s="263">
        <v>205</v>
      </c>
      <c r="O91" s="263"/>
      <c r="P91" s="263"/>
      <c r="Q91" s="263"/>
      <c r="R91" s="263">
        <v>205</v>
      </c>
      <c r="S91" s="153">
        <f t="shared" si="15"/>
        <v>410</v>
      </c>
      <c r="T91" s="153">
        <f t="shared" si="16"/>
        <v>0</v>
      </c>
      <c r="U91" s="151">
        <f>IF(J91=0,(S91+T91/EERR!$D$2/1.19),(S91+T91/EERR!$D$2/1.19)/J91)</f>
        <v>205</v>
      </c>
      <c r="V91" s="153">
        <f>T91+S91*EERR!$D$2</f>
        <v>281284.59999999998</v>
      </c>
      <c r="W91" s="148">
        <f ca="1">SUMIF(Siteminder!$A$5:$J$164,Jul!G91,Siteminder!$M$5:$M$164)</f>
        <v>2</v>
      </c>
      <c r="X91" s="267">
        <f>SUMIF(Transbank!$A$2:$A$472,B91,Transbank!$L$2:$L$472)+SUMIF(Transbank!$A$2:$A$472,C91,Transbank!$L$2:$L$472)+SUMIF(Transbank!$A$2:$A$472,D91,Transbank!$L$2:$L$472)+(K91+O91)+(L91+P91)*EERR!$D$2</f>
        <v>282588.40000000002</v>
      </c>
      <c r="Y91" s="269">
        <f>X91/EERR!$D$2</f>
        <v>411.90041687315983</v>
      </c>
      <c r="Z91" s="277">
        <f t="shared" si="12"/>
        <v>1303.8000000000466</v>
      </c>
    </row>
    <row r="92" spans="1:26" s="148" customFormat="1" hidden="1" x14ac:dyDescent="0.25">
      <c r="A92" s="260">
        <v>3999</v>
      </c>
      <c r="B92" s="293">
        <v>1450</v>
      </c>
      <c r="C92" s="293">
        <v>1486</v>
      </c>
      <c r="D92" s="293"/>
      <c r="E92" s="261" t="s">
        <v>609</v>
      </c>
      <c r="F92" s="261" t="s">
        <v>228</v>
      </c>
      <c r="G92" s="261">
        <v>1251481902</v>
      </c>
      <c r="H92" s="262">
        <v>43651</v>
      </c>
      <c r="I92" s="262">
        <v>43653</v>
      </c>
      <c r="J92" s="261">
        <v>2</v>
      </c>
      <c r="K92" s="263"/>
      <c r="L92" s="264"/>
      <c r="M92" s="263"/>
      <c r="N92" s="263">
        <v>220</v>
      </c>
      <c r="O92" s="263"/>
      <c r="P92" s="263"/>
      <c r="Q92" s="263"/>
      <c r="R92" s="263">
        <v>220</v>
      </c>
      <c r="S92" s="153">
        <f t="shared" si="15"/>
        <v>440</v>
      </c>
      <c r="T92" s="153">
        <f t="shared" si="16"/>
        <v>0</v>
      </c>
      <c r="U92" s="151">
        <f>IF(J92=0,(S92+T92/EERR!$D$2/1.19),(S92+T92/EERR!$D$2/1.19)/J92)</f>
        <v>220</v>
      </c>
      <c r="V92" s="153">
        <f>T92+S92*EERR!$D$2</f>
        <v>301866.39999999997</v>
      </c>
      <c r="W92" s="148">
        <f ca="1">SUMIF(Siteminder!$A$5:$J$164,Jul!G92,Siteminder!$M$5:$M$164)</f>
        <v>2</v>
      </c>
      <c r="X92" s="267">
        <f>SUMIF(Transbank!$A$2:$A$472,B92,Transbank!$L$2:$L$472)+SUMIF(Transbank!$A$2:$A$472,C92,Transbank!$L$2:$L$472)+SUMIF(Transbank!$A$2:$A$472,D92,Transbank!$L$2:$L$472)+(K92+O92)+(L92+P92)*EERR!$D$2</f>
        <v>303265.59999999998</v>
      </c>
      <c r="Y92" s="269">
        <f>X92/EERR!$D$2</f>
        <v>442.03947176631783</v>
      </c>
      <c r="Z92" s="277">
        <f t="shared" si="12"/>
        <v>1399.2000000000116</v>
      </c>
    </row>
    <row r="93" spans="1:26" s="148" customFormat="1" hidden="1" x14ac:dyDescent="0.25">
      <c r="A93" s="260">
        <v>4001</v>
      </c>
      <c r="B93" s="293">
        <v>1414</v>
      </c>
      <c r="C93" s="293">
        <v>1489</v>
      </c>
      <c r="D93" s="293"/>
      <c r="E93" s="261" t="s">
        <v>610</v>
      </c>
      <c r="F93" s="261" t="s">
        <v>228</v>
      </c>
      <c r="G93" s="261">
        <v>1185913842</v>
      </c>
      <c r="H93" s="262">
        <v>43652</v>
      </c>
      <c r="I93" s="262">
        <v>43657</v>
      </c>
      <c r="J93" s="261">
        <v>5</v>
      </c>
      <c r="K93" s="263"/>
      <c r="L93" s="264"/>
      <c r="M93" s="263"/>
      <c r="N93" s="263">
        <v>820</v>
      </c>
      <c r="O93" s="263"/>
      <c r="P93" s="263"/>
      <c r="Q93" s="263"/>
      <c r="R93" s="263">
        <v>205</v>
      </c>
      <c r="S93" s="153">
        <f t="shared" si="15"/>
        <v>1025</v>
      </c>
      <c r="T93" s="153">
        <f t="shared" si="16"/>
        <v>0</v>
      </c>
      <c r="U93" s="151">
        <f>IF(J93=0,(S93+T93/EERR!$D$2/1.19),(S93+T93/EERR!$D$2/1.19)/J93)</f>
        <v>205</v>
      </c>
      <c r="V93" s="153">
        <f>T93+S93*EERR!$D$2</f>
        <v>703211.5</v>
      </c>
      <c r="W93" s="148">
        <f ca="1">SUMIF(Siteminder!$A$5:$J$164,Jul!G93,Siteminder!$M$5:$M$164)</f>
        <v>5</v>
      </c>
      <c r="X93" s="267">
        <f>SUMIF(Transbank!$A$2:$A$472,B93,Transbank!$L$2:$L$472)+SUMIF(Transbank!$A$2:$A$472,C93,Transbank!$L$2:$L$472)+SUMIF(Transbank!$A$2:$A$472,D93,Transbank!$L$2:$L$472)+(K93+O93)+(L93+P93)*EERR!$D$2</f>
        <v>704515.29999999993</v>
      </c>
      <c r="Y93" s="269">
        <f>X93/EERR!$D$2</f>
        <v>1026.9004168731597</v>
      </c>
      <c r="Z93" s="277">
        <f t="shared" si="12"/>
        <v>1303.7999999999302</v>
      </c>
    </row>
    <row r="94" spans="1:26" s="148" customFormat="1" hidden="1" x14ac:dyDescent="0.25">
      <c r="A94" s="260">
        <v>4025</v>
      </c>
      <c r="B94" s="293">
        <v>1448</v>
      </c>
      <c r="C94" s="293">
        <v>1555</v>
      </c>
      <c r="D94" s="293"/>
      <c r="E94" s="261" t="s">
        <v>611</v>
      </c>
      <c r="F94" s="261" t="s">
        <v>228</v>
      </c>
      <c r="G94" s="261">
        <v>1279388486</v>
      </c>
      <c r="H94" s="262">
        <v>43671</v>
      </c>
      <c r="I94" s="262">
        <v>43678</v>
      </c>
      <c r="J94" s="261">
        <v>7</v>
      </c>
      <c r="K94" s="263"/>
      <c r="L94" s="264"/>
      <c r="M94" s="263"/>
      <c r="N94" s="263">
        <v>1320</v>
      </c>
      <c r="O94" s="263"/>
      <c r="P94" s="263"/>
      <c r="Q94" s="263"/>
      <c r="R94" s="263">
        <v>220</v>
      </c>
      <c r="S94" s="153">
        <f t="shared" si="15"/>
        <v>1540</v>
      </c>
      <c r="T94" s="153">
        <f t="shared" si="16"/>
        <v>0</v>
      </c>
      <c r="U94" s="151">
        <f>IF(J94=0,(S94+T94/EERR!$D$2/1.19),(S94+T94/EERR!$D$2/1.19)/J94)</f>
        <v>220</v>
      </c>
      <c r="V94" s="153">
        <f>T94+S94*EERR!$D$2</f>
        <v>1056532.3999999999</v>
      </c>
      <c r="W94" s="148">
        <f ca="1">SUMIF(Siteminder!$A$5:$J$164,Jul!G94,Siteminder!$M$5:$M$164)</f>
        <v>7</v>
      </c>
      <c r="X94" s="267">
        <f>SUMIF(Transbank!$A$2:$A$472,B94,Transbank!$L$2:$L$472)+SUMIF(Transbank!$A$2:$A$472,C94,Transbank!$L$2:$L$472)+SUMIF(Transbank!$A$2:$A$472,D94,Transbank!$L$2:$L$472)+(K94+O94)+(L94+P94)*EERR!$D$2</f>
        <v>1057931.5999999999</v>
      </c>
      <c r="Y94" s="269">
        <f>X94/EERR!$D$2</f>
        <v>1542.0394717663178</v>
      </c>
      <c r="Z94" s="277">
        <f t="shared" si="12"/>
        <v>1399.1999999999534</v>
      </c>
    </row>
    <row r="95" spans="1:26" s="148" customFormat="1" hidden="1" x14ac:dyDescent="0.25">
      <c r="A95" s="260">
        <v>4028</v>
      </c>
      <c r="B95" s="293">
        <v>1467</v>
      </c>
      <c r="C95" s="293">
        <v>1561</v>
      </c>
      <c r="D95" s="293"/>
      <c r="E95" s="261" t="s">
        <v>612</v>
      </c>
      <c r="F95" s="261" t="s">
        <v>228</v>
      </c>
      <c r="G95" s="261">
        <v>1279392352</v>
      </c>
      <c r="H95" s="262">
        <v>43675</v>
      </c>
      <c r="I95" s="262">
        <v>43678</v>
      </c>
      <c r="J95" s="261">
        <v>3</v>
      </c>
      <c r="K95" s="263"/>
      <c r="L95" s="264"/>
      <c r="M95" s="263"/>
      <c r="N95" s="263">
        <v>440</v>
      </c>
      <c r="O95" s="263"/>
      <c r="P95" s="263"/>
      <c r="Q95" s="263"/>
      <c r="R95" s="263">
        <v>220</v>
      </c>
      <c r="S95" s="153">
        <f t="shared" si="15"/>
        <v>660</v>
      </c>
      <c r="T95" s="153">
        <f t="shared" si="16"/>
        <v>0</v>
      </c>
      <c r="U95" s="151">
        <f>IF(J95=0,(S95+T95/EERR!$D$2/1.19),(S95+T95/EERR!$D$2/1.19)/J95)</f>
        <v>220</v>
      </c>
      <c r="V95" s="153">
        <f>T95+S95*EERR!$D$2</f>
        <v>452799.6</v>
      </c>
      <c r="W95" s="148">
        <f ca="1">SUMIF(Siteminder!$A$5:$J$164,Jul!G95,Siteminder!$M$5:$M$164)</f>
        <v>3</v>
      </c>
      <c r="X95" s="267">
        <f>SUMIF(Transbank!$A$2:$A$472,B95,Transbank!$L$2:$L$472)+SUMIF(Transbank!$A$2:$A$472,C95,Transbank!$L$2:$L$472)+SUMIF(Transbank!$A$2:$A$472,D95,Transbank!$L$2:$L$472)+(K95+O95)+(L95+P95)*EERR!$D$2</f>
        <v>454198.79999999993</v>
      </c>
      <c r="Y95" s="269">
        <f>X95/EERR!$D$2</f>
        <v>662.03947176631777</v>
      </c>
      <c r="Z95" s="277">
        <f t="shared" si="12"/>
        <v>1399.1999999999534</v>
      </c>
    </row>
    <row r="96" spans="1:26" s="148" customFormat="1" hidden="1" x14ac:dyDescent="0.25">
      <c r="A96" s="260">
        <v>4029</v>
      </c>
      <c r="B96" s="293">
        <v>1527</v>
      </c>
      <c r="C96" s="293">
        <v>1562</v>
      </c>
      <c r="D96" s="293">
        <v>1563</v>
      </c>
      <c r="E96" s="261" t="s">
        <v>613</v>
      </c>
      <c r="F96" s="261" t="s">
        <v>228</v>
      </c>
      <c r="G96" s="261">
        <v>1301985348</v>
      </c>
      <c r="H96" s="262">
        <v>43675</v>
      </c>
      <c r="I96" s="262">
        <v>43681</v>
      </c>
      <c r="J96" s="261">
        <v>4</v>
      </c>
      <c r="K96" s="263"/>
      <c r="L96" s="264"/>
      <c r="M96" s="263"/>
      <c r="N96" s="263">
        <v>975</v>
      </c>
      <c r="O96" s="263"/>
      <c r="P96" s="263"/>
      <c r="Q96" s="263"/>
      <c r="R96" s="263">
        <v>195</v>
      </c>
      <c r="S96" s="153">
        <f t="shared" si="15"/>
        <v>1170</v>
      </c>
      <c r="T96" s="153">
        <f t="shared" si="16"/>
        <v>0</v>
      </c>
      <c r="U96" s="151">
        <f>IF(J96=0,(S96+T96/EERR!$D$2/1.19),(S96+T96/EERR!$D$2/1.19)/J96)</f>
        <v>292.5</v>
      </c>
      <c r="V96" s="153">
        <f>T96+S96*EERR!$D$2</f>
        <v>802690.2</v>
      </c>
      <c r="W96" s="148">
        <f ca="1">SUMIF(Siteminder!$A$5:$J$164,Jul!G96,Siteminder!$M$5:$M$164)</f>
        <v>4</v>
      </c>
      <c r="X96" s="267">
        <f>SUMIF(Transbank!$A$2:$A$472,B96,Transbank!$L$2:$L$472)+SUMIF(Transbank!$A$2:$A$472,C96,Transbank!$L$2:$L$472)+SUMIF(Transbank!$A$2:$A$472,D96,Transbank!$L$2:$L$472)+(K96+O96)+(L96+P96)*EERR!$D$2</f>
        <v>802690.2</v>
      </c>
      <c r="Y96" s="269">
        <f>X96/EERR!$D$2</f>
        <v>1170</v>
      </c>
      <c r="Z96" s="277">
        <f t="shared" si="12"/>
        <v>0</v>
      </c>
    </row>
    <row r="97" spans="1:26" s="148" customFormat="1" hidden="1" x14ac:dyDescent="0.25">
      <c r="A97" s="260">
        <v>4017</v>
      </c>
      <c r="B97" s="293">
        <v>1529</v>
      </c>
      <c r="C97" s="293"/>
      <c r="D97" s="293"/>
      <c r="E97" s="261" t="s">
        <v>614</v>
      </c>
      <c r="F97" s="261" t="s">
        <v>228</v>
      </c>
      <c r="G97" s="261">
        <v>1302189270</v>
      </c>
      <c r="H97" s="262">
        <v>43728</v>
      </c>
      <c r="I97" s="262">
        <v>43729</v>
      </c>
      <c r="J97" s="261">
        <v>1</v>
      </c>
      <c r="K97" s="263"/>
      <c r="L97" s="264"/>
      <c r="M97" s="263"/>
      <c r="N97" s="263"/>
      <c r="O97" s="263"/>
      <c r="P97" s="263"/>
      <c r="Q97" s="263"/>
      <c r="R97" s="263">
        <v>220</v>
      </c>
      <c r="S97" s="153">
        <f t="shared" si="15"/>
        <v>220</v>
      </c>
      <c r="T97" s="153">
        <f t="shared" si="16"/>
        <v>0</v>
      </c>
      <c r="U97" s="151">
        <f>IF(J97=0,(S97+T97/EERR!$D$2/1.19),(S97+T97/EERR!$D$2/1.19)/J97)</f>
        <v>220</v>
      </c>
      <c r="V97" s="153">
        <f>T97+S97*EERR!$D$2</f>
        <v>150933.19999999998</v>
      </c>
      <c r="W97" s="148">
        <f ca="1">SUMIF(Siteminder!$A$5:$J$164,Jul!G97,Siteminder!$M$5:$M$164)</f>
        <v>1</v>
      </c>
      <c r="X97" s="267">
        <f>SUMIF(Transbank!$A$2:$A$472,B97,Transbank!$L$2:$L$472)+SUMIF(Transbank!$A$2:$A$472,C97,Transbank!$L$2:$L$472)+SUMIF(Transbank!$A$2:$A$472,D97,Transbank!$L$2:$L$472)+(K97+O97)+(L97+P97)*EERR!$D$2</f>
        <v>150933.19999999998</v>
      </c>
      <c r="Y97" s="269">
        <f>X97/EERR!$D$2</f>
        <v>220</v>
      </c>
      <c r="Z97" s="277">
        <f t="shared" si="12"/>
        <v>0</v>
      </c>
    </row>
    <row r="98" spans="1:26" s="148" customFormat="1" hidden="1" x14ac:dyDescent="0.25">
      <c r="A98" s="260"/>
      <c r="B98" s="293"/>
      <c r="C98" s="293"/>
      <c r="D98" s="293"/>
      <c r="E98" s="261"/>
      <c r="F98" s="261"/>
      <c r="G98" s="261"/>
      <c r="H98" s="262"/>
      <c r="I98" s="262"/>
      <c r="J98" s="261"/>
      <c r="K98" s="263"/>
      <c r="L98" s="264"/>
      <c r="M98" s="263"/>
      <c r="N98" s="263"/>
      <c r="O98" s="263"/>
      <c r="P98" s="263"/>
      <c r="Q98" s="263"/>
      <c r="R98" s="263"/>
      <c r="S98" s="153">
        <f t="shared" si="15"/>
        <v>0</v>
      </c>
      <c r="T98" s="153">
        <f t="shared" si="16"/>
        <v>0</v>
      </c>
      <c r="U98" s="151">
        <f>IF(J98=0,(S98+T98/EERR!$D$2/1.19),(S98+T98/EERR!$D$2/1.19)/J98)</f>
        <v>0</v>
      </c>
      <c r="V98" s="153">
        <f>T98+S98*EERR!$D$2</f>
        <v>0</v>
      </c>
      <c r="W98" s="148">
        <f ca="1">SUMIF(Siteminder!$A$5:$J$164,Jul!G98,Siteminder!$M$5:$M$164)</f>
        <v>0</v>
      </c>
      <c r="X98" s="267">
        <f>SUMIF(Transbank!$A$2:$A$472,B98,Transbank!$L$2:$L$472)+SUMIF(Transbank!$A$2:$A$472,C98,Transbank!$L$2:$L$472)+SUMIF(Transbank!$A$2:$A$472,D98,Transbank!$L$2:$L$472)+(K98+O98)+(L98+P98)*EERR!$D$2</f>
        <v>0</v>
      </c>
      <c r="Y98" s="269">
        <f>X98/EERR!$D$2</f>
        <v>0</v>
      </c>
      <c r="Z98" s="277">
        <f t="shared" si="12"/>
        <v>0</v>
      </c>
    </row>
    <row r="99" spans="1:26" s="148" customFormat="1" hidden="1" x14ac:dyDescent="0.25">
      <c r="A99" s="260"/>
      <c r="B99" s="293"/>
      <c r="C99" s="293"/>
      <c r="D99" s="293"/>
      <c r="E99" s="261"/>
      <c r="F99" s="261"/>
      <c r="G99" s="261"/>
      <c r="H99" s="262"/>
      <c r="I99" s="262"/>
      <c r="J99" s="261"/>
      <c r="K99" s="263"/>
      <c r="L99" s="264"/>
      <c r="M99" s="263"/>
      <c r="N99" s="263"/>
      <c r="O99" s="263"/>
      <c r="P99" s="263"/>
      <c r="Q99" s="263"/>
      <c r="R99" s="263"/>
      <c r="S99" s="153">
        <f t="shared" si="15"/>
        <v>0</v>
      </c>
      <c r="T99" s="153">
        <f t="shared" si="16"/>
        <v>0</v>
      </c>
      <c r="U99" s="151">
        <f>IF(J99=0,(S99+T99/EERR!$D$2/1.19),(S99+T99/EERR!$D$2/1.19)/J99)</f>
        <v>0</v>
      </c>
      <c r="V99" s="153">
        <f>T99+S99*EERR!$D$2</f>
        <v>0</v>
      </c>
      <c r="W99" s="148">
        <f ca="1">SUMIF(Siteminder!$A$5:$J$164,Jul!G99,Siteminder!$M$5:$M$164)</f>
        <v>0</v>
      </c>
      <c r="X99" s="267">
        <f>SUMIF(Transbank!$A$2:$A$472,B99,Transbank!$L$2:$L$472)+SUMIF(Transbank!$A$2:$A$472,C99,Transbank!$L$2:$L$472)+SUMIF(Transbank!$A$2:$A$472,D99,Transbank!$L$2:$L$472)+(K99+O99)+(L99+P99)*EERR!$D$2</f>
        <v>0</v>
      </c>
      <c r="Y99" s="269">
        <f>X99/EERR!$D$2</f>
        <v>0</v>
      </c>
      <c r="Z99" s="277">
        <f t="shared" si="12"/>
        <v>0</v>
      </c>
    </row>
    <row r="100" spans="1:26" s="148" customFormat="1" hidden="1" x14ac:dyDescent="0.25">
      <c r="A100" s="260"/>
      <c r="B100" s="293"/>
      <c r="C100" s="293"/>
      <c r="D100" s="293"/>
      <c r="E100" s="261"/>
      <c r="F100" s="261"/>
      <c r="G100" s="261"/>
      <c r="H100" s="262"/>
      <c r="I100" s="262"/>
      <c r="J100" s="261"/>
      <c r="K100" s="263"/>
      <c r="L100" s="264"/>
      <c r="M100" s="263"/>
      <c r="N100" s="263"/>
      <c r="O100" s="263"/>
      <c r="P100" s="263"/>
      <c r="Q100" s="263"/>
      <c r="R100" s="263"/>
      <c r="S100" s="153">
        <f t="shared" si="15"/>
        <v>0</v>
      </c>
      <c r="T100" s="153">
        <f t="shared" si="16"/>
        <v>0</v>
      </c>
      <c r="U100" s="151">
        <f>IF(J100=0,(S100+T100/EERR!$D$2/1.19),(S100+T100/EERR!$D$2/1.19)/J100)</f>
        <v>0</v>
      </c>
      <c r="V100" s="153">
        <f>T100+S100*EERR!$D$2</f>
        <v>0</v>
      </c>
      <c r="W100" s="148">
        <f ca="1">SUMIF(Siteminder!$A$5:$J$164,Jul!G100,Siteminder!$M$5:$M$164)</f>
        <v>0</v>
      </c>
      <c r="X100" s="267">
        <f>SUMIF(Transbank!$A$2:$A$472,B100,Transbank!$L$2:$L$472)+SUMIF(Transbank!$A$2:$A$472,C100,Transbank!$L$2:$L$472)+SUMIF(Transbank!$A$2:$A$472,D100,Transbank!$L$2:$L$472)+(K100+O100)+(L100+P100)*EERR!$D$2</f>
        <v>0</v>
      </c>
      <c r="Y100" s="269">
        <f>X100/EERR!$D$2</f>
        <v>0</v>
      </c>
      <c r="Z100" s="277">
        <f t="shared" si="12"/>
        <v>0</v>
      </c>
    </row>
    <row r="101" spans="1:26" s="148" customFormat="1" hidden="1" x14ac:dyDescent="0.25">
      <c r="A101" s="260"/>
      <c r="B101" s="293"/>
      <c r="C101" s="293"/>
      <c r="D101" s="293"/>
      <c r="E101" s="261"/>
      <c r="F101" s="261"/>
      <c r="G101" s="261"/>
      <c r="H101" s="262"/>
      <c r="I101" s="262"/>
      <c r="J101" s="261"/>
      <c r="K101" s="263"/>
      <c r="L101" s="264"/>
      <c r="M101" s="263"/>
      <c r="N101" s="263"/>
      <c r="O101" s="263"/>
      <c r="P101" s="263"/>
      <c r="Q101" s="263"/>
      <c r="R101" s="263"/>
      <c r="S101" s="153">
        <f t="shared" si="15"/>
        <v>0</v>
      </c>
      <c r="T101" s="153">
        <f t="shared" si="16"/>
        <v>0</v>
      </c>
      <c r="U101" s="151">
        <f>IF(J101=0,(S101+T101/EERR!$D$2/1.19),(S101+T101/EERR!$D$2/1.19)/J101)</f>
        <v>0</v>
      </c>
      <c r="V101" s="153">
        <f>T101+S101*EERR!$D$2</f>
        <v>0</v>
      </c>
      <c r="W101" s="148">
        <f ca="1">SUMIF(Siteminder!$A$5:$J$164,Jul!G101,Siteminder!$M$5:$M$164)</f>
        <v>0</v>
      </c>
      <c r="X101" s="267">
        <f>SUMIF(Transbank!$A$2:$A$472,B101,Transbank!$L$2:$L$472)+SUMIF(Transbank!$A$2:$A$472,C101,Transbank!$L$2:$L$472)+SUMIF(Transbank!$A$2:$A$472,D101,Transbank!$L$2:$L$472)+(K101+O101)+(L101+P101)*EERR!$D$2</f>
        <v>0</v>
      </c>
      <c r="Y101" s="269">
        <f>X101/EERR!$D$2</f>
        <v>0</v>
      </c>
      <c r="Z101" s="277">
        <f t="shared" si="12"/>
        <v>0</v>
      </c>
    </row>
    <row r="102" spans="1:26" s="148" customFormat="1" hidden="1" x14ac:dyDescent="0.25">
      <c r="A102" s="260"/>
      <c r="B102" s="293"/>
      <c r="C102" s="293"/>
      <c r="D102" s="293"/>
      <c r="E102" s="261"/>
      <c r="F102" s="261"/>
      <c r="G102" s="261"/>
      <c r="H102" s="262"/>
      <c r="I102" s="262"/>
      <c r="J102" s="261"/>
      <c r="K102" s="263"/>
      <c r="L102" s="264"/>
      <c r="M102" s="263"/>
      <c r="N102" s="263"/>
      <c r="O102" s="263"/>
      <c r="P102" s="263"/>
      <c r="Q102" s="263"/>
      <c r="R102" s="263"/>
      <c r="S102" s="153">
        <f t="shared" si="15"/>
        <v>0</v>
      </c>
      <c r="T102" s="153">
        <f t="shared" si="16"/>
        <v>0</v>
      </c>
      <c r="U102" s="151">
        <f>IF(J102=0,(S102+T102/EERR!$D$2/1.19),(S102+T102/EERR!$D$2/1.19)/J102)</f>
        <v>0</v>
      </c>
      <c r="V102" s="153">
        <f>T102+S102*EERR!$D$2</f>
        <v>0</v>
      </c>
      <c r="W102" s="148">
        <f ca="1">SUMIF(Siteminder!$A$5:$J$164,Jul!G102,Siteminder!$M$5:$M$164)</f>
        <v>0</v>
      </c>
      <c r="X102" s="267">
        <f>SUMIF(Transbank!$A$2:$A$472,B102,Transbank!$L$2:$L$472)+SUMIF(Transbank!$A$2:$A$472,C102,Transbank!$L$2:$L$472)+SUMIF(Transbank!$A$2:$A$472,D102,Transbank!$L$2:$L$472)+(K102+O102)+(L102+P102)*EERR!$D$2</f>
        <v>0</v>
      </c>
      <c r="Y102" s="269">
        <f>X102/EERR!$D$2</f>
        <v>0</v>
      </c>
      <c r="Z102" s="277">
        <f t="shared" si="12"/>
        <v>0</v>
      </c>
    </row>
    <row r="103" spans="1:26" s="148" customFormat="1" hidden="1" x14ac:dyDescent="0.25">
      <c r="A103" s="260"/>
      <c r="B103" s="293"/>
      <c r="C103" s="293"/>
      <c r="D103" s="293"/>
      <c r="E103" s="261"/>
      <c r="F103" s="261"/>
      <c r="G103" s="261"/>
      <c r="H103" s="262"/>
      <c r="I103" s="262"/>
      <c r="J103" s="261"/>
      <c r="K103" s="263"/>
      <c r="L103" s="264"/>
      <c r="M103" s="263"/>
      <c r="N103" s="263"/>
      <c r="O103" s="263"/>
      <c r="P103" s="263"/>
      <c r="Q103" s="263"/>
      <c r="R103" s="263"/>
      <c r="S103" s="153">
        <f t="shared" si="15"/>
        <v>0</v>
      </c>
      <c r="T103" s="153">
        <f t="shared" si="16"/>
        <v>0</v>
      </c>
      <c r="U103" s="151">
        <f>IF(J103=0,(S103+T103/EERR!$D$2/1.19),(S103+T103/EERR!$D$2/1.19)/J103)</f>
        <v>0</v>
      </c>
      <c r="V103" s="153">
        <f>T103+S103*EERR!$D$2</f>
        <v>0</v>
      </c>
      <c r="W103" s="148">
        <f ca="1">SUMIF(Siteminder!$A$5:$J$164,Jul!G103,Siteminder!$M$5:$M$164)</f>
        <v>0</v>
      </c>
      <c r="X103" s="267">
        <f>SUMIF(Transbank!$A$2:$A$472,B103,Transbank!$L$2:$L$472)+SUMIF(Transbank!$A$2:$A$472,C103,Transbank!$L$2:$L$472)+SUMIF(Transbank!$A$2:$A$472,D103,Transbank!$L$2:$L$472)+(K103+O103)+(L103+P103)*EERR!$D$2</f>
        <v>0</v>
      </c>
      <c r="Y103" s="269">
        <f>X103/EERR!$D$2</f>
        <v>0</v>
      </c>
      <c r="Z103" s="277">
        <f t="shared" si="12"/>
        <v>0</v>
      </c>
    </row>
    <row r="104" spans="1:26" s="148" customFormat="1" hidden="1" x14ac:dyDescent="0.25">
      <c r="A104" s="260"/>
      <c r="B104" s="293"/>
      <c r="C104" s="293"/>
      <c r="D104" s="293"/>
      <c r="E104" s="261"/>
      <c r="F104" s="261"/>
      <c r="G104" s="261"/>
      <c r="H104" s="262"/>
      <c r="I104" s="262"/>
      <c r="J104" s="261"/>
      <c r="K104" s="263"/>
      <c r="L104" s="264"/>
      <c r="M104" s="263"/>
      <c r="N104" s="263"/>
      <c r="O104" s="263"/>
      <c r="P104" s="263"/>
      <c r="Q104" s="263"/>
      <c r="R104" s="263"/>
      <c r="S104" s="153">
        <f t="shared" si="15"/>
        <v>0</v>
      </c>
      <c r="T104" s="153">
        <f t="shared" si="16"/>
        <v>0</v>
      </c>
      <c r="U104" s="151">
        <f>IF(J104=0,(S104+T104/EERR!$D$2/1.19),(S104+T104/EERR!$D$2/1.19)/J104)</f>
        <v>0</v>
      </c>
      <c r="V104" s="153">
        <f>T104+S104*EERR!$D$2</f>
        <v>0</v>
      </c>
      <c r="W104" s="148">
        <f ca="1">SUMIF(Siteminder!$A$5:$J$164,Jul!G104,Siteminder!$M$5:$M$164)</f>
        <v>0</v>
      </c>
      <c r="X104" s="267">
        <f>SUMIF(Transbank!$A$2:$A$472,B104,Transbank!$L$2:$L$472)+SUMIF(Transbank!$A$2:$A$472,C104,Transbank!$L$2:$L$472)+SUMIF(Transbank!$A$2:$A$472,D104,Transbank!$L$2:$L$472)+(K104+O104)+(L104+P104)*EERR!$D$2</f>
        <v>0</v>
      </c>
      <c r="Y104" s="269">
        <f>X104/EERR!$D$2</f>
        <v>0</v>
      </c>
      <c r="Z104" s="277">
        <f t="shared" si="12"/>
        <v>0</v>
      </c>
    </row>
    <row r="105" spans="1:26" s="148" customFormat="1" hidden="1" x14ac:dyDescent="0.25">
      <c r="A105" s="260"/>
      <c r="B105" s="293"/>
      <c r="C105" s="293"/>
      <c r="D105" s="293"/>
      <c r="E105" s="261"/>
      <c r="F105" s="261"/>
      <c r="G105" s="261"/>
      <c r="H105" s="262"/>
      <c r="I105" s="262"/>
      <c r="J105" s="261"/>
      <c r="K105" s="263"/>
      <c r="L105" s="264"/>
      <c r="M105" s="263"/>
      <c r="N105" s="263"/>
      <c r="O105" s="263"/>
      <c r="P105" s="263"/>
      <c r="Q105" s="263"/>
      <c r="R105" s="263"/>
      <c r="S105" s="153">
        <f t="shared" si="15"/>
        <v>0</v>
      </c>
      <c r="T105" s="153">
        <f t="shared" si="16"/>
        <v>0</v>
      </c>
      <c r="U105" s="151">
        <f>IF(J105=0,(S105+T105/EERR!$D$2/1.19),(S105+T105/EERR!$D$2/1.19)/J105)</f>
        <v>0</v>
      </c>
      <c r="V105" s="153">
        <f>T105+S105*EERR!$D$2</f>
        <v>0</v>
      </c>
      <c r="W105" s="148">
        <f ca="1">SUMIF(Siteminder!$A$5:$J$164,Jul!G105,Siteminder!$M$5:$M$164)</f>
        <v>0</v>
      </c>
      <c r="X105" s="267">
        <f>SUMIF(Transbank!$A$2:$A$472,B105,Transbank!$L$2:$L$472)+SUMIF(Transbank!$A$2:$A$472,C105,Transbank!$L$2:$L$472)+SUMIF(Transbank!$A$2:$A$472,D105,Transbank!$L$2:$L$472)+(K105+O105)+(L105+P105)*EERR!$D$2</f>
        <v>0</v>
      </c>
      <c r="Y105" s="269">
        <f>X105/EERR!$D$2</f>
        <v>0</v>
      </c>
      <c r="Z105" s="277">
        <f t="shared" si="12"/>
        <v>0</v>
      </c>
    </row>
    <row r="106" spans="1:26" s="148" customFormat="1" hidden="1" x14ac:dyDescent="0.25">
      <c r="A106" s="260"/>
      <c r="B106" s="293"/>
      <c r="C106" s="293"/>
      <c r="D106" s="293"/>
      <c r="E106" s="261"/>
      <c r="F106" s="261"/>
      <c r="G106" s="261"/>
      <c r="H106" s="262"/>
      <c r="I106" s="262"/>
      <c r="J106" s="261"/>
      <c r="K106" s="263"/>
      <c r="L106" s="264"/>
      <c r="M106" s="263"/>
      <c r="N106" s="263"/>
      <c r="O106" s="263"/>
      <c r="P106" s="263"/>
      <c r="Q106" s="263"/>
      <c r="R106" s="263"/>
      <c r="S106" s="153">
        <f t="shared" si="15"/>
        <v>0</v>
      </c>
      <c r="T106" s="153">
        <f t="shared" si="16"/>
        <v>0</v>
      </c>
      <c r="U106" s="151">
        <f>IF(J106=0,(S106+T106/EERR!$D$2/1.19),(S106+T106/EERR!$D$2/1.19)/J106)</f>
        <v>0</v>
      </c>
      <c r="V106" s="153">
        <f>T106+S106*EERR!$D$2</f>
        <v>0</v>
      </c>
      <c r="W106" s="148">
        <f ca="1">SUMIF(Siteminder!$A$5:$J$164,Jul!G106,Siteminder!$M$5:$M$164)</f>
        <v>0</v>
      </c>
      <c r="X106" s="267">
        <f>SUMIF(Transbank!$A$2:$A$472,B106,Transbank!$L$2:$L$472)+SUMIF(Transbank!$A$2:$A$472,C106,Transbank!$L$2:$L$472)+SUMIF(Transbank!$A$2:$A$472,D106,Transbank!$L$2:$L$472)+(K106+O106)+(L106+P106)*EERR!$D$2</f>
        <v>0</v>
      </c>
      <c r="Y106" s="269">
        <f>X106/EERR!$D$2</f>
        <v>0</v>
      </c>
      <c r="Z106" s="277">
        <f t="shared" si="12"/>
        <v>0</v>
      </c>
    </row>
    <row r="107" spans="1:26" s="148" customFormat="1" hidden="1" x14ac:dyDescent="0.25">
      <c r="A107" s="260"/>
      <c r="B107" s="293"/>
      <c r="C107" s="293"/>
      <c r="D107" s="293"/>
      <c r="E107" s="261"/>
      <c r="F107" s="261"/>
      <c r="G107" s="261"/>
      <c r="H107" s="262"/>
      <c r="I107" s="262"/>
      <c r="J107" s="261"/>
      <c r="K107" s="263"/>
      <c r="L107" s="264"/>
      <c r="M107" s="263"/>
      <c r="N107" s="263"/>
      <c r="O107" s="263"/>
      <c r="P107" s="263"/>
      <c r="Q107" s="263"/>
      <c r="R107" s="263"/>
      <c r="S107" s="153">
        <f t="shared" si="15"/>
        <v>0</v>
      </c>
      <c r="T107" s="153">
        <f t="shared" si="16"/>
        <v>0</v>
      </c>
      <c r="U107" s="151">
        <f>IF(J107=0,(S107+T107/EERR!$D$2/1.19),(S107+T107/EERR!$D$2/1.19)/J107)</f>
        <v>0</v>
      </c>
      <c r="V107" s="153">
        <f>T107+S107*EERR!$D$2</f>
        <v>0</v>
      </c>
      <c r="W107" s="148">
        <f ca="1">SUMIF(Siteminder!$A$5:$J$164,Jul!G107,Siteminder!$M$5:$M$164)</f>
        <v>0</v>
      </c>
      <c r="X107" s="267">
        <f>SUMIF(Transbank!$A$2:$A$472,B107,Transbank!$L$2:$L$472)+SUMIF(Transbank!$A$2:$A$472,C107,Transbank!$L$2:$L$472)+SUMIF(Transbank!$A$2:$A$472,D107,Transbank!$L$2:$L$472)+(K107+O107)+(L107+P107)*EERR!$D$2</f>
        <v>0</v>
      </c>
      <c r="Y107" s="269">
        <f>X107/EERR!$D$2</f>
        <v>0</v>
      </c>
      <c r="Z107" s="277">
        <f t="shared" si="12"/>
        <v>0</v>
      </c>
    </row>
    <row r="108" spans="1:26" s="148" customFormat="1" hidden="1" x14ac:dyDescent="0.25">
      <c r="A108" s="260"/>
      <c r="B108" s="293"/>
      <c r="C108" s="293"/>
      <c r="D108" s="293"/>
      <c r="E108" s="261"/>
      <c r="F108" s="261"/>
      <c r="G108" s="261"/>
      <c r="H108" s="262"/>
      <c r="I108" s="262"/>
      <c r="J108" s="261"/>
      <c r="K108" s="263"/>
      <c r="L108" s="264"/>
      <c r="M108" s="263"/>
      <c r="N108" s="263"/>
      <c r="O108" s="263"/>
      <c r="P108" s="263"/>
      <c r="Q108" s="263"/>
      <c r="R108" s="263"/>
      <c r="S108" s="153">
        <f t="shared" si="15"/>
        <v>0</v>
      </c>
      <c r="T108" s="153">
        <f t="shared" si="16"/>
        <v>0</v>
      </c>
      <c r="U108" s="151">
        <f>IF(J108=0,(S108+T108/EERR!$D$2/1.19),(S108+T108/EERR!$D$2/1.19)/J108)</f>
        <v>0</v>
      </c>
      <c r="V108" s="153">
        <f>T108+S108*EERR!$D$2</f>
        <v>0</v>
      </c>
      <c r="W108" s="148">
        <f ca="1">SUMIF(Siteminder!$A$5:$J$164,Jul!G108,Siteminder!$M$5:$M$164)</f>
        <v>0</v>
      </c>
      <c r="X108" s="267">
        <f>SUMIF(Transbank!$A$2:$A$472,B108,Transbank!$L$2:$L$472)+SUMIF(Transbank!$A$2:$A$472,C108,Transbank!$L$2:$L$472)+SUMIF(Transbank!$A$2:$A$472,D108,Transbank!$L$2:$L$472)+(K108+O108)+(L108+P108)*EERR!$D$2</f>
        <v>0</v>
      </c>
      <c r="Y108" s="269">
        <f>X108/EERR!$D$2</f>
        <v>0</v>
      </c>
      <c r="Z108" s="277">
        <f t="shared" si="12"/>
        <v>0</v>
      </c>
    </row>
    <row r="109" spans="1:26" s="148" customFormat="1" hidden="1" x14ac:dyDescent="0.25">
      <c r="A109" s="260"/>
      <c r="B109" s="293"/>
      <c r="C109" s="293"/>
      <c r="D109" s="293"/>
      <c r="E109" s="261"/>
      <c r="F109" s="261"/>
      <c r="G109" s="261"/>
      <c r="H109" s="262"/>
      <c r="I109" s="262"/>
      <c r="J109" s="261"/>
      <c r="K109" s="263"/>
      <c r="L109" s="264"/>
      <c r="M109" s="263"/>
      <c r="N109" s="263"/>
      <c r="O109" s="263"/>
      <c r="P109" s="263"/>
      <c r="Q109" s="263"/>
      <c r="R109" s="263"/>
      <c r="S109" s="153">
        <f t="shared" si="15"/>
        <v>0</v>
      </c>
      <c r="T109" s="153">
        <f t="shared" si="16"/>
        <v>0</v>
      </c>
      <c r="U109" s="151">
        <f>IF(J109=0,(S109+T109/EERR!$D$2/1.19),(S109+T109/EERR!$D$2/1.19)/J109)</f>
        <v>0</v>
      </c>
      <c r="V109" s="153">
        <f>T109+S109*EERR!$D$2</f>
        <v>0</v>
      </c>
      <c r="W109" s="148">
        <f ca="1">SUMIF(Siteminder!$A$5:$J$164,Jul!G109,Siteminder!$M$5:$M$164)</f>
        <v>0</v>
      </c>
      <c r="X109" s="267">
        <f>SUMIF(Transbank!$A$2:$A$472,B109,Transbank!$L$2:$L$472)+SUMIF(Transbank!$A$2:$A$472,C109,Transbank!$L$2:$L$472)+SUMIF(Transbank!$A$2:$A$472,D109,Transbank!$L$2:$L$472)+(K109+O109)+(L109+P109)*EERR!$D$2</f>
        <v>0</v>
      </c>
      <c r="Y109" s="269">
        <f>X109/EERR!$D$2</f>
        <v>0</v>
      </c>
      <c r="Z109" s="277">
        <f t="shared" si="12"/>
        <v>0</v>
      </c>
    </row>
    <row r="110" spans="1:26" s="148" customFormat="1" hidden="1" x14ac:dyDescent="0.25">
      <c r="A110" s="260"/>
      <c r="B110" s="293"/>
      <c r="C110" s="293"/>
      <c r="D110" s="293"/>
      <c r="E110" s="261"/>
      <c r="F110" s="261"/>
      <c r="G110" s="261"/>
      <c r="H110" s="262"/>
      <c r="I110" s="262"/>
      <c r="J110" s="261"/>
      <c r="K110" s="263"/>
      <c r="L110" s="264"/>
      <c r="M110" s="263"/>
      <c r="N110" s="263"/>
      <c r="O110" s="263"/>
      <c r="P110" s="263"/>
      <c r="Q110" s="263"/>
      <c r="R110" s="263"/>
      <c r="S110" s="153">
        <f t="shared" si="15"/>
        <v>0</v>
      </c>
      <c r="T110" s="153">
        <f t="shared" si="16"/>
        <v>0</v>
      </c>
      <c r="U110" s="151">
        <f>IF(J110=0,(S110+T110/EERR!$D$2/1.19),(S110+T110/EERR!$D$2/1.19)/J110)</f>
        <v>0</v>
      </c>
      <c r="V110" s="153">
        <f>T110+S110*EERR!$D$2</f>
        <v>0</v>
      </c>
      <c r="W110" s="148">
        <f ca="1">SUMIF(Siteminder!$A$5:$J$164,Jul!G110,Siteminder!$M$5:$M$164)</f>
        <v>0</v>
      </c>
      <c r="X110" s="267">
        <f>SUMIF(Transbank!$A$2:$A$472,B110,Transbank!$L$2:$L$472)+SUMIF(Transbank!$A$2:$A$472,C110,Transbank!$L$2:$L$472)+SUMIF(Transbank!$A$2:$A$472,D110,Transbank!$L$2:$L$472)+(K110+O110)+(L110+P110)*EERR!$D$2</f>
        <v>0</v>
      </c>
      <c r="Y110" s="269">
        <f>X110/EERR!$D$2</f>
        <v>0</v>
      </c>
      <c r="Z110" s="277">
        <f t="shared" si="12"/>
        <v>0</v>
      </c>
    </row>
    <row r="111" spans="1:26" ht="12.75" x14ac:dyDescent="0.2">
      <c r="A111" s="244"/>
      <c r="B111" s="244"/>
      <c r="C111" s="244"/>
      <c r="D111" s="244"/>
      <c r="E111" s="244"/>
      <c r="F111" s="244"/>
      <c r="G111" s="244"/>
      <c r="H111" s="245"/>
      <c r="I111" s="245"/>
      <c r="J111" s="244">
        <f t="shared" ref="J111:P111" si="17">SUM(J88:J110)</f>
        <v>33</v>
      </c>
      <c r="K111" s="244">
        <f t="shared" si="17"/>
        <v>0</v>
      </c>
      <c r="L111" s="244">
        <f t="shared" si="17"/>
        <v>0</v>
      </c>
      <c r="M111" s="244">
        <f t="shared" si="17"/>
        <v>0</v>
      </c>
      <c r="N111" s="244">
        <f t="shared" si="17"/>
        <v>5210</v>
      </c>
      <c r="O111" s="244">
        <f t="shared" si="17"/>
        <v>0</v>
      </c>
      <c r="P111" s="244">
        <f t="shared" si="17"/>
        <v>0</v>
      </c>
      <c r="Q111" s="244"/>
      <c r="R111" s="244"/>
      <c r="S111" s="250">
        <f>SUM(S88:S110)</f>
        <v>7310</v>
      </c>
      <c r="T111" s="250">
        <f>SUM(T88:T110)</f>
        <v>0</v>
      </c>
      <c r="U111" s="250">
        <f>IF(J111=0,(S111+T111/EERR!$D$2/1.19),(S111+T111/EERR!$D$2/1.19)/J111)</f>
        <v>221.5151515151515</v>
      </c>
      <c r="V111" s="250">
        <f>SUM(V88:V110)</f>
        <v>5015098.5999999996</v>
      </c>
      <c r="W111" s="250">
        <f ca="1">SUM(W88:W110)</f>
        <v>33</v>
      </c>
      <c r="X111" s="250">
        <f>SUM(X88:X110)</f>
        <v>5033638</v>
      </c>
      <c r="Y111" s="250"/>
    </row>
    <row r="112" spans="1:26" s="148" customFormat="1" x14ac:dyDescent="0.25">
      <c r="A112" s="149"/>
      <c r="B112" s="244"/>
      <c r="C112" s="244"/>
      <c r="D112" s="244"/>
      <c r="E112" s="149"/>
      <c r="F112" s="149"/>
      <c r="G112" s="149"/>
      <c r="H112" s="150"/>
      <c r="I112" s="150"/>
      <c r="J112" s="149"/>
      <c r="K112" s="151"/>
      <c r="L112" s="152"/>
      <c r="M112" s="151"/>
      <c r="N112" s="151"/>
      <c r="O112" s="151"/>
      <c r="P112" s="151"/>
      <c r="Q112" s="151"/>
      <c r="R112" s="151"/>
      <c r="S112" s="153"/>
      <c r="T112" s="153"/>
      <c r="U112" s="151">
        <f>IF(J112=0,(S112+T112/EERR!$D$2/1.19),(S112+T112/EERR!$D$2/1.19)/J112)</f>
        <v>0</v>
      </c>
      <c r="V112" s="149"/>
      <c r="X112" s="157"/>
      <c r="Y112" s="157"/>
    </row>
    <row r="113" spans="1:25" x14ac:dyDescent="0.25">
      <c r="A113" s="251"/>
      <c r="B113" s="294"/>
      <c r="C113" s="294"/>
      <c r="D113" s="294"/>
      <c r="E113" s="251" t="s">
        <v>248</v>
      </c>
      <c r="F113" s="251"/>
      <c r="G113" s="251"/>
      <c r="H113" s="252"/>
      <c r="I113" s="252"/>
      <c r="J113" s="251"/>
      <c r="K113" s="253"/>
      <c r="L113" s="254"/>
      <c r="M113" s="253"/>
      <c r="N113" s="253"/>
      <c r="O113" s="253"/>
      <c r="P113" s="253"/>
      <c r="Q113" s="253"/>
      <c r="R113" s="253"/>
      <c r="S113" s="255"/>
      <c r="T113" s="255">
        <f t="shared" ref="T113" si="18">M113+O113+K113</f>
        <v>0</v>
      </c>
      <c r="U113" s="253">
        <f>IF(J113=0,(S113+T113/EERR!$D$2/1.19),(S113+T113/EERR!$D$2/1.19)/J113)</f>
        <v>0</v>
      </c>
      <c r="V113" s="251"/>
      <c r="X113" s="157">
        <f>IF((M113+N113)&gt;0,SUMIF(Transbank!$A$2:$A$191,Jul!A113,Transbank!$L$2:$L$191),K113+(L113+Jul!P113)*EERR!$D$2+Jul!O113)</f>
        <v>0</v>
      </c>
      <c r="Y113" s="157">
        <f>X113/EERR!$D$2</f>
        <v>0</v>
      </c>
    </row>
    <row r="114" spans="1:25" x14ac:dyDescent="0.25">
      <c r="A114" s="244"/>
      <c r="B114" s="244"/>
      <c r="C114" s="244"/>
      <c r="D114" s="244"/>
      <c r="E114" s="244"/>
      <c r="F114" s="244"/>
      <c r="G114" s="244"/>
      <c r="H114" s="245"/>
      <c r="I114" s="245"/>
      <c r="J114" s="250">
        <f t="shared" ref="J114:T114" si="19">SUM(J113:J113)</f>
        <v>0</v>
      </c>
      <c r="K114" s="250">
        <f t="shared" si="19"/>
        <v>0</v>
      </c>
      <c r="L114" s="250">
        <f t="shared" si="19"/>
        <v>0</v>
      </c>
      <c r="M114" s="250">
        <f t="shared" si="19"/>
        <v>0</v>
      </c>
      <c r="N114" s="250">
        <f>SUM(N112:N113)</f>
        <v>0</v>
      </c>
      <c r="O114" s="250">
        <f t="shared" si="19"/>
        <v>0</v>
      </c>
      <c r="P114" s="250">
        <f t="shared" si="19"/>
        <v>0</v>
      </c>
      <c r="Q114" s="250"/>
      <c r="R114" s="250"/>
      <c r="S114" s="250">
        <f t="shared" si="19"/>
        <v>0</v>
      </c>
      <c r="T114" s="250">
        <f t="shared" si="19"/>
        <v>0</v>
      </c>
      <c r="U114" s="256"/>
      <c r="V114" s="250"/>
      <c r="W114" s="244"/>
      <c r="X114" s="257"/>
      <c r="Y114" s="257"/>
    </row>
    <row r="115" spans="1:25" x14ac:dyDescent="0.25">
      <c r="A115" s="244"/>
      <c r="B115" s="244"/>
      <c r="C115" s="244"/>
      <c r="D115" s="244"/>
      <c r="E115" s="258"/>
      <c r="F115" s="258"/>
      <c r="G115" s="258"/>
      <c r="H115" s="259">
        <f>H68+H87+H111</f>
        <v>0</v>
      </c>
      <c r="I115" s="259">
        <f>I68+I87+I111</f>
        <v>0</v>
      </c>
      <c r="J115" s="259">
        <f t="shared" ref="J115:S115" si="20">J68+J87+J111+J114</f>
        <v>230</v>
      </c>
      <c r="K115" s="259">
        <f t="shared" si="20"/>
        <v>0</v>
      </c>
      <c r="L115" s="259">
        <f t="shared" si="20"/>
        <v>4905</v>
      </c>
      <c r="M115" s="259">
        <f t="shared" si="20"/>
        <v>3268117</v>
      </c>
      <c r="N115" s="259">
        <f t="shared" si="20"/>
        <v>28422.5</v>
      </c>
      <c r="O115" s="259">
        <f t="shared" si="20"/>
        <v>0</v>
      </c>
      <c r="P115" s="259">
        <f t="shared" si="20"/>
        <v>0</v>
      </c>
      <c r="Q115" s="259">
        <f t="shared" si="20"/>
        <v>878353</v>
      </c>
      <c r="R115" s="259">
        <f t="shared" si="20"/>
        <v>1273</v>
      </c>
      <c r="S115" s="259">
        <f t="shared" si="20"/>
        <v>43300.5</v>
      </c>
      <c r="T115" s="259">
        <f>(T68+T87+T111+T114)/1.19</f>
        <v>4385768.0672268914</v>
      </c>
      <c r="U115" s="259">
        <f>(U68*J68+U87*J87+U111*J111)/J115</f>
        <v>216.05734253961111</v>
      </c>
      <c r="V115" s="259">
        <f>V68+V87+V111</f>
        <v>34925805.030000001</v>
      </c>
      <c r="W115" s="259">
        <f ca="1">W68+W87+W111+W114</f>
        <v>237</v>
      </c>
      <c r="X115" s="257">
        <f>X68+X87+X111</f>
        <v>34986199.589999996</v>
      </c>
      <c r="Y115" s="257"/>
    </row>
    <row r="116" spans="1:25" ht="12.75" x14ac:dyDescent="0.2">
      <c r="A116" s="244"/>
      <c r="B116" s="244"/>
      <c r="C116" s="244"/>
      <c r="D116" s="244"/>
      <c r="E116" s="244"/>
      <c r="F116" s="244"/>
      <c r="G116" s="244"/>
      <c r="H116" s="250"/>
      <c r="I116" s="250"/>
      <c r="J116" s="250"/>
      <c r="K116" s="250">
        <f>(K115)/EERR!$D$2</f>
        <v>0</v>
      </c>
      <c r="L116" s="250">
        <f>L115</f>
        <v>4905</v>
      </c>
      <c r="M116" s="250">
        <f>(M115)/EERR!$D$2</f>
        <v>4763.6023088359625</v>
      </c>
      <c r="N116" s="250">
        <f>N115</f>
        <v>28422.5</v>
      </c>
      <c r="O116" s="250">
        <f>(O115)/EERR!$D$2</f>
        <v>0</v>
      </c>
      <c r="P116" s="250">
        <f>(P115)/EERR!$D$2</f>
        <v>0</v>
      </c>
      <c r="Q116" s="250"/>
      <c r="R116" s="250"/>
      <c r="S116" s="250">
        <f>S115+S114</f>
        <v>43300.5</v>
      </c>
      <c r="T116" s="250">
        <f>(T115)/EERR!D2</f>
        <v>6392.6887841105618</v>
      </c>
      <c r="U116" s="250">
        <f>U115+U114</f>
        <v>216.05734253961111</v>
      </c>
      <c r="V116" s="250">
        <f>V115+V114</f>
        <v>34925805.030000001</v>
      </c>
      <c r="W116" s="250">
        <f>SUM(K116:V116)</f>
        <v>35013805.378435485</v>
      </c>
      <c r="X116" s="244"/>
      <c r="Y116" s="244"/>
    </row>
    <row r="117" spans="1:25" ht="12.75" x14ac:dyDescent="0.2">
      <c r="J117" s="239">
        <f>J115/(310)</f>
        <v>0.74193548387096775</v>
      </c>
      <c r="L117" s="338">
        <f>+L115+H121</f>
        <v>-50</v>
      </c>
      <c r="S117" s="351">
        <f>SUM(S116:T116)</f>
        <v>49693.188784110564</v>
      </c>
      <c r="T117" s="351"/>
    </row>
    <row r="118" spans="1:25" ht="12.75" x14ac:dyDescent="0.2">
      <c r="L118" s="35"/>
      <c r="M118" s="35" t="s">
        <v>295</v>
      </c>
      <c r="S118" s="352">
        <f>S117*EERR!D2</f>
        <v>34092509.097226888</v>
      </c>
      <c r="T118" s="352">
        <f>S117*EERR!D2</f>
        <v>34092509.097226888</v>
      </c>
    </row>
    <row r="119" spans="1:25" ht="12.75" x14ac:dyDescent="0.2">
      <c r="H119" s="277">
        <f>+L115+P115</f>
        <v>4905</v>
      </c>
      <c r="K119" s="103">
        <f>K115/1.19</f>
        <v>0</v>
      </c>
      <c r="L119" s="35"/>
      <c r="M119" s="35" t="s">
        <v>265</v>
      </c>
      <c r="Y119" s="148">
        <f>36000*620</f>
        <v>22320000</v>
      </c>
    </row>
    <row r="120" spans="1:25" ht="12.75" x14ac:dyDescent="0.2">
      <c r="G120" s="36" t="s">
        <v>204</v>
      </c>
      <c r="H120" s="36" t="s">
        <v>205</v>
      </c>
      <c r="I120" s="36" t="s">
        <v>6</v>
      </c>
      <c r="J120" s="36" t="s">
        <v>45</v>
      </c>
      <c r="K120" s="36" t="s">
        <v>46</v>
      </c>
      <c r="L120" s="35"/>
      <c r="S120" s="39">
        <f>S115*689</f>
        <v>29834044.5</v>
      </c>
      <c r="T120" s="39">
        <f>T115*0.19</f>
        <v>833295.93277310941</v>
      </c>
    </row>
    <row r="121" spans="1:25" ht="12.75" x14ac:dyDescent="0.2">
      <c r="E121" s="29" t="s">
        <v>43</v>
      </c>
      <c r="F121" s="29"/>
      <c r="G121" s="30">
        <f>'BCI '!H173</f>
        <v>-59000</v>
      </c>
      <c r="H121" s="238">
        <f>'BCI '!H174</f>
        <v>-4955</v>
      </c>
      <c r="I121" s="37"/>
      <c r="J121" s="30">
        <f>(K116+L116)*EERR!D2</f>
        <v>3365124.3</v>
      </c>
      <c r="K121" s="41">
        <f>J121/EERR!$D$2</f>
        <v>4905</v>
      </c>
      <c r="L121" s="35"/>
    </row>
    <row r="122" spans="1:25" ht="12.75" x14ac:dyDescent="0.2">
      <c r="E122" s="29" t="s">
        <v>42</v>
      </c>
      <c r="F122" s="29"/>
      <c r="G122" s="29"/>
      <c r="H122" s="30"/>
      <c r="I122" s="37"/>
      <c r="J122" s="30">
        <f>+O116*EERR!D2</f>
        <v>0</v>
      </c>
      <c r="K122" s="41">
        <f>J122/EERR!$D$2</f>
        <v>0</v>
      </c>
      <c r="L122" s="35"/>
    </row>
    <row r="123" spans="1:25" ht="12.75" x14ac:dyDescent="0.2">
      <c r="E123" s="29" t="s">
        <v>44</v>
      </c>
      <c r="F123" s="29"/>
      <c r="G123" s="29"/>
      <c r="H123" s="30"/>
      <c r="I123" s="37"/>
      <c r="J123" s="30"/>
      <c r="K123" s="41">
        <f>J123*EERR!$D$2</f>
        <v>0</v>
      </c>
      <c r="L123" s="35"/>
    </row>
    <row r="124" spans="1:25" ht="12.75" x14ac:dyDescent="0.2">
      <c r="E124" s="75" t="s">
        <v>75</v>
      </c>
      <c r="F124" s="75"/>
      <c r="G124" s="75"/>
      <c r="H124" s="77"/>
      <c r="I124" s="77">
        <f>(I126+I127)*EERR!D2+I129+I130</f>
        <v>30305420.944999997</v>
      </c>
      <c r="J124" s="77">
        <f>(M116+N116)*EERR!D2</f>
        <v>22767657.350000001</v>
      </c>
      <c r="K124" s="78"/>
      <c r="L124" s="35"/>
      <c r="Y124" s="148">
        <f>635/190</f>
        <v>3.3421052631578947</v>
      </c>
    </row>
    <row r="125" spans="1:25" ht="12.75" x14ac:dyDescent="0.2">
      <c r="E125" s="75"/>
      <c r="F125" s="75"/>
      <c r="G125" s="75"/>
      <c r="H125" s="77"/>
      <c r="I125" s="77">
        <f>SUM(I121:I124)</f>
        <v>30305420.944999997</v>
      </c>
      <c r="J125" s="77">
        <f>SUM(J121:J124)</f>
        <v>26132781.650000002</v>
      </c>
      <c r="K125" s="77">
        <f>SUM(K121:K124)</f>
        <v>4905</v>
      </c>
      <c r="L125" s="35"/>
    </row>
    <row r="126" spans="1:25" ht="12.75" x14ac:dyDescent="0.2">
      <c r="E126" s="34" t="s">
        <v>73</v>
      </c>
      <c r="F126" s="34"/>
      <c r="G126" s="34"/>
      <c r="H126" s="30"/>
      <c r="I126" s="37">
        <f>Transbank!J401</f>
        <v>36790.75</v>
      </c>
      <c r="J126" s="30"/>
      <c r="K126" s="41"/>
      <c r="L126" s="35"/>
    </row>
    <row r="127" spans="1:25" ht="12.75" x14ac:dyDescent="0.2">
      <c r="E127" s="34" t="s">
        <v>76</v>
      </c>
      <c r="F127" s="34"/>
      <c r="G127" s="34"/>
      <c r="H127" s="42"/>
      <c r="I127" s="37">
        <f>[2]Transbank!J83</f>
        <v>0</v>
      </c>
      <c r="J127" s="34"/>
      <c r="K127" s="53"/>
      <c r="L127" s="33"/>
      <c r="V127" s="33">
        <f>SUMIF(Transbank!$A$2:$A$405,B86,Transbank!$L$2:$L$405)</f>
        <v>0</v>
      </c>
    </row>
    <row r="128" spans="1:25" ht="12.75" x14ac:dyDescent="0.2">
      <c r="E128" s="75" t="s">
        <v>77</v>
      </c>
      <c r="F128" s="75"/>
      <c r="G128" s="75"/>
      <c r="H128" s="76"/>
      <c r="I128" s="76">
        <f>SUM(I126:I127)</f>
        <v>36790.75</v>
      </c>
      <c r="J128" s="76">
        <f>N115</f>
        <v>28422.5</v>
      </c>
      <c r="K128" s="76">
        <f t="shared" ref="K128" si="21">SUM(K126:K127)</f>
        <v>0</v>
      </c>
      <c r="L128" s="33"/>
    </row>
    <row r="129" spans="5:25" ht="12.75" x14ac:dyDescent="0.2">
      <c r="E129" s="34" t="s">
        <v>74</v>
      </c>
      <c r="F129" s="85"/>
      <c r="G129" s="85"/>
      <c r="H129" s="79"/>
      <c r="I129" s="80">
        <f>Transbank!I401</f>
        <v>5064759</v>
      </c>
      <c r="J129" s="80"/>
      <c r="K129" s="81">
        <f>J124/EERR!$D$2</f>
        <v>33186.102308835965</v>
      </c>
      <c r="L129" s="33"/>
    </row>
    <row r="130" spans="5:25" ht="12.75" x14ac:dyDescent="0.2">
      <c r="E130" s="34" t="s">
        <v>78</v>
      </c>
      <c r="F130" s="34"/>
      <c r="G130" s="34"/>
      <c r="H130" s="42"/>
      <c r="I130" s="37">
        <f>[2]Transbank!I83</f>
        <v>0</v>
      </c>
      <c r="J130" s="34"/>
      <c r="K130" s="53"/>
      <c r="L130" s="33"/>
      <c r="Y130" s="39">
        <f>SUM(Y88:Y109)</f>
        <v>7337.0230009037105</v>
      </c>
    </row>
    <row r="131" spans="5:25" ht="13.5" thickBot="1" x14ac:dyDescent="0.25">
      <c r="E131" s="122" t="s">
        <v>79</v>
      </c>
      <c r="F131" s="122"/>
      <c r="G131" s="75"/>
      <c r="H131" s="76"/>
      <c r="I131" s="76">
        <f>SUM(I129:I130)</f>
        <v>5064759</v>
      </c>
      <c r="J131" s="76">
        <f>M115</f>
        <v>3268117</v>
      </c>
      <c r="K131" s="76">
        <f t="shared" ref="K131" si="22">SUM(K129:K130)</f>
        <v>33186.102308835965</v>
      </c>
      <c r="L131" s="33"/>
      <c r="Y131" s="148">
        <f>+Y130*0.15</f>
        <v>1100.5534501355564</v>
      </c>
    </row>
    <row r="132" spans="5:25" ht="16.5" thickBot="1" x14ac:dyDescent="0.3">
      <c r="E132" s="123" t="s">
        <v>95</v>
      </c>
      <c r="F132" s="124">
        <f>(K115+M115)*0.19</f>
        <v>620942.23</v>
      </c>
      <c r="J132" s="36"/>
      <c r="K132" s="39"/>
      <c r="L132" s="33"/>
    </row>
    <row r="133" spans="5:25" ht="12.75" x14ac:dyDescent="0.2">
      <c r="L133" s="33"/>
    </row>
    <row r="134" spans="5:25" ht="12.75" x14ac:dyDescent="0.2">
      <c r="L134" s="33"/>
    </row>
    <row r="135" spans="5:25" ht="12.75" x14ac:dyDescent="0.2">
      <c r="L135" s="33"/>
    </row>
    <row r="136" spans="5:25" ht="12.75" x14ac:dyDescent="0.2">
      <c r="L136" s="33"/>
    </row>
    <row r="137" spans="5:25" ht="12.75" x14ac:dyDescent="0.2">
      <c r="L137" s="33"/>
    </row>
    <row r="138" spans="5:25" ht="12.75" x14ac:dyDescent="0.2">
      <c r="L138" s="33"/>
    </row>
    <row r="139" spans="5:25" ht="12.75" x14ac:dyDescent="0.2">
      <c r="L139" s="33"/>
    </row>
    <row r="140" spans="5:25" ht="12.75" x14ac:dyDescent="0.2">
      <c r="L140" s="33"/>
    </row>
    <row r="141" spans="5:25" ht="12.75" x14ac:dyDescent="0.2">
      <c r="L141" s="33"/>
    </row>
    <row r="142" spans="5:25" ht="12.75" x14ac:dyDescent="0.2">
      <c r="L142" s="33"/>
    </row>
    <row r="143" spans="5:25" ht="12.75" x14ac:dyDescent="0.2">
      <c r="L143" s="33"/>
    </row>
    <row r="144" spans="5:25" ht="12.75" x14ac:dyDescent="0.2">
      <c r="L144" s="33"/>
    </row>
    <row r="145" spans="12:12" ht="12.75" x14ac:dyDescent="0.2">
      <c r="L145" s="33"/>
    </row>
    <row r="146" spans="12:12" ht="12.75" x14ac:dyDescent="0.2">
      <c r="L146" s="33"/>
    </row>
    <row r="147" spans="12:12" ht="12.75" x14ac:dyDescent="0.2">
      <c r="L147" s="33"/>
    </row>
    <row r="148" spans="12:12" ht="12.75" x14ac:dyDescent="0.2">
      <c r="L148" s="33"/>
    </row>
    <row r="149" spans="12:12" ht="12.75" x14ac:dyDescent="0.2">
      <c r="L149" s="33"/>
    </row>
    <row r="150" spans="12:12" ht="12.75" x14ac:dyDescent="0.2">
      <c r="L150" s="33"/>
    </row>
    <row r="151" spans="12:12" ht="12.75" x14ac:dyDescent="0.2">
      <c r="L151" s="33"/>
    </row>
    <row r="152" spans="12:12" ht="12.75" x14ac:dyDescent="0.2">
      <c r="L152" s="33"/>
    </row>
    <row r="153" spans="12:12" ht="12.75" x14ac:dyDescent="0.2">
      <c r="L153" s="33"/>
    </row>
    <row r="154" spans="12:12" ht="12.75" x14ac:dyDescent="0.2">
      <c r="L154" s="33"/>
    </row>
    <row r="155" spans="12:12" ht="12.75" x14ac:dyDescent="0.2">
      <c r="L155" s="33"/>
    </row>
    <row r="156" spans="12:12" ht="12.75" x14ac:dyDescent="0.2">
      <c r="L156" s="33"/>
    </row>
    <row r="157" spans="12:12" ht="12.75" x14ac:dyDescent="0.2">
      <c r="L157" s="33"/>
    </row>
    <row r="158" spans="12:12" ht="12.75" x14ac:dyDescent="0.2">
      <c r="L158" s="33"/>
    </row>
    <row r="159" spans="12:12" ht="12.75" x14ac:dyDescent="0.2">
      <c r="L159" s="33"/>
    </row>
    <row r="160" spans="12:12" ht="12.75" x14ac:dyDescent="0.2">
      <c r="L160" s="33"/>
    </row>
    <row r="161" spans="12:12" ht="12.75" x14ac:dyDescent="0.2">
      <c r="L161" s="33"/>
    </row>
    <row r="162" spans="12:12" ht="12.75" x14ac:dyDescent="0.2">
      <c r="L162" s="33"/>
    </row>
    <row r="163" spans="12:12" ht="12.75" x14ac:dyDescent="0.2">
      <c r="L163" s="33"/>
    </row>
    <row r="164" spans="12:12" ht="12.75" x14ac:dyDescent="0.2">
      <c r="L164" s="33"/>
    </row>
    <row r="165" spans="12:12" ht="12.75" x14ac:dyDescent="0.2">
      <c r="L165" s="33"/>
    </row>
    <row r="166" spans="12:12" ht="12.75" x14ac:dyDescent="0.2">
      <c r="L166" s="33"/>
    </row>
    <row r="167" spans="12:12" ht="12.75" x14ac:dyDescent="0.2">
      <c r="L167" s="33"/>
    </row>
    <row r="168" spans="12:12" ht="12.75" x14ac:dyDescent="0.2">
      <c r="L168" s="33"/>
    </row>
    <row r="169" spans="12:12" ht="12.75" x14ac:dyDescent="0.2">
      <c r="L169" s="33"/>
    </row>
    <row r="170" spans="12:12" ht="12.75" x14ac:dyDescent="0.2">
      <c r="L170" s="33"/>
    </row>
    <row r="171" spans="12:12" ht="12.75" x14ac:dyDescent="0.2">
      <c r="L171" s="33"/>
    </row>
    <row r="172" spans="12:12" ht="12.75" x14ac:dyDescent="0.2">
      <c r="L172" s="33"/>
    </row>
    <row r="173" spans="12:12" ht="12.75" x14ac:dyDescent="0.2">
      <c r="L173" s="33"/>
    </row>
    <row r="174" spans="12:12" ht="12.75" x14ac:dyDescent="0.2">
      <c r="L174" s="33"/>
    </row>
    <row r="175" spans="12:12" ht="12.75" x14ac:dyDescent="0.2">
      <c r="L175" s="33"/>
    </row>
    <row r="176" spans="12:12" ht="12.75" x14ac:dyDescent="0.2">
      <c r="L176" s="33"/>
    </row>
    <row r="177" spans="12:12" ht="12.75" x14ac:dyDescent="0.2">
      <c r="L177" s="33"/>
    </row>
    <row r="178" spans="12:12" ht="12.75" x14ac:dyDescent="0.2">
      <c r="L178" s="33"/>
    </row>
    <row r="179" spans="12:12" ht="12.75" x14ac:dyDescent="0.2">
      <c r="L179" s="33"/>
    </row>
    <row r="180" spans="12:12" ht="12.75" x14ac:dyDescent="0.2">
      <c r="L180" s="33"/>
    </row>
    <row r="181" spans="12:12" ht="12.75" x14ac:dyDescent="0.2">
      <c r="L181" s="33"/>
    </row>
    <row r="182" spans="12:12" ht="12.75" x14ac:dyDescent="0.2">
      <c r="L182" s="33"/>
    </row>
    <row r="183" spans="12:12" ht="12.75" x14ac:dyDescent="0.2">
      <c r="L183" s="33"/>
    </row>
    <row r="184" spans="12:12" ht="12.75" x14ac:dyDescent="0.2">
      <c r="L184" s="33"/>
    </row>
    <row r="185" spans="12:12" ht="12.75" x14ac:dyDescent="0.2">
      <c r="L185" s="33"/>
    </row>
    <row r="186" spans="12:12" ht="12.75" x14ac:dyDescent="0.2">
      <c r="L186" s="33"/>
    </row>
    <row r="187" spans="12:12" ht="12.75" x14ac:dyDescent="0.2">
      <c r="L187" s="33"/>
    </row>
    <row r="188" spans="12:12" ht="12.75" x14ac:dyDescent="0.2">
      <c r="L188" s="33"/>
    </row>
    <row r="189" spans="12:12" ht="12.75" x14ac:dyDescent="0.2">
      <c r="L189" s="33"/>
    </row>
    <row r="190" spans="12:12" ht="12.75" x14ac:dyDescent="0.2">
      <c r="L190" s="33"/>
    </row>
    <row r="191" spans="12:12" ht="12.75" x14ac:dyDescent="0.2">
      <c r="L191" s="33"/>
    </row>
    <row r="192" spans="12:12" ht="12.75" x14ac:dyDescent="0.2">
      <c r="L192" s="33"/>
    </row>
    <row r="193" spans="12:12" ht="12.75" x14ac:dyDescent="0.2">
      <c r="L193" s="33"/>
    </row>
    <row r="194" spans="12:12" ht="12.75" x14ac:dyDescent="0.2">
      <c r="L194" s="33"/>
    </row>
    <row r="195" spans="12:12" ht="12.75" x14ac:dyDescent="0.2">
      <c r="L195" s="33"/>
    </row>
    <row r="196" spans="12:12" ht="12.75" x14ac:dyDescent="0.2">
      <c r="L196" s="33"/>
    </row>
    <row r="197" spans="12:12" ht="12.75" x14ac:dyDescent="0.2">
      <c r="L197" s="33"/>
    </row>
    <row r="198" spans="12:12" ht="12.75" x14ac:dyDescent="0.2">
      <c r="L198" s="33"/>
    </row>
  </sheetData>
  <autoFilter ref="A2:X110">
    <filterColumn colId="6">
      <filters>
        <filter val="3676182721"/>
      </filters>
    </filterColumn>
  </autoFilter>
  <sortState ref="A86:R96">
    <sortCondition ref="H86:H96"/>
  </sortState>
  <mergeCells count="7">
    <mergeCell ref="B1:D1"/>
    <mergeCell ref="S117:T117"/>
    <mergeCell ref="S118:T118"/>
    <mergeCell ref="K1:L1"/>
    <mergeCell ref="M1:N1"/>
    <mergeCell ref="O1:P1"/>
    <mergeCell ref="Q1:R1"/>
  </mergeCells>
  <conditionalFormatting sqref="W112 W3:W67 W88:W110 W69:W86">
    <cfRule type="expression" dxfId="1" priority="18">
      <formula>IF(J3=W3,0,1)</formula>
    </cfRule>
  </conditionalFormatting>
  <conditionalFormatting sqref="AV57 BU57 CT57 DS57 ER57 FQ57 GP57 HO57 IN57 JM57 KL57 LK57 MJ57 NI57 OH57 PG57 QF57 RE57 SD57 TC57 UB57 VA57 VZ57 WY57 XX57 YW57 ZV57 AAU57 ABT57 ACS57 ADR57 AEQ57 AFP57 AGO57 AHN57 AIM57 AJL57 AKK57 ALJ57 AMI57 ANH57 AOG57 APF57 AQE57 ARD57 ASC57 ATB57 AUA57 AUZ57 AVY57 AWX57 AXW57 AYV57 AZU57 BAT57 BBS57 BCR57 BDQ57 BEP57 BFO57 BGN57 BHM57 BIL57 BJK57 BKJ57 BLI57 BMH57 BNG57 BOF57 BPE57 BQD57 BRC57 BSB57 BTA57 BTZ57 BUY57 BVX57 BWW57 BXV57 BYU57 BZT57 CAS57 CBR57 CCQ57 CDP57 CEO57 CFN57 CGM57 CHL57 CIK57 CJJ57 CKI57 CLH57 CMG57 CNF57 COE57 CPD57 CQC57 CRB57 CSA57 CSZ57 CTY57 CUX57 CVW57 CWV57 CXU57 CYT57 CZS57 DAR57 DBQ57 DCP57 DDO57 DEN57 DFM57 DGL57 DHK57 DIJ57 DJI57 DKH57 DLG57 DMF57 DNE57 DOD57 DPC57 DQB57 DRA57 DRZ57 DSY57 DTX57 DUW57 DVV57 DWU57 DXT57 DYS57 DZR57 EAQ57 EBP57 ECO57 EDN57 EEM57 EFL57 EGK57 EHJ57 EII57 EJH57 EKG57 ELF57 EME57 END57 EOC57 EPB57 EQA57 EQZ57 ERY57 ESX57 ETW57 EUV57 EVU57 EWT57 EXS57 EYR57 EZQ57 FAP57 FBO57 FCN57 FDM57 FEL57 FFK57 FGJ57 FHI57 FIH57 FJG57 FKF57 FLE57 FMD57 FNC57 FOB57 FPA57 FPZ57 FQY57 FRX57 FSW57 FTV57 FUU57 FVT57 FWS57 FXR57 FYQ57 FZP57 GAO57 GBN57 GCM57 GDL57 GEK57 GFJ57 GGI57 GHH57 GIG57 GJF57 GKE57 GLD57 GMC57 GNB57 GOA57 GOZ57 GPY57 GQX57 GRW57 GSV57 GTU57 GUT57 GVS57 GWR57 GXQ57 GYP57 GZO57 HAN57 HBM57 HCL57 HDK57 HEJ57 HFI57 HGH57 HHG57 HIF57 HJE57 HKD57 HLC57 HMB57 HNA57 HNZ57 HOY57 HPX57 HQW57 HRV57 HSU57 HTT57 HUS57 HVR57 HWQ57 HXP57 HYO57 HZN57 IAM57 IBL57 ICK57 IDJ57 IEI57 IFH57 IGG57 IHF57 IIE57 IJD57 IKC57 ILB57 IMA57 IMZ57 INY57 IOX57 IPW57 IQV57 IRU57 IST57 ITS57 IUR57 IVQ57 IWP57 IXO57 IYN57 IZM57 JAL57 JBK57 JCJ57 JDI57 JEH57 JFG57 JGF57 JHE57 JID57 JJC57 JKB57 JLA57 JLZ57 JMY57 JNX57 JOW57 JPV57 JQU57 JRT57 JSS57 JTR57 JUQ57 JVP57 JWO57 JXN57 JYM57 JZL57 KAK57 KBJ57 KCI57 KDH57 KEG57 KFF57 KGE57 KHD57 KIC57 KJB57 KKA57 KKZ57 KLY57 KMX57 KNW57 KOV57 KPU57 KQT57 KRS57 KSR57 KTQ57 KUP57 KVO57 KWN57 KXM57 KYL57 KZK57 LAJ57 LBI57 LCH57 LDG57 LEF57 LFE57 LGD57 LHC57 LIB57 LJA57 LJZ57 LKY57 LLX57 LMW57 LNV57 LOU57 LPT57 LQS57 LRR57 LSQ57 LTP57 LUO57 LVN57 LWM57 LXL57 LYK57 LZJ57 MAI57 MBH57 MCG57 MDF57 MEE57 MFD57 MGC57 MHB57 MIA57 MIZ57 MJY57 MKX57 MLW57 MMV57 MNU57 MOT57 MPS57 MQR57 MRQ57 MSP57 MTO57 MUN57 MVM57 MWL57 MXK57 MYJ57 MZI57 NAH57 NBG57 NCF57 NDE57 NED57 NFC57 NGB57 NHA57 NHZ57 NIY57 NJX57 NKW57 NLV57 NMU57 NNT57 NOS57 NPR57 NQQ57 NRP57 NSO57 NTN57 NUM57 NVL57 NWK57 NXJ57 NYI57 NZH57 OAG57 OBF57 OCE57 ODD57 OEC57 OFB57 OGA57 OGZ57 OHY57 OIX57 OJW57 OKV57 OLU57 OMT57 ONS57 OOR57 OPQ57 OQP57 ORO57 OSN57 OTM57 OUL57 OVK57 OWJ57 OXI57 OYH57 OZG57 PAF57 PBE57 PCD57 PDC57 PEB57 PFA57 PFZ57 PGY57 PHX57 PIW57 PJV57 PKU57 PLT57 PMS57 PNR57 POQ57 PPP57 PQO57 PRN57 PSM57 PTL57 PUK57 PVJ57 PWI57 PXH57 PYG57 PZF57 QAE57 QBD57 QCC57 QDB57 QEA57 QEZ57 QFY57 QGX57 QHW57 QIV57 QJU57 QKT57 QLS57 QMR57 QNQ57 QOP57 QPO57 QQN57 QRM57 QSL57 QTK57 QUJ57 QVI57 QWH57 QXG57 QYF57 QZE57 RAD57 RBC57 RCB57 RDA57 RDZ57 REY57 RFX57 RGW57 RHV57 RIU57 RJT57 RKS57 RLR57 RMQ57 RNP57 ROO57 RPN57 RQM57 RRL57 RSK57 RTJ57 RUI57 RVH57 RWG57 RXF57 RYE57 RZD57 SAC57 SBB57 SCA57 SCZ57 SDY57 SEX57 SFW57 SGV57 SHU57 SIT57 SJS57 SKR57 SLQ57 SMP57 SNO57 SON57 SPM57 SQL57 SRK57 SSJ57 STI57 SUH57 SVG57 SWF57 SXE57 SYD57 SZC57 TAB57 TBA57 TBZ57 TCY57 TDX57 TEW57 TFV57 TGU57 THT57 TIS57 TJR57 TKQ57 TLP57 TMO57 TNN57 TOM57 TPL57 TQK57 TRJ57 TSI57 TTH57 TUG57 TVF57 TWE57 TXD57 TYC57 TZB57 UAA57 UAZ57 UBY57 UCX57 UDW57 UEV57 UFU57 UGT57 UHS57 UIR57 UJQ57 UKP57 ULO57 UMN57 UNM57 UOL57 UPK57 UQJ57 URI57 USH57 UTG57 UUF57 UVE57 UWD57 UXC57 UYB57 UZA57 UZZ57 VAY57 VBX57 VCW57 VDV57 VEU57 VFT57 VGS57 VHR57 VIQ57 VJP57 VKO57 VLN57 VMM57 VNL57 VOK57 VPJ57 VQI57 VRH57 VSG57 VTF57 VUE57 VVD57 VWC57 VXB57 VYA57 VYZ57 VZY57 WAX57 WBW57 WCV57 WDU57 WET57 WFS57 WGR57 WHQ57 WIP57 WJO57 WKN57 WLM57 WML57 WNK57 WOJ57 WPI57 WQH57 WRG57 WSF57 WTE57 WUD57 WVC57 WWB57 WXA57 WXZ57 WYY57 WZX57 XAW57 XBV57 XCU57 XDT57 XES57">
    <cfRule type="expression" dxfId="0" priority="5">
      <formula>IF(AI57=AV57,0,1)</formula>
    </cfRule>
  </conditionalFormatting>
  <pageMargins left="0.7" right="0.7" top="0.75" bottom="0.75" header="0.3" footer="0.3"/>
  <pageSetup scale="2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3"/>
  <sheetViews>
    <sheetView topLeftCell="A16" zoomScale="85" zoomScaleNormal="85" workbookViewId="0">
      <selection activeCell="F54" sqref="F54:G54"/>
    </sheetView>
  </sheetViews>
  <sheetFormatPr baseColWidth="10" defaultColWidth="11.5703125" defaultRowHeight="15" x14ac:dyDescent="0.25"/>
  <cols>
    <col min="1" max="1" width="19.28515625" style="210" customWidth="1"/>
    <col min="2" max="2" width="15.5703125" style="210" customWidth="1"/>
    <col min="3" max="3" width="16.5703125" style="210" customWidth="1"/>
    <col min="4" max="4" width="16.5703125" style="270" customWidth="1"/>
    <col min="5" max="5" width="12.42578125" style="210" customWidth="1"/>
    <col min="6" max="6" width="11.28515625" style="210" customWidth="1"/>
    <col min="7" max="7" width="12.28515625" style="210" customWidth="1"/>
    <col min="8" max="8" width="36.5703125" style="210" customWidth="1"/>
    <col min="9" max="9" width="11.85546875" style="210" customWidth="1"/>
    <col min="10" max="10" width="19.140625" style="210" customWidth="1"/>
    <col min="11" max="11" width="12.7109375" style="210" bestFit="1" customWidth="1"/>
    <col min="12" max="16384" width="11.5703125" style="210"/>
  </cols>
  <sheetData>
    <row r="1" spans="1:14" x14ac:dyDescent="0.25">
      <c r="A1" s="209"/>
      <c r="B1" s="209"/>
      <c r="C1" s="209"/>
      <c r="D1" s="209"/>
      <c r="E1" s="209"/>
      <c r="F1" s="209"/>
      <c r="G1" s="209"/>
      <c r="H1" s="209"/>
      <c r="I1" s="209"/>
      <c r="J1" s="4"/>
    </row>
    <row r="3" spans="1:14" x14ac:dyDescent="0.25">
      <c r="A3" s="210" t="s">
        <v>65</v>
      </c>
    </row>
    <row r="4" spans="1:14" x14ac:dyDescent="0.25">
      <c r="A4" s="6" t="s">
        <v>23</v>
      </c>
      <c r="B4" s="6" t="s">
        <v>276</v>
      </c>
      <c r="C4" s="6" t="s">
        <v>258</v>
      </c>
      <c r="D4" s="6"/>
      <c r="E4" s="6" t="s">
        <v>277</v>
      </c>
      <c r="F4" s="6" t="s">
        <v>278</v>
      </c>
      <c r="G4" s="6" t="s">
        <v>279</v>
      </c>
      <c r="H4" s="6" t="s">
        <v>280</v>
      </c>
      <c r="I4" s="6" t="s">
        <v>281</v>
      </c>
      <c r="J4" s="6" t="s">
        <v>661</v>
      </c>
      <c r="K4" s="6" t="s">
        <v>662</v>
      </c>
      <c r="N4" s="339" t="s">
        <v>663</v>
      </c>
    </row>
    <row r="5" spans="1:14" x14ac:dyDescent="0.25">
      <c r="A5" s="40">
        <v>1202380614</v>
      </c>
      <c r="B5" s="6" t="s">
        <v>274</v>
      </c>
      <c r="C5" s="266" t="s">
        <v>260</v>
      </c>
      <c r="D5" s="266" t="s">
        <v>333</v>
      </c>
      <c r="E5" s="266">
        <v>43516.907638888886</v>
      </c>
      <c r="F5" s="266">
        <v>43647</v>
      </c>
      <c r="G5" s="266">
        <v>43650</v>
      </c>
      <c r="H5" s="266" t="s">
        <v>615</v>
      </c>
      <c r="I5" s="291">
        <v>615</v>
      </c>
      <c r="J5" s="126">
        <f t="shared" ref="J5:J36" si="0">G5-F5</f>
        <v>3</v>
      </c>
      <c r="K5" s="6">
        <f>SUMIF(Jul!$G$3:$G$110,A5,Jul!$J$3:$J$110)</f>
        <v>3</v>
      </c>
      <c r="L5" s="243">
        <f t="shared" ref="L5:L36" si="1">+I5/K5</f>
        <v>205</v>
      </c>
      <c r="M5" s="270">
        <f t="shared" ref="M5:M36" si="2">ROUND(I5/L5,0)</f>
        <v>3</v>
      </c>
      <c r="N5" s="340">
        <f t="shared" ref="N5:N36" si="3">+M5-K5</f>
        <v>0</v>
      </c>
    </row>
    <row r="6" spans="1:14" x14ac:dyDescent="0.25">
      <c r="A6" s="40">
        <v>1202386724</v>
      </c>
      <c r="B6" s="6" t="s">
        <v>274</v>
      </c>
      <c r="C6" s="266" t="s">
        <v>260</v>
      </c>
      <c r="D6" s="266" t="s">
        <v>333</v>
      </c>
      <c r="E6" s="266">
        <v>43516.915972222225</v>
      </c>
      <c r="F6" s="266">
        <v>43647</v>
      </c>
      <c r="G6" s="266">
        <v>43650</v>
      </c>
      <c r="H6" s="266" t="s">
        <v>615</v>
      </c>
      <c r="I6" s="291">
        <v>615</v>
      </c>
      <c r="J6" s="126">
        <f t="shared" si="0"/>
        <v>3</v>
      </c>
      <c r="K6" s="6">
        <f>SUMIF(Jul!$G$3:$G$110,A6,Jul!$J$3:$J$110)</f>
        <v>3</v>
      </c>
      <c r="L6" s="243">
        <f t="shared" si="1"/>
        <v>205</v>
      </c>
      <c r="M6" s="270">
        <f t="shared" si="2"/>
        <v>3</v>
      </c>
      <c r="N6" s="340">
        <f t="shared" si="3"/>
        <v>0</v>
      </c>
    </row>
    <row r="7" spans="1:14" x14ac:dyDescent="0.25">
      <c r="A7" s="40">
        <v>1202386723</v>
      </c>
      <c r="B7" s="6" t="s">
        <v>274</v>
      </c>
      <c r="C7" s="266" t="s">
        <v>260</v>
      </c>
      <c r="D7" s="266" t="s">
        <v>333</v>
      </c>
      <c r="E7" s="266">
        <v>43516.915972222225</v>
      </c>
      <c r="F7" s="266">
        <v>43647</v>
      </c>
      <c r="G7" s="266">
        <v>43650</v>
      </c>
      <c r="H7" s="266" t="s">
        <v>615</v>
      </c>
      <c r="I7" s="291">
        <v>615</v>
      </c>
      <c r="J7" s="126">
        <f t="shared" si="0"/>
        <v>3</v>
      </c>
      <c r="K7" s="6">
        <f>SUMIF(Jul!$G$3:$G$110,A7,Jul!$J$3:$J$110)</f>
        <v>3</v>
      </c>
      <c r="L7" s="243">
        <f t="shared" si="1"/>
        <v>205</v>
      </c>
      <c r="M7" s="270">
        <f t="shared" si="2"/>
        <v>3</v>
      </c>
      <c r="N7" s="340">
        <f t="shared" si="3"/>
        <v>0</v>
      </c>
    </row>
    <row r="8" spans="1:14" x14ac:dyDescent="0.25">
      <c r="A8" s="40">
        <v>1249553098</v>
      </c>
      <c r="B8" s="6" t="s">
        <v>274</v>
      </c>
      <c r="C8" s="266" t="s">
        <v>259</v>
      </c>
      <c r="D8" s="266"/>
      <c r="E8" s="266">
        <v>43327.706157407411</v>
      </c>
      <c r="F8" s="266">
        <v>43649</v>
      </c>
      <c r="G8" s="266">
        <v>43652</v>
      </c>
      <c r="H8" s="266" t="s">
        <v>616</v>
      </c>
      <c r="I8" s="291">
        <v>1230</v>
      </c>
      <c r="J8" s="126">
        <f t="shared" si="0"/>
        <v>3</v>
      </c>
      <c r="K8" s="6">
        <f>SUMIF(Jul!$G$3:$G$110,A8,Jul!$J$3:$J$110)</f>
        <v>6</v>
      </c>
      <c r="L8" s="243">
        <f t="shared" si="1"/>
        <v>205</v>
      </c>
      <c r="M8" s="270">
        <f t="shared" si="2"/>
        <v>6</v>
      </c>
      <c r="N8" s="340">
        <f t="shared" si="3"/>
        <v>0</v>
      </c>
    </row>
    <row r="9" spans="1:14" x14ac:dyDescent="0.25">
      <c r="A9" s="40">
        <v>1810482632</v>
      </c>
      <c r="B9" s="6" t="s">
        <v>275</v>
      </c>
      <c r="C9" s="266" t="s">
        <v>259</v>
      </c>
      <c r="D9" s="266"/>
      <c r="E9" s="266">
        <v>43528.832754629628</v>
      </c>
      <c r="F9" s="266">
        <v>43649</v>
      </c>
      <c r="G9" s="266">
        <v>43650</v>
      </c>
      <c r="H9" s="266" t="s">
        <v>617</v>
      </c>
      <c r="I9" s="291">
        <v>220</v>
      </c>
      <c r="J9" s="126">
        <f t="shared" si="0"/>
        <v>1</v>
      </c>
      <c r="K9" s="6">
        <f>SUMIF(Jul!$G$3:$G$110,A9,Jul!$J$3:$J$110)</f>
        <v>1</v>
      </c>
      <c r="L9" s="243">
        <f t="shared" si="1"/>
        <v>220</v>
      </c>
      <c r="M9" s="270">
        <f t="shared" si="2"/>
        <v>1</v>
      </c>
      <c r="N9" s="340">
        <f t="shared" si="3"/>
        <v>0</v>
      </c>
    </row>
    <row r="10" spans="1:14" s="270" customFormat="1" x14ac:dyDescent="0.25">
      <c r="A10" s="40">
        <v>3003911977</v>
      </c>
      <c r="B10" s="6" t="s">
        <v>274</v>
      </c>
      <c r="C10" s="266" t="s">
        <v>259</v>
      </c>
      <c r="D10" s="266"/>
      <c r="E10" s="266">
        <v>43619.922361111108</v>
      </c>
      <c r="F10" s="266">
        <v>43649</v>
      </c>
      <c r="G10" s="266">
        <v>43650</v>
      </c>
      <c r="H10" s="266" t="s">
        <v>618</v>
      </c>
      <c r="I10" s="291">
        <v>220</v>
      </c>
      <c r="J10" s="126">
        <f t="shared" si="0"/>
        <v>1</v>
      </c>
      <c r="K10" s="6">
        <f>SUMIF(Jul!$G$3:$G$110,A10,Jul!$J$3:$J$110)</f>
        <v>1</v>
      </c>
      <c r="L10" s="243">
        <f t="shared" si="1"/>
        <v>220</v>
      </c>
      <c r="M10" s="270">
        <f t="shared" si="2"/>
        <v>1</v>
      </c>
      <c r="N10" s="340">
        <f t="shared" si="3"/>
        <v>0</v>
      </c>
    </row>
    <row r="11" spans="1:14" s="270" customFormat="1" x14ac:dyDescent="0.25">
      <c r="A11" s="40">
        <v>2560628091</v>
      </c>
      <c r="B11" s="6" t="s">
        <v>274</v>
      </c>
      <c r="C11" s="266" t="s">
        <v>259</v>
      </c>
      <c r="D11" s="266"/>
      <c r="E11" s="266">
        <v>43645.717511574076</v>
      </c>
      <c r="F11" s="266">
        <v>43649</v>
      </c>
      <c r="G11" s="266">
        <v>43651</v>
      </c>
      <c r="H11" s="266" t="s">
        <v>619</v>
      </c>
      <c r="I11" s="291">
        <v>440</v>
      </c>
      <c r="J11" s="126">
        <f t="shared" si="0"/>
        <v>2</v>
      </c>
      <c r="K11" s="6">
        <f>SUMIF(Jul!$G$3:$G$110,A11,Jul!$J$3:$J$110)</f>
        <v>2</v>
      </c>
      <c r="L11" s="243">
        <f t="shared" si="1"/>
        <v>220</v>
      </c>
      <c r="M11" s="270">
        <f t="shared" si="2"/>
        <v>2</v>
      </c>
      <c r="N11" s="340">
        <f t="shared" si="3"/>
        <v>0</v>
      </c>
    </row>
    <row r="12" spans="1:14" s="270" customFormat="1" x14ac:dyDescent="0.25">
      <c r="A12" s="40">
        <v>1106894557</v>
      </c>
      <c r="B12" s="6" t="s">
        <v>274</v>
      </c>
      <c r="C12" s="266" t="s">
        <v>260</v>
      </c>
      <c r="D12" s="266" t="s">
        <v>333</v>
      </c>
      <c r="E12" s="266">
        <v>43344.868750000001</v>
      </c>
      <c r="F12" s="266">
        <v>43650</v>
      </c>
      <c r="G12" s="266">
        <v>43652</v>
      </c>
      <c r="H12" s="266" t="s">
        <v>620</v>
      </c>
      <c r="I12" s="291">
        <v>410</v>
      </c>
      <c r="J12" s="126">
        <f t="shared" si="0"/>
        <v>2</v>
      </c>
      <c r="K12" s="6">
        <f>SUMIF(Jul!$G$3:$G$110,A12,Jul!$J$3:$J$110)</f>
        <v>2</v>
      </c>
      <c r="L12" s="243">
        <f t="shared" si="1"/>
        <v>205</v>
      </c>
      <c r="M12" s="270">
        <f t="shared" si="2"/>
        <v>2</v>
      </c>
      <c r="N12" s="340">
        <f t="shared" si="3"/>
        <v>0</v>
      </c>
    </row>
    <row r="13" spans="1:14" s="270" customFormat="1" x14ac:dyDescent="0.25">
      <c r="A13" s="40">
        <v>2002325334</v>
      </c>
      <c r="B13" s="6" t="s">
        <v>275</v>
      </c>
      <c r="C13" s="266" t="s">
        <v>259</v>
      </c>
      <c r="D13" s="266"/>
      <c r="E13" s="266">
        <v>43408.965208333335</v>
      </c>
      <c r="F13" s="266">
        <v>43650</v>
      </c>
      <c r="G13" s="266">
        <v>43653</v>
      </c>
      <c r="H13" s="266" t="s">
        <v>621</v>
      </c>
      <c r="I13" s="291">
        <v>630</v>
      </c>
      <c r="J13" s="126">
        <f t="shared" si="0"/>
        <v>3</v>
      </c>
      <c r="K13" s="6">
        <f>SUMIF(Jul!$G$3:$G$110,A13,Jul!$J$3:$J$110)</f>
        <v>3</v>
      </c>
      <c r="L13" s="243">
        <f t="shared" si="1"/>
        <v>210</v>
      </c>
      <c r="M13" s="270">
        <f t="shared" si="2"/>
        <v>3</v>
      </c>
      <c r="N13" s="340">
        <f t="shared" si="3"/>
        <v>0</v>
      </c>
    </row>
    <row r="14" spans="1:14" s="270" customFormat="1" x14ac:dyDescent="0.25">
      <c r="A14" s="40">
        <v>3508314896</v>
      </c>
      <c r="B14" s="6" t="s">
        <v>274</v>
      </c>
      <c r="C14" s="266" t="s">
        <v>259</v>
      </c>
      <c r="D14" s="266"/>
      <c r="E14" s="266">
        <v>43620.761342592596</v>
      </c>
      <c r="F14" s="266">
        <v>43650</v>
      </c>
      <c r="G14" s="266">
        <v>43653</v>
      </c>
      <c r="H14" s="266" t="s">
        <v>622</v>
      </c>
      <c r="I14" s="291">
        <v>1320</v>
      </c>
      <c r="J14" s="126">
        <f t="shared" si="0"/>
        <v>3</v>
      </c>
      <c r="K14" s="6">
        <f>SUMIF(Jul!$G$3:$G$110,A14,Jul!$J$3:$J$110)</f>
        <v>6</v>
      </c>
      <c r="L14" s="243">
        <f t="shared" si="1"/>
        <v>220</v>
      </c>
      <c r="M14" s="270">
        <f t="shared" si="2"/>
        <v>6</v>
      </c>
      <c r="N14" s="340">
        <f t="shared" si="3"/>
        <v>0</v>
      </c>
    </row>
    <row r="15" spans="1:14" s="270" customFormat="1" x14ac:dyDescent="0.25">
      <c r="A15" s="40">
        <v>1907044699550</v>
      </c>
      <c r="B15" s="6" t="s">
        <v>274</v>
      </c>
      <c r="C15" s="266" t="s">
        <v>261</v>
      </c>
      <c r="D15" s="266" t="s">
        <v>332</v>
      </c>
      <c r="E15" s="266">
        <v>43650.851770833331</v>
      </c>
      <c r="F15" s="266">
        <v>43650</v>
      </c>
      <c r="G15" s="266">
        <v>43651</v>
      </c>
      <c r="H15" s="266" t="s">
        <v>571</v>
      </c>
      <c r="I15" s="291">
        <v>209</v>
      </c>
      <c r="J15" s="126">
        <f t="shared" si="0"/>
        <v>1</v>
      </c>
      <c r="K15" s="6">
        <f>SUMIF(Jul!$G$3:$G$110,A15,Jul!$J$3:$J$110)</f>
        <v>1</v>
      </c>
      <c r="L15" s="243">
        <f t="shared" si="1"/>
        <v>209</v>
      </c>
      <c r="M15" s="270">
        <f t="shared" si="2"/>
        <v>1</v>
      </c>
      <c r="N15" s="340">
        <f t="shared" si="3"/>
        <v>0</v>
      </c>
    </row>
    <row r="16" spans="1:14" s="270" customFormat="1" x14ac:dyDescent="0.25">
      <c r="A16" s="40">
        <v>1251481902</v>
      </c>
      <c r="B16" s="6" t="s">
        <v>274</v>
      </c>
      <c r="C16" s="266" t="s">
        <v>260</v>
      </c>
      <c r="D16" s="266" t="s">
        <v>623</v>
      </c>
      <c r="E16" s="266">
        <v>43591.466666666667</v>
      </c>
      <c r="F16" s="266">
        <v>43651</v>
      </c>
      <c r="G16" s="266">
        <v>43653</v>
      </c>
      <c r="H16" s="266" t="s">
        <v>624</v>
      </c>
      <c r="I16" s="291">
        <v>440</v>
      </c>
      <c r="J16" s="126">
        <f t="shared" si="0"/>
        <v>2</v>
      </c>
      <c r="K16" s="6">
        <f>SUMIF(Jul!$G$3:$G$110,A16,Jul!$J$3:$J$110)</f>
        <v>2</v>
      </c>
      <c r="L16" s="243">
        <f t="shared" si="1"/>
        <v>220</v>
      </c>
      <c r="M16" s="270">
        <f t="shared" si="2"/>
        <v>2</v>
      </c>
      <c r="N16" s="340">
        <f t="shared" si="3"/>
        <v>0</v>
      </c>
    </row>
    <row r="17" spans="1:14" s="270" customFormat="1" x14ac:dyDescent="0.25">
      <c r="A17" s="40">
        <v>3077227152</v>
      </c>
      <c r="B17" s="6" t="s">
        <v>274</v>
      </c>
      <c r="C17" s="266" t="s">
        <v>259</v>
      </c>
      <c r="D17" s="266"/>
      <c r="E17" s="266">
        <v>43600.086631944447</v>
      </c>
      <c r="F17" s="266">
        <v>43651</v>
      </c>
      <c r="G17" s="266">
        <v>43655</v>
      </c>
      <c r="H17" s="266" t="s">
        <v>625</v>
      </c>
      <c r="I17" s="291">
        <v>880</v>
      </c>
      <c r="J17" s="126">
        <f t="shared" si="0"/>
        <v>4</v>
      </c>
      <c r="K17" s="6">
        <f>SUMIF(Jul!$G$3:$G$110,A17,Jul!$J$3:$J$110)</f>
        <v>4</v>
      </c>
      <c r="L17" s="243">
        <f t="shared" si="1"/>
        <v>220</v>
      </c>
      <c r="M17" s="270">
        <f t="shared" si="2"/>
        <v>4</v>
      </c>
      <c r="N17" s="340">
        <f t="shared" si="3"/>
        <v>0</v>
      </c>
    </row>
    <row r="18" spans="1:14" s="270" customFormat="1" x14ac:dyDescent="0.25">
      <c r="A18" s="40">
        <v>2119225502</v>
      </c>
      <c r="B18" s="6" t="s">
        <v>274</v>
      </c>
      <c r="C18" s="266" t="s">
        <v>259</v>
      </c>
      <c r="D18" s="266"/>
      <c r="E18" s="266">
        <v>43604.490833333337</v>
      </c>
      <c r="F18" s="266">
        <v>43651</v>
      </c>
      <c r="G18" s="266">
        <v>43657</v>
      </c>
      <c r="H18" s="266" t="s">
        <v>626</v>
      </c>
      <c r="I18" s="291">
        <v>1320</v>
      </c>
      <c r="J18" s="126">
        <f t="shared" si="0"/>
        <v>6</v>
      </c>
      <c r="K18" s="6">
        <f>SUMIF(Jul!$G$3:$G$110,A18,Jul!$J$3:$J$110)</f>
        <v>6</v>
      </c>
      <c r="L18" s="243">
        <f t="shared" si="1"/>
        <v>220</v>
      </c>
      <c r="M18" s="270">
        <f t="shared" si="2"/>
        <v>6</v>
      </c>
      <c r="N18" s="340">
        <f t="shared" si="3"/>
        <v>0</v>
      </c>
    </row>
    <row r="19" spans="1:14" s="270" customFormat="1" x14ac:dyDescent="0.25">
      <c r="A19" s="40">
        <v>1906214653801</v>
      </c>
      <c r="B19" s="6" t="s">
        <v>274</v>
      </c>
      <c r="C19" s="266" t="s">
        <v>261</v>
      </c>
      <c r="D19" s="266" t="s">
        <v>332</v>
      </c>
      <c r="E19" s="266">
        <v>43637.509768518517</v>
      </c>
      <c r="F19" s="266">
        <v>43651</v>
      </c>
      <c r="G19" s="266">
        <v>43653</v>
      </c>
      <c r="H19" s="266" t="s">
        <v>627</v>
      </c>
      <c r="I19" s="291">
        <v>418</v>
      </c>
      <c r="J19" s="126">
        <f t="shared" si="0"/>
        <v>2</v>
      </c>
      <c r="K19" s="6">
        <f>SUMIF(Jul!$G$3:$G$110,A19,Jul!$J$3:$J$110)</f>
        <v>2</v>
      </c>
      <c r="L19" s="243">
        <f t="shared" si="1"/>
        <v>209</v>
      </c>
      <c r="M19" s="270">
        <f t="shared" si="2"/>
        <v>2</v>
      </c>
      <c r="N19" s="340">
        <f t="shared" si="3"/>
        <v>0</v>
      </c>
    </row>
    <row r="20" spans="1:14" s="270" customFormat="1" x14ac:dyDescent="0.25">
      <c r="A20" s="40">
        <v>1185913842</v>
      </c>
      <c r="B20" s="6" t="s">
        <v>274</v>
      </c>
      <c r="C20" s="266" t="s">
        <v>260</v>
      </c>
      <c r="D20" s="266" t="s">
        <v>333</v>
      </c>
      <c r="E20" s="266">
        <v>43490.07916666667</v>
      </c>
      <c r="F20" s="266">
        <v>43652</v>
      </c>
      <c r="G20" s="266">
        <v>43657</v>
      </c>
      <c r="H20" s="266" t="s">
        <v>628</v>
      </c>
      <c r="I20" s="291">
        <v>1025</v>
      </c>
      <c r="J20" s="126">
        <f t="shared" si="0"/>
        <v>5</v>
      </c>
      <c r="K20" s="6">
        <f>SUMIF(Jul!$G$3:$G$110,A20,Jul!$J$3:$J$110)</f>
        <v>5</v>
      </c>
      <c r="L20" s="243">
        <f t="shared" si="1"/>
        <v>205</v>
      </c>
      <c r="M20" s="270">
        <f t="shared" si="2"/>
        <v>5</v>
      </c>
      <c r="N20" s="340">
        <f t="shared" si="3"/>
        <v>0</v>
      </c>
    </row>
    <row r="21" spans="1:14" s="270" customFormat="1" x14ac:dyDescent="0.25">
      <c r="A21" s="40">
        <v>1684926216</v>
      </c>
      <c r="B21" s="6" t="s">
        <v>274</v>
      </c>
      <c r="C21" s="266" t="s">
        <v>259</v>
      </c>
      <c r="D21" s="266"/>
      <c r="E21" s="266">
        <v>43505.708043981482</v>
      </c>
      <c r="F21" s="266">
        <v>43652</v>
      </c>
      <c r="G21" s="266">
        <v>43659</v>
      </c>
      <c r="H21" s="266" t="s">
        <v>629</v>
      </c>
      <c r="I21" s="291">
        <v>1435</v>
      </c>
      <c r="J21" s="126">
        <f t="shared" si="0"/>
        <v>7</v>
      </c>
      <c r="K21" s="6">
        <f>SUMIF(Jul!$G$3:$G$110,A21,Jul!$J$3:$J$110)</f>
        <v>7</v>
      </c>
      <c r="L21" s="243">
        <f t="shared" si="1"/>
        <v>205</v>
      </c>
      <c r="M21" s="270">
        <f t="shared" si="2"/>
        <v>7</v>
      </c>
      <c r="N21" s="340">
        <f t="shared" si="3"/>
        <v>0</v>
      </c>
    </row>
    <row r="22" spans="1:14" s="270" customFormat="1" x14ac:dyDescent="0.25">
      <c r="A22" s="40">
        <v>1904294474413</v>
      </c>
      <c r="B22" s="6" t="s">
        <v>274</v>
      </c>
      <c r="C22" s="266" t="s">
        <v>261</v>
      </c>
      <c r="D22" s="266" t="s">
        <v>332</v>
      </c>
      <c r="E22" s="266">
        <v>43584.887083333335</v>
      </c>
      <c r="F22" s="266">
        <v>43652</v>
      </c>
      <c r="G22" s="266">
        <v>43654</v>
      </c>
      <c r="H22" s="266" t="s">
        <v>630</v>
      </c>
      <c r="I22" s="291">
        <v>418</v>
      </c>
      <c r="J22" s="126">
        <f t="shared" si="0"/>
        <v>2</v>
      </c>
      <c r="K22" s="6">
        <f>SUMIF(Jul!$G$3:$G$110,A22,Jul!$J$3:$J$110)</f>
        <v>2</v>
      </c>
      <c r="L22" s="243">
        <f t="shared" si="1"/>
        <v>209</v>
      </c>
      <c r="M22" s="270">
        <f t="shared" si="2"/>
        <v>2</v>
      </c>
      <c r="N22" s="340">
        <f t="shared" si="3"/>
        <v>0</v>
      </c>
    </row>
    <row r="23" spans="1:14" s="270" customFormat="1" x14ac:dyDescent="0.25">
      <c r="A23" s="40">
        <v>3054046615</v>
      </c>
      <c r="B23" s="6" t="s">
        <v>275</v>
      </c>
      <c r="C23" s="266" t="s">
        <v>259</v>
      </c>
      <c r="D23" s="266"/>
      <c r="E23" s="266">
        <v>43555.411666666667</v>
      </c>
      <c r="F23" s="266">
        <v>43654</v>
      </c>
      <c r="G23" s="266">
        <v>43659</v>
      </c>
      <c r="H23" s="266" t="s">
        <v>631</v>
      </c>
      <c r="I23" s="291">
        <v>2240</v>
      </c>
      <c r="J23" s="126">
        <f t="shared" si="0"/>
        <v>5</v>
      </c>
      <c r="K23" s="6">
        <f>SUMIF(Jul!$G$3:$G$110,A23,Jul!$J$3:$J$110)</f>
        <v>10</v>
      </c>
      <c r="L23" s="243">
        <f t="shared" si="1"/>
        <v>224</v>
      </c>
      <c r="M23" s="270">
        <f t="shared" si="2"/>
        <v>10</v>
      </c>
      <c r="N23" s="340">
        <f t="shared" si="3"/>
        <v>0</v>
      </c>
    </row>
    <row r="24" spans="1:14" s="270" customFormat="1" x14ac:dyDescent="0.25">
      <c r="A24" s="40">
        <v>1905164534140</v>
      </c>
      <c r="B24" s="6" t="s">
        <v>274</v>
      </c>
      <c r="C24" s="266" t="s">
        <v>261</v>
      </c>
      <c r="D24" s="266" t="s">
        <v>332</v>
      </c>
      <c r="E24" s="266">
        <v>43601.963402777779</v>
      </c>
      <c r="F24" s="266">
        <v>43654</v>
      </c>
      <c r="G24" s="266">
        <v>43658</v>
      </c>
      <c r="H24" s="266" t="s">
        <v>632</v>
      </c>
      <c r="I24" s="291">
        <v>1672</v>
      </c>
      <c r="J24" s="126">
        <f t="shared" si="0"/>
        <v>4</v>
      </c>
      <c r="K24" s="6">
        <f>SUMIF(Jul!$G$3:$G$110,A24,Jul!$J$3:$J$110)</f>
        <v>8</v>
      </c>
      <c r="L24" s="243">
        <f t="shared" si="1"/>
        <v>209</v>
      </c>
      <c r="M24" s="270">
        <f t="shared" si="2"/>
        <v>8</v>
      </c>
      <c r="N24" s="340">
        <f t="shared" si="3"/>
        <v>0</v>
      </c>
    </row>
    <row r="25" spans="1:14" s="270" customFormat="1" x14ac:dyDescent="0.25">
      <c r="A25" s="40">
        <v>2575252983</v>
      </c>
      <c r="B25" s="6" t="s">
        <v>275</v>
      </c>
      <c r="C25" s="266" t="s">
        <v>259</v>
      </c>
      <c r="D25" s="266"/>
      <c r="E25" s="266">
        <v>43645.844629629632</v>
      </c>
      <c r="F25" s="266">
        <v>43657</v>
      </c>
      <c r="G25" s="266">
        <v>43660</v>
      </c>
      <c r="H25" s="266" t="s">
        <v>633</v>
      </c>
      <c r="I25" s="291">
        <v>2100</v>
      </c>
      <c r="J25" s="126">
        <f t="shared" si="0"/>
        <v>3</v>
      </c>
      <c r="K25" s="6">
        <f>SUMIF(Jul!$G$3:$G$110,A25,Jul!$J$3:$J$110)</f>
        <v>9</v>
      </c>
      <c r="L25" s="243">
        <f t="shared" si="1"/>
        <v>233.33333333333334</v>
      </c>
      <c r="M25" s="270">
        <f t="shared" si="2"/>
        <v>9</v>
      </c>
      <c r="N25" s="340">
        <f t="shared" si="3"/>
        <v>0</v>
      </c>
    </row>
    <row r="26" spans="1:14" s="270" customFormat="1" x14ac:dyDescent="0.25">
      <c r="A26" s="40">
        <v>1907094713577</v>
      </c>
      <c r="B26" s="6" t="s">
        <v>274</v>
      </c>
      <c r="C26" s="266" t="s">
        <v>261</v>
      </c>
      <c r="D26" s="266" t="s">
        <v>332</v>
      </c>
      <c r="E26" s="266">
        <v>43655.244062500002</v>
      </c>
      <c r="F26" s="266">
        <v>43659</v>
      </c>
      <c r="G26" s="266">
        <v>43661</v>
      </c>
      <c r="H26" s="266" t="s">
        <v>634</v>
      </c>
      <c r="I26" s="291">
        <v>456</v>
      </c>
      <c r="J26" s="126">
        <f t="shared" si="0"/>
        <v>2</v>
      </c>
      <c r="K26" s="6">
        <f>SUMIF(Jul!$G$3:$G$110,A26,Jul!$J$3:$J$110)</f>
        <v>2</v>
      </c>
      <c r="L26" s="243">
        <f t="shared" si="1"/>
        <v>228</v>
      </c>
      <c r="M26" s="270">
        <f t="shared" si="2"/>
        <v>2</v>
      </c>
      <c r="N26" s="340">
        <f t="shared" si="3"/>
        <v>0</v>
      </c>
    </row>
    <row r="27" spans="1:14" s="270" customFormat="1" x14ac:dyDescent="0.25">
      <c r="A27" s="40">
        <v>2740883013</v>
      </c>
      <c r="B27" s="6" t="s">
        <v>274</v>
      </c>
      <c r="C27" s="266" t="s">
        <v>259</v>
      </c>
      <c r="D27" s="266"/>
      <c r="E27" s="266">
        <v>43659.563657407409</v>
      </c>
      <c r="F27" s="266">
        <v>43659</v>
      </c>
      <c r="G27" s="266">
        <v>43660</v>
      </c>
      <c r="H27" s="266" t="s">
        <v>635</v>
      </c>
      <c r="I27" s="291">
        <v>240</v>
      </c>
      <c r="J27" s="126">
        <f t="shared" si="0"/>
        <v>1</v>
      </c>
      <c r="K27" s="6">
        <f>SUMIF(Jul!$G$3:$G$110,A27,Jul!$J$3:$J$110)</f>
        <v>1</v>
      </c>
      <c r="L27" s="243">
        <f t="shared" si="1"/>
        <v>240</v>
      </c>
      <c r="M27" s="270">
        <f t="shared" si="2"/>
        <v>1</v>
      </c>
      <c r="N27" s="340">
        <f t="shared" si="3"/>
        <v>0</v>
      </c>
    </row>
    <row r="28" spans="1:14" s="270" customFormat="1" x14ac:dyDescent="0.25">
      <c r="A28" s="40">
        <v>2035323673</v>
      </c>
      <c r="B28" s="6" t="s">
        <v>275</v>
      </c>
      <c r="C28" s="266" t="s">
        <v>259</v>
      </c>
      <c r="D28" s="266"/>
      <c r="E28" s="266">
        <v>43391.57539351852</v>
      </c>
      <c r="F28" s="266">
        <v>43660</v>
      </c>
      <c r="G28" s="266">
        <v>43666</v>
      </c>
      <c r="H28" s="266" t="s">
        <v>636</v>
      </c>
      <c r="I28" s="291">
        <v>1230</v>
      </c>
      <c r="J28" s="126">
        <f t="shared" si="0"/>
        <v>6</v>
      </c>
      <c r="K28" s="6">
        <f>SUMIF(Jul!$G$3:$G$110,A28,Jul!$J$3:$J$110)</f>
        <v>6</v>
      </c>
      <c r="L28" s="243">
        <f t="shared" si="1"/>
        <v>205</v>
      </c>
      <c r="M28" s="270">
        <f t="shared" si="2"/>
        <v>6</v>
      </c>
      <c r="N28" s="340">
        <f t="shared" si="3"/>
        <v>0</v>
      </c>
    </row>
    <row r="29" spans="1:14" s="270" customFormat="1" x14ac:dyDescent="0.25">
      <c r="A29" s="40">
        <v>1311675439</v>
      </c>
      <c r="B29" s="6" t="s">
        <v>274</v>
      </c>
      <c r="C29" s="266" t="s">
        <v>259</v>
      </c>
      <c r="D29" s="266"/>
      <c r="E29" s="266">
        <v>43534.800856481481</v>
      </c>
      <c r="F29" s="266">
        <v>43660</v>
      </c>
      <c r="G29" s="266">
        <v>43666</v>
      </c>
      <c r="H29" s="266" t="s">
        <v>637</v>
      </c>
      <c r="I29" s="291">
        <v>2720</v>
      </c>
      <c r="J29" s="126">
        <f t="shared" si="0"/>
        <v>6</v>
      </c>
      <c r="K29" s="6">
        <f>SUMIF(Jul!$G$3:$G$110,A29,Jul!$J$3:$J$110)</f>
        <v>12</v>
      </c>
      <c r="L29" s="243">
        <f t="shared" si="1"/>
        <v>226.66666666666666</v>
      </c>
      <c r="M29" s="270">
        <f t="shared" si="2"/>
        <v>12</v>
      </c>
      <c r="N29" s="340">
        <f t="shared" si="3"/>
        <v>0</v>
      </c>
    </row>
    <row r="30" spans="1:14" s="270" customFormat="1" x14ac:dyDescent="0.25">
      <c r="A30" s="40">
        <v>3267339569</v>
      </c>
      <c r="B30" s="6" t="s">
        <v>274</v>
      </c>
      <c r="C30" s="266" t="s">
        <v>259</v>
      </c>
      <c r="D30" s="266"/>
      <c r="E30" s="266">
        <v>43599.386412037034</v>
      </c>
      <c r="F30" s="266">
        <v>43660</v>
      </c>
      <c r="G30" s="266">
        <v>43664</v>
      </c>
      <c r="H30" s="266" t="s">
        <v>638</v>
      </c>
      <c r="I30" s="291">
        <v>920</v>
      </c>
      <c r="J30" s="126">
        <f t="shared" si="0"/>
        <v>4</v>
      </c>
      <c r="K30" s="6">
        <f>SUMIF(Jul!$G$3:$G$110,A30,Jul!$J$3:$J$110)</f>
        <v>4</v>
      </c>
      <c r="L30" s="243">
        <f t="shared" si="1"/>
        <v>230</v>
      </c>
      <c r="M30" s="270">
        <f t="shared" si="2"/>
        <v>4</v>
      </c>
      <c r="N30" s="340">
        <f t="shared" si="3"/>
        <v>0</v>
      </c>
    </row>
    <row r="31" spans="1:14" s="270" customFormat="1" x14ac:dyDescent="0.25">
      <c r="A31" s="40">
        <v>3768320764</v>
      </c>
      <c r="B31" s="6" t="s">
        <v>275</v>
      </c>
      <c r="C31" s="266" t="s">
        <v>259</v>
      </c>
      <c r="D31" s="266"/>
      <c r="E31" s="266">
        <v>43600.577303240738</v>
      </c>
      <c r="F31" s="266">
        <v>43660</v>
      </c>
      <c r="G31" s="266">
        <v>43664</v>
      </c>
      <c r="H31" s="266" t="s">
        <v>639</v>
      </c>
      <c r="I31" s="291">
        <v>920</v>
      </c>
      <c r="J31" s="126">
        <f t="shared" si="0"/>
        <v>4</v>
      </c>
      <c r="K31" s="6">
        <f>SUMIF(Jul!$G$3:$G$110,A31,Jul!$J$3:$J$110)</f>
        <v>4</v>
      </c>
      <c r="L31" s="243">
        <f t="shared" si="1"/>
        <v>230</v>
      </c>
      <c r="M31" s="270">
        <f t="shared" si="2"/>
        <v>4</v>
      </c>
      <c r="N31" s="340">
        <f t="shared" si="3"/>
        <v>0</v>
      </c>
    </row>
    <row r="32" spans="1:14" s="270" customFormat="1" x14ac:dyDescent="0.25">
      <c r="A32" s="40">
        <v>3990997581</v>
      </c>
      <c r="B32" s="6" t="s">
        <v>274</v>
      </c>
      <c r="C32" s="266" t="s">
        <v>259</v>
      </c>
      <c r="D32" s="266"/>
      <c r="E32" s="266">
        <v>43626.868564814817</v>
      </c>
      <c r="F32" s="266">
        <v>43660</v>
      </c>
      <c r="G32" s="266">
        <v>43666</v>
      </c>
      <c r="H32" s="266" t="s">
        <v>640</v>
      </c>
      <c r="I32" s="291">
        <v>1360</v>
      </c>
      <c r="J32" s="126">
        <f t="shared" si="0"/>
        <v>6</v>
      </c>
      <c r="K32" s="6">
        <f>SUMIF(Jul!$G$3:$G$110,A32,Jul!$J$3:$J$110)</f>
        <v>6</v>
      </c>
      <c r="L32" s="243">
        <f t="shared" si="1"/>
        <v>226.66666666666666</v>
      </c>
      <c r="M32" s="270">
        <f t="shared" si="2"/>
        <v>6</v>
      </c>
      <c r="N32" s="340">
        <f t="shared" si="3"/>
        <v>0</v>
      </c>
    </row>
    <row r="33" spans="1:14" s="270" customFormat="1" x14ac:dyDescent="0.25">
      <c r="A33" s="40">
        <v>3275242893</v>
      </c>
      <c r="B33" s="6" t="s">
        <v>274</v>
      </c>
      <c r="C33" s="266" t="s">
        <v>259</v>
      </c>
      <c r="D33" s="266"/>
      <c r="E33" s="266">
        <v>43627.36787037037</v>
      </c>
      <c r="F33" s="266">
        <v>43660</v>
      </c>
      <c r="G33" s="266">
        <v>43666</v>
      </c>
      <c r="H33" s="266" t="s">
        <v>641</v>
      </c>
      <c r="I33" s="291">
        <v>1360</v>
      </c>
      <c r="J33" s="126">
        <f t="shared" si="0"/>
        <v>6</v>
      </c>
      <c r="K33" s="6">
        <f>SUMIF(Jul!$G$3:$G$110,A33,Jul!$J$3:$J$110)</f>
        <v>6</v>
      </c>
      <c r="L33" s="243">
        <f t="shared" si="1"/>
        <v>226.66666666666666</v>
      </c>
      <c r="M33" s="270">
        <f t="shared" si="2"/>
        <v>6</v>
      </c>
      <c r="N33" s="340">
        <f t="shared" si="3"/>
        <v>0</v>
      </c>
    </row>
    <row r="34" spans="1:14" s="270" customFormat="1" x14ac:dyDescent="0.25">
      <c r="A34" s="40">
        <v>1906274674856</v>
      </c>
      <c r="B34" s="6" t="s">
        <v>275</v>
      </c>
      <c r="C34" s="266" t="s">
        <v>261</v>
      </c>
      <c r="D34" s="266" t="s">
        <v>332</v>
      </c>
      <c r="E34" s="266">
        <v>43643.66511574074</v>
      </c>
      <c r="F34" s="266">
        <v>43660</v>
      </c>
      <c r="G34" s="266">
        <v>43662</v>
      </c>
      <c r="H34" s="266" t="s">
        <v>642</v>
      </c>
      <c r="I34" s="291">
        <v>912</v>
      </c>
      <c r="J34" s="126">
        <f t="shared" si="0"/>
        <v>2</v>
      </c>
      <c r="K34" s="6">
        <f>SUMIF(Jul!$G$3:$G$110,A34,Jul!$J$3:$J$110)</f>
        <v>4</v>
      </c>
      <c r="L34" s="243">
        <f t="shared" si="1"/>
        <v>228</v>
      </c>
      <c r="M34" s="270">
        <f t="shared" si="2"/>
        <v>4</v>
      </c>
      <c r="N34" s="340">
        <f t="shared" si="3"/>
        <v>0</v>
      </c>
    </row>
    <row r="35" spans="1:14" s="270" customFormat="1" x14ac:dyDescent="0.25">
      <c r="A35" s="40">
        <v>1354628624</v>
      </c>
      <c r="B35" s="6" t="s">
        <v>275</v>
      </c>
      <c r="C35" s="266" t="s">
        <v>259</v>
      </c>
      <c r="D35" s="266"/>
      <c r="E35" s="266">
        <v>43521.894143518519</v>
      </c>
      <c r="F35" s="266">
        <v>43662</v>
      </c>
      <c r="G35" s="266">
        <v>43667</v>
      </c>
      <c r="H35" s="266" t="s">
        <v>586</v>
      </c>
      <c r="I35" s="291">
        <v>1025</v>
      </c>
      <c r="J35" s="126">
        <f t="shared" si="0"/>
        <v>5</v>
      </c>
      <c r="K35" s="6">
        <f>SUMIF(Jul!$G$3:$G$110,A35,Jul!$J$3:$J$110)</f>
        <v>5</v>
      </c>
      <c r="L35" s="243">
        <f t="shared" si="1"/>
        <v>205</v>
      </c>
      <c r="M35" s="270">
        <f t="shared" si="2"/>
        <v>5</v>
      </c>
      <c r="N35" s="340">
        <f t="shared" si="3"/>
        <v>0</v>
      </c>
    </row>
    <row r="36" spans="1:14" s="270" customFormat="1" x14ac:dyDescent="0.25">
      <c r="A36" s="40">
        <v>2272359891</v>
      </c>
      <c r="B36" s="6" t="s">
        <v>274</v>
      </c>
      <c r="C36" s="266" t="s">
        <v>259</v>
      </c>
      <c r="D36" s="266"/>
      <c r="E36" s="266">
        <v>43639.423321759263</v>
      </c>
      <c r="F36" s="266">
        <v>43663</v>
      </c>
      <c r="G36" s="266">
        <v>43667</v>
      </c>
      <c r="H36" s="266" t="s">
        <v>643</v>
      </c>
      <c r="I36" s="291">
        <v>880</v>
      </c>
      <c r="J36" s="126">
        <f t="shared" si="0"/>
        <v>4</v>
      </c>
      <c r="K36" s="6">
        <f>SUMIF(Jul!$G$3:$G$110,A36,Jul!$J$3:$J$110)</f>
        <v>4</v>
      </c>
      <c r="L36" s="243">
        <f t="shared" si="1"/>
        <v>220</v>
      </c>
      <c r="M36" s="270">
        <f t="shared" si="2"/>
        <v>4</v>
      </c>
      <c r="N36" s="340">
        <f t="shared" si="3"/>
        <v>0</v>
      </c>
    </row>
    <row r="37" spans="1:14" s="270" customFormat="1" x14ac:dyDescent="0.25">
      <c r="A37" s="40">
        <v>3254081919</v>
      </c>
      <c r="B37" s="6" t="s">
        <v>274</v>
      </c>
      <c r="C37" s="266" t="s">
        <v>259</v>
      </c>
      <c r="D37" s="266"/>
      <c r="E37" s="266">
        <v>43603.75509259259</v>
      </c>
      <c r="F37" s="266">
        <v>43664</v>
      </c>
      <c r="G37" s="266">
        <v>43666</v>
      </c>
      <c r="H37" s="266" t="s">
        <v>644</v>
      </c>
      <c r="I37" s="291">
        <v>440</v>
      </c>
      <c r="J37" s="126">
        <f t="shared" ref="J37:J68" si="4">G37-F37</f>
        <v>2</v>
      </c>
      <c r="K37" s="6">
        <f>SUMIF(Jul!$G$3:$G$110,A37,Jul!$J$3:$J$110)</f>
        <v>2</v>
      </c>
      <c r="L37" s="243">
        <f t="shared" ref="L37:L68" si="5">+I37/K37</f>
        <v>220</v>
      </c>
      <c r="M37" s="270">
        <f t="shared" ref="M37:M68" si="6">ROUND(I37/L37,0)</f>
        <v>2</v>
      </c>
      <c r="N37" s="340">
        <f t="shared" ref="N37:N68" si="7">+M37-K37</f>
        <v>0</v>
      </c>
    </row>
    <row r="38" spans="1:14" s="270" customFormat="1" x14ac:dyDescent="0.25">
      <c r="A38" s="40">
        <v>3575200243</v>
      </c>
      <c r="B38" s="6" t="s">
        <v>274</v>
      </c>
      <c r="C38" s="266" t="s">
        <v>259</v>
      </c>
      <c r="D38" s="266"/>
      <c r="E38" s="266">
        <v>43619.495150462964</v>
      </c>
      <c r="F38" s="266">
        <v>43664</v>
      </c>
      <c r="G38" s="266">
        <v>43667</v>
      </c>
      <c r="H38" s="266" t="s">
        <v>645</v>
      </c>
      <c r="I38" s="291">
        <v>660</v>
      </c>
      <c r="J38" s="126">
        <f t="shared" si="4"/>
        <v>3</v>
      </c>
      <c r="K38" s="6">
        <f>SUMIF(Jul!$G$3:$G$110,A38,Jul!$J$3:$J$110)</f>
        <v>3</v>
      </c>
      <c r="L38" s="243">
        <f t="shared" si="5"/>
        <v>220</v>
      </c>
      <c r="M38" s="270">
        <f t="shared" si="6"/>
        <v>3</v>
      </c>
      <c r="N38" s="340">
        <f t="shared" si="7"/>
        <v>0</v>
      </c>
    </row>
    <row r="39" spans="1:14" s="270" customFormat="1" x14ac:dyDescent="0.25">
      <c r="A39" s="40">
        <v>3014939678</v>
      </c>
      <c r="B39" s="6" t="s">
        <v>274</v>
      </c>
      <c r="C39" s="266" t="s">
        <v>259</v>
      </c>
      <c r="D39" s="266"/>
      <c r="E39" s="266">
        <v>43647.421736111108</v>
      </c>
      <c r="F39" s="266">
        <v>43666</v>
      </c>
      <c r="G39" s="266">
        <v>43671</v>
      </c>
      <c r="H39" s="266" t="s">
        <v>646</v>
      </c>
      <c r="I39" s="291">
        <v>2200</v>
      </c>
      <c r="J39" s="126">
        <f t="shared" si="4"/>
        <v>5</v>
      </c>
      <c r="K39" s="6">
        <f>SUMIF(Jul!$G$3:$G$110,A39,Jul!$J$3:$J$110)</f>
        <v>10</v>
      </c>
      <c r="L39" s="243">
        <f t="shared" si="5"/>
        <v>220</v>
      </c>
      <c r="M39" s="270">
        <f t="shared" si="6"/>
        <v>10</v>
      </c>
      <c r="N39" s="340">
        <f t="shared" si="7"/>
        <v>0</v>
      </c>
    </row>
    <row r="40" spans="1:14" s="270" customFormat="1" x14ac:dyDescent="0.25">
      <c r="A40" s="40">
        <v>1302189270</v>
      </c>
      <c r="B40" s="6" t="s">
        <v>274</v>
      </c>
      <c r="C40" s="266" t="s">
        <v>260</v>
      </c>
      <c r="D40" s="266" t="s">
        <v>333</v>
      </c>
      <c r="E40" s="266">
        <v>43663.7</v>
      </c>
      <c r="F40" s="266">
        <v>43666</v>
      </c>
      <c r="G40" s="266">
        <v>43667</v>
      </c>
      <c r="H40" s="266" t="s">
        <v>647</v>
      </c>
      <c r="I40" s="291">
        <v>220</v>
      </c>
      <c r="J40" s="126">
        <f t="shared" si="4"/>
        <v>1</v>
      </c>
      <c r="K40" s="6">
        <f>SUMIF(Jul!$G$3:$G$110,A40,Jul!$J$3:$J$110)</f>
        <v>1</v>
      </c>
      <c r="L40" s="243">
        <f t="shared" si="5"/>
        <v>220</v>
      </c>
      <c r="M40" s="270">
        <f t="shared" si="6"/>
        <v>1</v>
      </c>
      <c r="N40" s="340">
        <f t="shared" si="7"/>
        <v>0</v>
      </c>
    </row>
    <row r="41" spans="1:14" s="270" customFormat="1" x14ac:dyDescent="0.25">
      <c r="A41" s="40">
        <v>2671092602</v>
      </c>
      <c r="B41" s="6" t="s">
        <v>274</v>
      </c>
      <c r="C41" s="266" t="s">
        <v>259</v>
      </c>
      <c r="D41" s="266"/>
      <c r="E41" s="266">
        <v>43666.428981481484</v>
      </c>
      <c r="F41" s="266">
        <v>43666</v>
      </c>
      <c r="G41" s="266">
        <v>43667</v>
      </c>
      <c r="H41" s="266" t="s">
        <v>648</v>
      </c>
      <c r="I41" s="291">
        <v>220</v>
      </c>
      <c r="J41" s="126">
        <f t="shared" si="4"/>
        <v>1</v>
      </c>
      <c r="K41" s="6">
        <f>SUMIF(Jul!$G$3:$G$110,A41,Jul!$J$3:$J$110)</f>
        <v>1</v>
      </c>
      <c r="L41" s="243">
        <f t="shared" si="5"/>
        <v>220</v>
      </c>
      <c r="M41" s="270">
        <f t="shared" si="6"/>
        <v>1</v>
      </c>
      <c r="N41" s="340">
        <f t="shared" si="7"/>
        <v>0</v>
      </c>
    </row>
    <row r="42" spans="1:14" s="270" customFormat="1" x14ac:dyDescent="0.25">
      <c r="A42" s="40">
        <v>2301698442</v>
      </c>
      <c r="B42" s="6" t="s">
        <v>274</v>
      </c>
      <c r="C42" s="266" t="s">
        <v>259</v>
      </c>
      <c r="D42" s="266"/>
      <c r="E42" s="266">
        <v>43623.01121527778</v>
      </c>
      <c r="F42" s="266">
        <v>43667</v>
      </c>
      <c r="G42" s="266">
        <v>43668</v>
      </c>
      <c r="H42" s="266" t="s">
        <v>649</v>
      </c>
      <c r="I42" s="291">
        <v>220</v>
      </c>
      <c r="J42" s="126">
        <f t="shared" si="4"/>
        <v>1</v>
      </c>
      <c r="K42" s="6">
        <f>SUMIF(Jul!$G$3:$G$110,A42,Jul!$J$3:$J$110)</f>
        <v>1</v>
      </c>
      <c r="L42" s="243">
        <f t="shared" si="5"/>
        <v>220</v>
      </c>
      <c r="M42" s="270">
        <f t="shared" si="6"/>
        <v>1</v>
      </c>
      <c r="N42" s="340">
        <f t="shared" si="7"/>
        <v>0</v>
      </c>
    </row>
    <row r="43" spans="1:14" s="270" customFormat="1" x14ac:dyDescent="0.25">
      <c r="A43" s="40">
        <v>1906304684602</v>
      </c>
      <c r="B43" s="6" t="s">
        <v>274</v>
      </c>
      <c r="C43" s="266" t="s">
        <v>261</v>
      </c>
      <c r="D43" s="266" t="s">
        <v>332</v>
      </c>
      <c r="E43" s="266">
        <v>43646.829652777778</v>
      </c>
      <c r="F43" s="266">
        <v>43667</v>
      </c>
      <c r="G43" s="266">
        <v>43671</v>
      </c>
      <c r="H43" s="266" t="s">
        <v>650</v>
      </c>
      <c r="I43" s="291">
        <v>1672</v>
      </c>
      <c r="J43" s="126">
        <f t="shared" si="4"/>
        <v>4</v>
      </c>
      <c r="K43" s="6">
        <f>SUMIF(Jul!$G$3:$G$110,A43,Jul!$J$3:$J$110)</f>
        <v>8</v>
      </c>
      <c r="L43" s="243">
        <f t="shared" si="5"/>
        <v>209</v>
      </c>
      <c r="M43" s="270">
        <f t="shared" si="6"/>
        <v>8</v>
      </c>
      <c r="N43" s="340">
        <f t="shared" si="7"/>
        <v>0</v>
      </c>
    </row>
    <row r="44" spans="1:14" s="270" customFormat="1" x14ac:dyDescent="0.25">
      <c r="A44" s="40">
        <v>3941224852</v>
      </c>
      <c r="B44" s="6" t="s">
        <v>274</v>
      </c>
      <c r="C44" s="266" t="s">
        <v>259</v>
      </c>
      <c r="D44" s="266"/>
      <c r="E44" s="266">
        <v>43586.014108796298</v>
      </c>
      <c r="F44" s="266">
        <v>43668</v>
      </c>
      <c r="G44" s="266">
        <v>43674</v>
      </c>
      <c r="H44" s="266" t="s">
        <v>651</v>
      </c>
      <c r="I44" s="291">
        <v>3960</v>
      </c>
      <c r="J44" s="126">
        <f t="shared" si="4"/>
        <v>6</v>
      </c>
      <c r="K44" s="6">
        <f>SUMIF(Jul!$G$3:$G$110,A44,Jul!$J$3:$J$110)</f>
        <v>18</v>
      </c>
      <c r="L44" s="243">
        <f t="shared" si="5"/>
        <v>220</v>
      </c>
      <c r="M44" s="270">
        <f t="shared" si="6"/>
        <v>18</v>
      </c>
      <c r="N44" s="340">
        <f t="shared" si="7"/>
        <v>0</v>
      </c>
    </row>
    <row r="45" spans="1:14" s="270" customFormat="1" x14ac:dyDescent="0.25">
      <c r="A45" s="40">
        <v>3096663419</v>
      </c>
      <c r="B45" s="6" t="s">
        <v>274</v>
      </c>
      <c r="C45" s="266" t="s">
        <v>259</v>
      </c>
      <c r="D45" s="266"/>
      <c r="E45" s="266">
        <v>43561.471516203703</v>
      </c>
      <c r="F45" s="266">
        <v>43669</v>
      </c>
      <c r="G45" s="266">
        <v>43675</v>
      </c>
      <c r="H45" s="266" t="s">
        <v>652</v>
      </c>
      <c r="I45" s="291">
        <v>1320</v>
      </c>
      <c r="J45" s="126">
        <f t="shared" si="4"/>
        <v>6</v>
      </c>
      <c r="K45" s="6">
        <f>SUMIF(Jul!$G$3:$G$110,A45,Jul!$J$3:$J$110)</f>
        <v>6</v>
      </c>
      <c r="L45" s="243">
        <f t="shared" si="5"/>
        <v>220</v>
      </c>
      <c r="M45" s="270">
        <f t="shared" si="6"/>
        <v>6</v>
      </c>
      <c r="N45" s="340">
        <f t="shared" si="7"/>
        <v>0</v>
      </c>
    </row>
    <row r="46" spans="1:14" s="270" customFormat="1" x14ac:dyDescent="0.25">
      <c r="A46" s="40">
        <v>3280402924</v>
      </c>
      <c r="B46" s="6" t="s">
        <v>274</v>
      </c>
      <c r="C46" s="266" t="s">
        <v>259</v>
      </c>
      <c r="D46" s="266"/>
      <c r="E46" s="266">
        <v>43626.724421296298</v>
      </c>
      <c r="F46" s="266">
        <v>43669</v>
      </c>
      <c r="G46" s="266">
        <v>43671</v>
      </c>
      <c r="H46" s="266" t="s">
        <v>653</v>
      </c>
      <c r="I46" s="291">
        <v>440</v>
      </c>
      <c r="J46" s="126">
        <f t="shared" si="4"/>
        <v>2</v>
      </c>
      <c r="K46" s="6">
        <f>SUMIF(Jul!$G$3:$G$110,A46,Jul!$J$3:$J$110)</f>
        <v>2</v>
      </c>
      <c r="L46" s="243">
        <f t="shared" si="5"/>
        <v>220</v>
      </c>
      <c r="M46" s="270">
        <f t="shared" si="6"/>
        <v>2</v>
      </c>
      <c r="N46" s="340">
        <f t="shared" si="7"/>
        <v>0</v>
      </c>
    </row>
    <row r="47" spans="1:14" s="270" customFormat="1" x14ac:dyDescent="0.25">
      <c r="A47" s="40">
        <v>3112560443</v>
      </c>
      <c r="B47" s="6" t="s">
        <v>275</v>
      </c>
      <c r="C47" s="266" t="s">
        <v>259</v>
      </c>
      <c r="D47" s="266"/>
      <c r="E47" s="266">
        <v>43611.399236111109</v>
      </c>
      <c r="F47" s="266">
        <v>43670</v>
      </c>
      <c r="G47" s="266">
        <v>43676</v>
      </c>
      <c r="H47" s="266" t="s">
        <v>654</v>
      </c>
      <c r="I47" s="291">
        <v>1320</v>
      </c>
      <c r="J47" s="126">
        <f t="shared" si="4"/>
        <v>6</v>
      </c>
      <c r="K47" s="6">
        <f>SUMIF(Jul!$G$3:$G$110,A47,Jul!$J$3:$J$110)</f>
        <v>6</v>
      </c>
      <c r="L47" s="243">
        <f t="shared" si="5"/>
        <v>220</v>
      </c>
      <c r="M47" s="270">
        <f t="shared" si="6"/>
        <v>6</v>
      </c>
      <c r="N47" s="340">
        <f t="shared" si="7"/>
        <v>0</v>
      </c>
    </row>
    <row r="48" spans="1:14" s="270" customFormat="1" x14ac:dyDescent="0.25">
      <c r="A48" s="40">
        <v>1279388486</v>
      </c>
      <c r="B48" s="6" t="s">
        <v>274</v>
      </c>
      <c r="C48" s="266" t="s">
        <v>260</v>
      </c>
      <c r="D48" s="266" t="s">
        <v>331</v>
      </c>
      <c r="E48" s="266">
        <v>43632.752083333333</v>
      </c>
      <c r="F48" s="266">
        <v>43671</v>
      </c>
      <c r="G48" s="266">
        <v>43678</v>
      </c>
      <c r="H48" s="266" t="s">
        <v>655</v>
      </c>
      <c r="I48" s="291">
        <v>1540</v>
      </c>
      <c r="J48" s="126">
        <f t="shared" si="4"/>
        <v>7</v>
      </c>
      <c r="K48" s="6">
        <f>SUMIF(Jul!$G$3:$G$110,A48,Jul!$J$3:$J$110)</f>
        <v>7</v>
      </c>
      <c r="L48" s="243">
        <f t="shared" si="5"/>
        <v>220</v>
      </c>
      <c r="M48" s="270">
        <f t="shared" si="6"/>
        <v>7</v>
      </c>
      <c r="N48" s="340">
        <f t="shared" si="7"/>
        <v>0</v>
      </c>
    </row>
    <row r="49" spans="1:14" s="270" customFormat="1" x14ac:dyDescent="0.25">
      <c r="A49" s="40">
        <v>1904044388618</v>
      </c>
      <c r="B49" s="6" t="s">
        <v>274</v>
      </c>
      <c r="C49" s="266" t="s">
        <v>261</v>
      </c>
      <c r="D49" s="266" t="s">
        <v>332</v>
      </c>
      <c r="E49" s="266">
        <v>43559.270243055558</v>
      </c>
      <c r="F49" s="266">
        <v>43672</v>
      </c>
      <c r="G49" s="266">
        <v>43676</v>
      </c>
      <c r="H49" s="266" t="s">
        <v>656</v>
      </c>
      <c r="I49" s="291">
        <v>836</v>
      </c>
      <c r="J49" s="126">
        <f t="shared" si="4"/>
        <v>4</v>
      </c>
      <c r="K49" s="6">
        <f>SUMIF(Jul!$G$3:$G$110,A49,Jul!$J$3:$J$110)</f>
        <v>4</v>
      </c>
      <c r="L49" s="243">
        <f t="shared" si="5"/>
        <v>209</v>
      </c>
      <c r="M49" s="270">
        <f t="shared" si="6"/>
        <v>4</v>
      </c>
      <c r="N49" s="340">
        <f t="shared" si="7"/>
        <v>0</v>
      </c>
    </row>
    <row r="50" spans="1:14" s="270" customFormat="1" x14ac:dyDescent="0.25">
      <c r="A50" s="40">
        <v>3676182721</v>
      </c>
      <c r="B50" s="6" t="s">
        <v>274</v>
      </c>
      <c r="C50" s="266" t="s">
        <v>259</v>
      </c>
      <c r="D50" s="266"/>
      <c r="E50" s="266">
        <v>43628.935370370367</v>
      </c>
      <c r="F50" s="266">
        <v>43672</v>
      </c>
      <c r="G50" s="266">
        <v>43675</v>
      </c>
      <c r="H50" s="266" t="s">
        <v>657</v>
      </c>
      <c r="I50" s="291">
        <v>1320</v>
      </c>
      <c r="J50" s="126">
        <f t="shared" si="4"/>
        <v>3</v>
      </c>
      <c r="K50" s="6">
        <f>SUMIF(Jul!$G$3:$G$110,A50,Jul!$J$3:$J$110)</f>
        <v>6</v>
      </c>
      <c r="L50" s="243">
        <f t="shared" si="5"/>
        <v>220</v>
      </c>
      <c r="M50" s="270">
        <f t="shared" si="6"/>
        <v>6</v>
      </c>
      <c r="N50" s="340">
        <f t="shared" si="7"/>
        <v>0</v>
      </c>
    </row>
    <row r="51" spans="1:14" s="270" customFormat="1" x14ac:dyDescent="0.25">
      <c r="A51" s="40">
        <v>2418455275</v>
      </c>
      <c r="B51" s="6" t="s">
        <v>274</v>
      </c>
      <c r="C51" s="266" t="s">
        <v>259</v>
      </c>
      <c r="D51" s="266"/>
      <c r="E51" s="266">
        <v>43662.891203703701</v>
      </c>
      <c r="F51" s="266">
        <v>43674</v>
      </c>
      <c r="G51" s="266">
        <v>43679</v>
      </c>
      <c r="H51" s="266" t="s">
        <v>658</v>
      </c>
      <c r="I51" s="291">
        <v>975</v>
      </c>
      <c r="J51" s="126">
        <f t="shared" si="4"/>
        <v>5</v>
      </c>
      <c r="K51" s="6">
        <f>SUMIF(Jul!$G$3:$G$110,A51,Jul!$J$3:$J$110)</f>
        <v>5</v>
      </c>
      <c r="L51" s="243">
        <f t="shared" si="5"/>
        <v>195</v>
      </c>
      <c r="M51" s="270">
        <f t="shared" si="6"/>
        <v>5</v>
      </c>
      <c r="N51" s="340">
        <f t="shared" si="7"/>
        <v>0</v>
      </c>
    </row>
    <row r="52" spans="1:14" s="270" customFormat="1" x14ac:dyDescent="0.25">
      <c r="A52" s="40">
        <v>1279392352</v>
      </c>
      <c r="B52" s="6" t="s">
        <v>274</v>
      </c>
      <c r="C52" s="266" t="s">
        <v>260</v>
      </c>
      <c r="D52" s="266" t="s">
        <v>623</v>
      </c>
      <c r="E52" s="266">
        <v>43632.756944444445</v>
      </c>
      <c r="F52" s="266">
        <v>43675</v>
      </c>
      <c r="G52" s="266">
        <v>43678</v>
      </c>
      <c r="H52" s="266" t="s">
        <v>659</v>
      </c>
      <c r="I52" s="291">
        <v>660</v>
      </c>
      <c r="J52" s="126">
        <f t="shared" si="4"/>
        <v>3</v>
      </c>
      <c r="K52" s="6">
        <f>SUMIF(Jul!$G$3:$G$110,A52,Jul!$J$3:$J$110)</f>
        <v>3</v>
      </c>
      <c r="L52" s="243">
        <f t="shared" si="5"/>
        <v>220</v>
      </c>
      <c r="M52" s="270">
        <f t="shared" si="6"/>
        <v>3</v>
      </c>
      <c r="N52" s="340">
        <f t="shared" si="7"/>
        <v>0</v>
      </c>
    </row>
    <row r="53" spans="1:14" s="270" customFormat="1" x14ac:dyDescent="0.25">
      <c r="A53" s="40">
        <v>1301985348</v>
      </c>
      <c r="B53" s="6" t="s">
        <v>274</v>
      </c>
      <c r="C53" s="266" t="s">
        <v>260</v>
      </c>
      <c r="D53" s="266" t="s">
        <v>333</v>
      </c>
      <c r="E53" s="266">
        <v>43663.493750000001</v>
      </c>
      <c r="F53" s="266">
        <v>43675</v>
      </c>
      <c r="G53" s="266">
        <v>43681</v>
      </c>
      <c r="H53" s="266" t="s">
        <v>613</v>
      </c>
      <c r="I53" s="291">
        <v>1170</v>
      </c>
      <c r="J53" s="126">
        <f t="shared" si="4"/>
        <v>6</v>
      </c>
      <c r="K53" s="6">
        <f>SUMIF(Jul!$G$3:$G$110,A53,Jul!$J$3:$J$110)</f>
        <v>4</v>
      </c>
      <c r="L53" s="243">
        <f t="shared" si="5"/>
        <v>292.5</v>
      </c>
      <c r="M53" s="270">
        <f t="shared" si="6"/>
        <v>4</v>
      </c>
      <c r="N53" s="340">
        <f t="shared" si="7"/>
        <v>0</v>
      </c>
    </row>
    <row r="54" spans="1:14" s="270" customFormat="1" x14ac:dyDescent="0.25">
      <c r="A54" s="40">
        <v>3881801071</v>
      </c>
      <c r="B54" s="6" t="s">
        <v>274</v>
      </c>
      <c r="C54" s="266" t="s">
        <v>259</v>
      </c>
      <c r="D54" s="266"/>
      <c r="E54" s="266">
        <v>43586.421527777777</v>
      </c>
      <c r="F54" s="266">
        <v>43677</v>
      </c>
      <c r="G54" s="266">
        <v>43680</v>
      </c>
      <c r="H54" s="266" t="s">
        <v>660</v>
      </c>
      <c r="I54" s="291">
        <v>660</v>
      </c>
      <c r="J54" s="126">
        <f t="shared" si="4"/>
        <v>3</v>
      </c>
      <c r="K54" s="6">
        <f>SUMIF(Jul!$G$3:$G$110,A54,Jul!$J$3:$J$110)</f>
        <v>0</v>
      </c>
      <c r="L54" s="243" t="e">
        <f t="shared" si="5"/>
        <v>#DIV/0!</v>
      </c>
      <c r="M54" s="270" t="e">
        <f t="shared" si="6"/>
        <v>#DIV/0!</v>
      </c>
      <c r="N54" s="340" t="e">
        <f t="shared" si="7"/>
        <v>#DIV/0!</v>
      </c>
    </row>
    <row r="55" spans="1:14" s="270" customFormat="1" x14ac:dyDescent="0.25">
      <c r="A55" s="40"/>
      <c r="B55" s="6"/>
      <c r="C55" s="266"/>
      <c r="D55" s="266"/>
      <c r="E55" s="266"/>
      <c r="F55" s="266"/>
      <c r="G55" s="266"/>
      <c r="H55" s="266"/>
      <c r="I55" s="291"/>
      <c r="J55" s="126">
        <f t="shared" si="4"/>
        <v>0</v>
      </c>
      <c r="K55" s="6">
        <f>SUMIF(Jul!$G$3:$G$110,A55,Jul!$J$3:$J$110)</f>
        <v>0</v>
      </c>
      <c r="L55" s="243" t="e">
        <f t="shared" si="5"/>
        <v>#DIV/0!</v>
      </c>
      <c r="M55" s="270" t="e">
        <f t="shared" si="6"/>
        <v>#DIV/0!</v>
      </c>
      <c r="N55" s="340" t="e">
        <f t="shared" si="7"/>
        <v>#DIV/0!</v>
      </c>
    </row>
    <row r="56" spans="1:14" s="270" customFormat="1" x14ac:dyDescent="0.25">
      <c r="A56" s="40"/>
      <c r="B56" s="6"/>
      <c r="C56" s="266"/>
      <c r="D56" s="266"/>
      <c r="E56" s="266"/>
      <c r="F56" s="266"/>
      <c r="G56" s="266"/>
      <c r="H56" s="266"/>
      <c r="I56" s="291"/>
      <c r="J56" s="126">
        <f t="shared" si="4"/>
        <v>0</v>
      </c>
      <c r="K56" s="6">
        <f>SUMIF(Jul!$G$3:$G$110,A56,Jul!$J$3:$J$110)</f>
        <v>0</v>
      </c>
      <c r="L56" s="243" t="e">
        <f t="shared" si="5"/>
        <v>#DIV/0!</v>
      </c>
      <c r="M56" s="270" t="e">
        <f t="shared" si="6"/>
        <v>#DIV/0!</v>
      </c>
      <c r="N56" s="340" t="e">
        <f t="shared" si="7"/>
        <v>#DIV/0!</v>
      </c>
    </row>
    <row r="57" spans="1:14" s="270" customFormat="1" x14ac:dyDescent="0.25">
      <c r="A57" s="40"/>
      <c r="B57" s="6"/>
      <c r="C57" s="266"/>
      <c r="D57" s="266"/>
      <c r="E57" s="266"/>
      <c r="F57" s="266"/>
      <c r="G57" s="266"/>
      <c r="H57" s="266"/>
      <c r="I57" s="291"/>
      <c r="J57" s="126">
        <f t="shared" si="4"/>
        <v>0</v>
      </c>
      <c r="K57" s="6">
        <f>SUMIF(Jul!$G$3:$G$110,A57,Jul!$J$3:$J$110)</f>
        <v>0</v>
      </c>
      <c r="L57" s="243" t="e">
        <f t="shared" si="5"/>
        <v>#DIV/0!</v>
      </c>
      <c r="M57" s="270" t="e">
        <f t="shared" si="6"/>
        <v>#DIV/0!</v>
      </c>
      <c r="N57" s="340" t="e">
        <f t="shared" si="7"/>
        <v>#DIV/0!</v>
      </c>
    </row>
    <row r="58" spans="1:14" s="270" customFormat="1" x14ac:dyDescent="0.25">
      <c r="A58" s="40"/>
      <c r="B58" s="6"/>
      <c r="C58" s="266"/>
      <c r="D58" s="266"/>
      <c r="E58" s="266"/>
      <c r="F58" s="266"/>
      <c r="G58" s="266"/>
      <c r="H58" s="266"/>
      <c r="I58" s="291"/>
      <c r="J58" s="126">
        <f t="shared" si="4"/>
        <v>0</v>
      </c>
      <c r="K58" s="6">
        <f>SUMIF(Jul!$G$3:$G$110,A58,Jul!$J$3:$J$110)</f>
        <v>0</v>
      </c>
      <c r="L58" s="243" t="e">
        <f t="shared" si="5"/>
        <v>#DIV/0!</v>
      </c>
      <c r="M58" s="270" t="e">
        <f t="shared" si="6"/>
        <v>#DIV/0!</v>
      </c>
      <c r="N58" s="340" t="e">
        <f t="shared" si="7"/>
        <v>#DIV/0!</v>
      </c>
    </row>
    <row r="59" spans="1:14" s="270" customFormat="1" x14ac:dyDescent="0.25">
      <c r="A59" s="40"/>
      <c r="B59" s="6"/>
      <c r="C59" s="266"/>
      <c r="D59" s="266"/>
      <c r="E59" s="266"/>
      <c r="F59" s="266"/>
      <c r="G59" s="266"/>
      <c r="H59" s="266"/>
      <c r="I59" s="291"/>
      <c r="J59" s="126">
        <f t="shared" si="4"/>
        <v>0</v>
      </c>
      <c r="K59" s="6">
        <f>SUMIF(Jul!$G$3:$G$110,A59,Jul!$J$3:$J$110)</f>
        <v>0</v>
      </c>
      <c r="L59" s="243" t="e">
        <f t="shared" si="5"/>
        <v>#DIV/0!</v>
      </c>
      <c r="M59" s="270" t="e">
        <f t="shared" si="6"/>
        <v>#DIV/0!</v>
      </c>
      <c r="N59" s="340" t="e">
        <f t="shared" si="7"/>
        <v>#DIV/0!</v>
      </c>
    </row>
    <row r="60" spans="1:14" s="270" customFormat="1" x14ac:dyDescent="0.25">
      <c r="A60" s="40"/>
      <c r="B60" s="6"/>
      <c r="C60" s="266"/>
      <c r="D60" s="266"/>
      <c r="E60" s="266"/>
      <c r="F60" s="266"/>
      <c r="G60" s="266"/>
      <c r="H60" s="266"/>
      <c r="I60" s="291"/>
      <c r="J60" s="126">
        <f t="shared" si="4"/>
        <v>0</v>
      </c>
      <c r="K60" s="6">
        <f>SUMIF(Jul!$G$3:$G$110,A60,Jul!$J$3:$J$110)</f>
        <v>0</v>
      </c>
      <c r="L60" s="243" t="e">
        <f t="shared" si="5"/>
        <v>#DIV/0!</v>
      </c>
      <c r="M60" s="270" t="e">
        <f t="shared" si="6"/>
        <v>#DIV/0!</v>
      </c>
      <c r="N60" s="340" t="e">
        <f t="shared" si="7"/>
        <v>#DIV/0!</v>
      </c>
    </row>
    <row r="61" spans="1:14" s="270" customFormat="1" x14ac:dyDescent="0.25">
      <c r="A61" s="40"/>
      <c r="B61" s="6"/>
      <c r="C61" s="266"/>
      <c r="D61" s="266"/>
      <c r="E61" s="266"/>
      <c r="F61" s="266"/>
      <c r="G61" s="266"/>
      <c r="H61" s="266"/>
      <c r="I61" s="291"/>
      <c r="J61" s="126">
        <f t="shared" si="4"/>
        <v>0</v>
      </c>
      <c r="K61" s="6">
        <f>SUMIF(Jul!$G$3:$G$110,A61,Jul!$J$3:$J$110)</f>
        <v>0</v>
      </c>
      <c r="L61" s="243" t="e">
        <f t="shared" si="5"/>
        <v>#DIV/0!</v>
      </c>
      <c r="M61" s="270" t="e">
        <f t="shared" si="6"/>
        <v>#DIV/0!</v>
      </c>
      <c r="N61" s="340" t="e">
        <f t="shared" si="7"/>
        <v>#DIV/0!</v>
      </c>
    </row>
    <row r="62" spans="1:14" s="270" customFormat="1" x14ac:dyDescent="0.25">
      <c r="A62" s="40"/>
      <c r="B62" s="6"/>
      <c r="C62" s="266"/>
      <c r="D62" s="266"/>
      <c r="E62" s="266"/>
      <c r="F62" s="266"/>
      <c r="G62" s="266"/>
      <c r="H62" s="266"/>
      <c r="I62" s="291"/>
      <c r="J62" s="126">
        <f t="shared" si="4"/>
        <v>0</v>
      </c>
      <c r="K62" s="6">
        <f>SUMIF(Jul!$G$3:$G$110,A62,Jul!$J$3:$J$110)</f>
        <v>0</v>
      </c>
      <c r="L62" s="243" t="e">
        <f t="shared" si="5"/>
        <v>#DIV/0!</v>
      </c>
      <c r="M62" s="270" t="e">
        <f t="shared" si="6"/>
        <v>#DIV/0!</v>
      </c>
      <c r="N62" s="340" t="e">
        <f t="shared" si="7"/>
        <v>#DIV/0!</v>
      </c>
    </row>
    <row r="63" spans="1:14" s="270" customFormat="1" x14ac:dyDescent="0.25">
      <c r="A63" s="40"/>
      <c r="B63" s="6"/>
      <c r="C63" s="266"/>
      <c r="D63" s="266"/>
      <c r="E63" s="266"/>
      <c r="F63" s="266"/>
      <c r="G63" s="266"/>
      <c r="H63" s="266"/>
      <c r="I63" s="291"/>
      <c r="J63" s="126">
        <f t="shared" si="4"/>
        <v>0</v>
      </c>
      <c r="K63" s="6">
        <f>SUMIF(Jul!$G$3:$G$110,A63,Jul!$J$3:$J$110)</f>
        <v>0</v>
      </c>
      <c r="L63" s="243" t="e">
        <f t="shared" si="5"/>
        <v>#DIV/0!</v>
      </c>
      <c r="M63" s="270" t="e">
        <f t="shared" si="6"/>
        <v>#DIV/0!</v>
      </c>
      <c r="N63" s="340" t="e">
        <f t="shared" si="7"/>
        <v>#DIV/0!</v>
      </c>
    </row>
    <row r="64" spans="1:14" s="270" customFormat="1" x14ac:dyDescent="0.25">
      <c r="A64" s="40"/>
      <c r="B64" s="6"/>
      <c r="C64" s="266"/>
      <c r="D64" s="266"/>
      <c r="E64" s="266"/>
      <c r="F64" s="266"/>
      <c r="G64" s="266"/>
      <c r="H64" s="266"/>
      <c r="I64" s="291"/>
      <c r="J64" s="126">
        <f t="shared" si="4"/>
        <v>0</v>
      </c>
      <c r="K64" s="6">
        <f>SUMIF(Jul!$G$3:$G$110,A64,Jul!$J$3:$J$110)</f>
        <v>0</v>
      </c>
      <c r="L64" s="243" t="e">
        <f t="shared" si="5"/>
        <v>#DIV/0!</v>
      </c>
      <c r="M64" s="270" t="e">
        <f t="shared" si="6"/>
        <v>#DIV/0!</v>
      </c>
      <c r="N64" s="340" t="e">
        <f t="shared" si="7"/>
        <v>#DIV/0!</v>
      </c>
    </row>
    <row r="65" spans="1:14" s="270" customFormat="1" x14ac:dyDescent="0.25">
      <c r="A65" s="40"/>
      <c r="B65" s="6"/>
      <c r="C65" s="266"/>
      <c r="D65" s="266"/>
      <c r="E65" s="266"/>
      <c r="F65" s="266"/>
      <c r="G65" s="266"/>
      <c r="H65" s="266"/>
      <c r="I65" s="291"/>
      <c r="J65" s="126">
        <f t="shared" si="4"/>
        <v>0</v>
      </c>
      <c r="K65" s="6">
        <f>SUMIF(Jul!$G$3:$G$110,A65,Jul!$J$3:$J$110)</f>
        <v>0</v>
      </c>
      <c r="L65" s="243" t="e">
        <f t="shared" si="5"/>
        <v>#DIV/0!</v>
      </c>
      <c r="M65" s="270" t="e">
        <f t="shared" si="6"/>
        <v>#DIV/0!</v>
      </c>
      <c r="N65" s="340" t="e">
        <f t="shared" si="7"/>
        <v>#DIV/0!</v>
      </c>
    </row>
    <row r="66" spans="1:14" s="270" customFormat="1" x14ac:dyDescent="0.25">
      <c r="A66" s="40"/>
      <c r="B66" s="6"/>
      <c r="C66" s="266"/>
      <c r="D66" s="266"/>
      <c r="E66" s="266"/>
      <c r="F66" s="266"/>
      <c r="G66" s="266"/>
      <c r="H66" s="266"/>
      <c r="I66" s="291"/>
      <c r="J66" s="126">
        <f t="shared" si="4"/>
        <v>0</v>
      </c>
      <c r="K66" s="6">
        <f>SUMIF(Jul!$G$3:$G$110,A66,Jul!$J$3:$J$110)</f>
        <v>0</v>
      </c>
      <c r="L66" s="243" t="e">
        <f t="shared" si="5"/>
        <v>#DIV/0!</v>
      </c>
      <c r="M66" s="270" t="e">
        <f t="shared" si="6"/>
        <v>#DIV/0!</v>
      </c>
      <c r="N66" s="340" t="e">
        <f t="shared" si="7"/>
        <v>#DIV/0!</v>
      </c>
    </row>
    <row r="67" spans="1:14" s="270" customFormat="1" x14ac:dyDescent="0.25">
      <c r="A67" s="40"/>
      <c r="B67" s="6"/>
      <c r="C67" s="266"/>
      <c r="D67" s="266"/>
      <c r="E67" s="266"/>
      <c r="F67" s="266"/>
      <c r="G67" s="266"/>
      <c r="H67" s="266"/>
      <c r="I67" s="291"/>
      <c r="J67" s="126">
        <f t="shared" si="4"/>
        <v>0</v>
      </c>
      <c r="K67" s="6">
        <f>SUMIF(Jul!$G$3:$G$110,A67,Jul!$J$3:$J$110)</f>
        <v>0</v>
      </c>
      <c r="L67" s="243" t="e">
        <f t="shared" si="5"/>
        <v>#DIV/0!</v>
      </c>
      <c r="M67" s="270" t="e">
        <f t="shared" si="6"/>
        <v>#DIV/0!</v>
      </c>
      <c r="N67" s="340" t="e">
        <f t="shared" si="7"/>
        <v>#DIV/0!</v>
      </c>
    </row>
    <row r="68" spans="1:14" s="270" customFormat="1" x14ac:dyDescent="0.25">
      <c r="A68" s="40"/>
      <c r="B68" s="6"/>
      <c r="C68" s="266"/>
      <c r="D68" s="266"/>
      <c r="E68" s="266"/>
      <c r="F68" s="266"/>
      <c r="G68" s="266"/>
      <c r="H68" s="266"/>
      <c r="I68" s="291"/>
      <c r="J68" s="126">
        <f t="shared" si="4"/>
        <v>0</v>
      </c>
      <c r="K68" s="6">
        <f>SUMIF(Jul!$G$3:$G$110,A68,Jul!$J$3:$J$110)</f>
        <v>0</v>
      </c>
      <c r="L68" s="243" t="e">
        <f t="shared" si="5"/>
        <v>#DIV/0!</v>
      </c>
      <c r="M68" s="270" t="e">
        <f t="shared" si="6"/>
        <v>#DIV/0!</v>
      </c>
      <c r="N68" s="340" t="e">
        <f t="shared" si="7"/>
        <v>#DIV/0!</v>
      </c>
    </row>
    <row r="69" spans="1:14" s="270" customFormat="1" x14ac:dyDescent="0.25">
      <c r="A69" s="40"/>
      <c r="B69" s="6"/>
      <c r="C69" s="266"/>
      <c r="D69" s="266"/>
      <c r="E69" s="266"/>
      <c r="F69" s="266"/>
      <c r="G69" s="266"/>
      <c r="H69" s="266"/>
      <c r="I69" s="291"/>
      <c r="J69" s="126">
        <f t="shared" ref="J69:J100" si="8">G69-F69</f>
        <v>0</v>
      </c>
      <c r="K69" s="6">
        <f>SUMIF(Jul!$G$3:$G$110,A69,Jul!$J$3:$J$110)</f>
        <v>0</v>
      </c>
      <c r="L69" s="243" t="e">
        <f t="shared" ref="L69:L100" si="9">+I69/K69</f>
        <v>#DIV/0!</v>
      </c>
      <c r="M69" s="270" t="e">
        <f t="shared" ref="M69:M100" si="10">ROUND(I69/L69,0)</f>
        <v>#DIV/0!</v>
      </c>
      <c r="N69" s="340" t="e">
        <f t="shared" ref="N69:N100" si="11">+M69-K69</f>
        <v>#DIV/0!</v>
      </c>
    </row>
    <row r="70" spans="1:14" s="270" customFormat="1" x14ac:dyDescent="0.25">
      <c r="A70" s="40"/>
      <c r="B70" s="6"/>
      <c r="C70" s="266"/>
      <c r="D70" s="266"/>
      <c r="E70" s="266"/>
      <c r="F70" s="266"/>
      <c r="G70" s="266"/>
      <c r="H70" s="266"/>
      <c r="I70" s="291"/>
      <c r="J70" s="126">
        <f t="shared" si="8"/>
        <v>0</v>
      </c>
      <c r="K70" s="6">
        <f>SUMIF(Jul!$G$3:$G$110,A70,Jul!$J$3:$J$110)</f>
        <v>0</v>
      </c>
      <c r="L70" s="243" t="e">
        <f t="shared" si="9"/>
        <v>#DIV/0!</v>
      </c>
      <c r="M70" s="270" t="e">
        <f t="shared" si="10"/>
        <v>#DIV/0!</v>
      </c>
      <c r="N70" s="340" t="e">
        <f t="shared" si="11"/>
        <v>#DIV/0!</v>
      </c>
    </row>
    <row r="71" spans="1:14" s="270" customFormat="1" x14ac:dyDescent="0.25">
      <c r="A71" s="40"/>
      <c r="B71" s="6"/>
      <c r="C71" s="266"/>
      <c r="D71" s="266"/>
      <c r="E71" s="266"/>
      <c r="F71" s="266"/>
      <c r="G71" s="266"/>
      <c r="H71" s="266"/>
      <c r="I71" s="291"/>
      <c r="J71" s="126">
        <f t="shared" si="8"/>
        <v>0</v>
      </c>
      <c r="K71" s="6">
        <f>SUMIF(Jul!$G$3:$G$110,A71,Jul!$J$3:$J$110)</f>
        <v>0</v>
      </c>
      <c r="L71" s="243" t="e">
        <f t="shared" si="9"/>
        <v>#DIV/0!</v>
      </c>
      <c r="M71" s="270" t="e">
        <f t="shared" si="10"/>
        <v>#DIV/0!</v>
      </c>
      <c r="N71" s="340" t="e">
        <f t="shared" si="11"/>
        <v>#DIV/0!</v>
      </c>
    </row>
    <row r="72" spans="1:14" s="270" customFormat="1" x14ac:dyDescent="0.25">
      <c r="A72" s="40"/>
      <c r="B72" s="6"/>
      <c r="C72" s="266"/>
      <c r="D72" s="266"/>
      <c r="E72" s="266"/>
      <c r="F72" s="266"/>
      <c r="G72" s="266"/>
      <c r="H72" s="266"/>
      <c r="I72" s="291"/>
      <c r="J72" s="126">
        <f t="shared" si="8"/>
        <v>0</v>
      </c>
      <c r="K72" s="6">
        <f>SUMIF(Jul!$G$3:$G$110,A72,Jul!$J$3:$J$110)</f>
        <v>0</v>
      </c>
      <c r="L72" s="243" t="e">
        <f t="shared" si="9"/>
        <v>#DIV/0!</v>
      </c>
      <c r="M72" s="270" t="e">
        <f t="shared" si="10"/>
        <v>#DIV/0!</v>
      </c>
      <c r="N72" s="340" t="e">
        <f t="shared" si="11"/>
        <v>#DIV/0!</v>
      </c>
    </row>
    <row r="73" spans="1:14" s="270" customFormat="1" x14ac:dyDescent="0.25">
      <c r="A73" s="40"/>
      <c r="B73" s="6"/>
      <c r="C73" s="266"/>
      <c r="D73" s="266"/>
      <c r="E73" s="266"/>
      <c r="F73" s="266"/>
      <c r="G73" s="266"/>
      <c r="H73" s="266"/>
      <c r="I73" s="291"/>
      <c r="J73" s="126">
        <f t="shared" si="8"/>
        <v>0</v>
      </c>
      <c r="K73" s="6">
        <f>SUMIF(Jul!$G$3:$G$110,A73,Jul!$J$3:$J$110)</f>
        <v>0</v>
      </c>
      <c r="L73" s="243" t="e">
        <f t="shared" si="9"/>
        <v>#DIV/0!</v>
      </c>
      <c r="M73" s="270" t="e">
        <f t="shared" si="10"/>
        <v>#DIV/0!</v>
      </c>
      <c r="N73" s="340" t="e">
        <f t="shared" si="11"/>
        <v>#DIV/0!</v>
      </c>
    </row>
    <row r="74" spans="1:14" s="270" customFormat="1" x14ac:dyDescent="0.25">
      <c r="A74" s="40"/>
      <c r="B74" s="6"/>
      <c r="C74" s="266"/>
      <c r="D74" s="266"/>
      <c r="E74" s="266"/>
      <c r="F74" s="266"/>
      <c r="G74" s="266"/>
      <c r="H74" s="266"/>
      <c r="I74" s="291"/>
      <c r="J74" s="126">
        <f t="shared" si="8"/>
        <v>0</v>
      </c>
      <c r="K74" s="6">
        <f>SUMIF(Jul!$G$3:$G$110,A74,Jul!$J$3:$J$110)</f>
        <v>0</v>
      </c>
      <c r="L74" s="243" t="e">
        <f t="shared" si="9"/>
        <v>#DIV/0!</v>
      </c>
      <c r="M74" s="270" t="e">
        <f t="shared" si="10"/>
        <v>#DIV/0!</v>
      </c>
      <c r="N74" s="340" t="e">
        <f t="shared" si="11"/>
        <v>#DIV/0!</v>
      </c>
    </row>
    <row r="75" spans="1:14" s="270" customFormat="1" x14ac:dyDescent="0.25">
      <c r="A75" s="40"/>
      <c r="B75" s="6"/>
      <c r="C75" s="266"/>
      <c r="D75" s="266"/>
      <c r="E75" s="266"/>
      <c r="F75" s="266"/>
      <c r="G75" s="266"/>
      <c r="H75" s="266"/>
      <c r="I75" s="291"/>
      <c r="J75" s="126">
        <f t="shared" si="8"/>
        <v>0</v>
      </c>
      <c r="K75" s="6">
        <f>SUMIF(Jul!$G$3:$G$110,A75,Jul!$J$3:$J$110)</f>
        <v>0</v>
      </c>
      <c r="L75" s="243" t="e">
        <f t="shared" si="9"/>
        <v>#DIV/0!</v>
      </c>
      <c r="M75" s="270" t="e">
        <f t="shared" si="10"/>
        <v>#DIV/0!</v>
      </c>
      <c r="N75" s="340" t="e">
        <f t="shared" si="11"/>
        <v>#DIV/0!</v>
      </c>
    </row>
    <row r="76" spans="1:14" s="270" customFormat="1" x14ac:dyDescent="0.25">
      <c r="A76" s="40"/>
      <c r="B76" s="6"/>
      <c r="C76" s="266"/>
      <c r="D76" s="266"/>
      <c r="E76" s="266"/>
      <c r="F76" s="266"/>
      <c r="G76" s="266"/>
      <c r="H76" s="266"/>
      <c r="I76" s="291"/>
      <c r="J76" s="126">
        <f t="shared" si="8"/>
        <v>0</v>
      </c>
      <c r="K76" s="6">
        <f>SUMIF(Jul!$G$3:$G$110,A76,Jul!$J$3:$J$110)</f>
        <v>0</v>
      </c>
      <c r="L76" s="243" t="e">
        <f t="shared" si="9"/>
        <v>#DIV/0!</v>
      </c>
      <c r="M76" s="270" t="e">
        <f t="shared" si="10"/>
        <v>#DIV/0!</v>
      </c>
      <c r="N76" s="340" t="e">
        <f t="shared" si="11"/>
        <v>#DIV/0!</v>
      </c>
    </row>
    <row r="77" spans="1:14" s="270" customFormat="1" x14ac:dyDescent="0.25">
      <c r="A77" s="40"/>
      <c r="B77" s="6"/>
      <c r="C77" s="266"/>
      <c r="D77" s="266"/>
      <c r="E77" s="266"/>
      <c r="F77" s="266"/>
      <c r="G77" s="266"/>
      <c r="H77" s="266"/>
      <c r="I77" s="291"/>
      <c r="J77" s="126">
        <f t="shared" si="8"/>
        <v>0</v>
      </c>
      <c r="K77" s="6">
        <f>SUMIF(Jul!$G$3:$G$110,A77,Jul!$J$3:$J$110)</f>
        <v>0</v>
      </c>
      <c r="L77" s="243" t="e">
        <f t="shared" si="9"/>
        <v>#DIV/0!</v>
      </c>
      <c r="M77" s="270" t="e">
        <f t="shared" si="10"/>
        <v>#DIV/0!</v>
      </c>
      <c r="N77" s="340" t="e">
        <f t="shared" si="11"/>
        <v>#DIV/0!</v>
      </c>
    </row>
    <row r="78" spans="1:14" s="270" customFormat="1" x14ac:dyDescent="0.25">
      <c r="A78" s="40"/>
      <c r="B78" s="6"/>
      <c r="C78" s="266"/>
      <c r="D78" s="266"/>
      <c r="E78" s="266"/>
      <c r="F78" s="266"/>
      <c r="G78" s="266"/>
      <c r="H78" s="266"/>
      <c r="I78" s="291"/>
      <c r="J78" s="126">
        <f t="shared" si="8"/>
        <v>0</v>
      </c>
      <c r="K78" s="6">
        <f>SUMIF(Jul!$G$3:$G$110,A78,Jul!$J$3:$J$110)</f>
        <v>0</v>
      </c>
      <c r="L78" s="243" t="e">
        <f t="shared" si="9"/>
        <v>#DIV/0!</v>
      </c>
      <c r="M78" s="270" t="e">
        <f t="shared" si="10"/>
        <v>#DIV/0!</v>
      </c>
      <c r="N78" s="340" t="e">
        <f t="shared" si="11"/>
        <v>#DIV/0!</v>
      </c>
    </row>
    <row r="79" spans="1:14" s="270" customFormat="1" x14ac:dyDescent="0.25">
      <c r="A79" s="40"/>
      <c r="B79" s="6"/>
      <c r="C79" s="266"/>
      <c r="D79" s="266"/>
      <c r="E79" s="266"/>
      <c r="F79" s="266"/>
      <c r="G79" s="266"/>
      <c r="H79" s="266"/>
      <c r="I79" s="291"/>
      <c r="J79" s="126">
        <f t="shared" si="8"/>
        <v>0</v>
      </c>
      <c r="K79" s="6">
        <f>SUMIF(Jul!$G$3:$G$110,A79,Jul!$J$3:$J$110)</f>
        <v>0</v>
      </c>
      <c r="L79" s="243" t="e">
        <f t="shared" si="9"/>
        <v>#DIV/0!</v>
      </c>
      <c r="M79" s="270" t="e">
        <f t="shared" si="10"/>
        <v>#DIV/0!</v>
      </c>
      <c r="N79" s="340" t="e">
        <f t="shared" si="11"/>
        <v>#DIV/0!</v>
      </c>
    </row>
    <row r="80" spans="1:14" s="270" customFormat="1" x14ac:dyDescent="0.25">
      <c r="A80" s="40"/>
      <c r="B80" s="6"/>
      <c r="C80" s="266"/>
      <c r="D80" s="266"/>
      <c r="E80" s="266"/>
      <c r="F80" s="266"/>
      <c r="G80" s="266"/>
      <c r="H80" s="266"/>
      <c r="I80" s="291"/>
      <c r="J80" s="126">
        <f t="shared" si="8"/>
        <v>0</v>
      </c>
      <c r="K80" s="6">
        <f>SUMIF(Jul!$G$3:$G$110,A80,Jul!$J$3:$J$110)</f>
        <v>0</v>
      </c>
      <c r="L80" s="243" t="e">
        <f t="shared" si="9"/>
        <v>#DIV/0!</v>
      </c>
      <c r="M80" s="270" t="e">
        <f t="shared" si="10"/>
        <v>#DIV/0!</v>
      </c>
      <c r="N80" s="340" t="e">
        <f t="shared" si="11"/>
        <v>#DIV/0!</v>
      </c>
    </row>
    <row r="81" spans="1:14" s="270" customFormat="1" x14ac:dyDescent="0.25">
      <c r="A81" s="40"/>
      <c r="B81" s="6"/>
      <c r="C81" s="266"/>
      <c r="D81" s="266"/>
      <c r="E81" s="266"/>
      <c r="F81" s="266"/>
      <c r="G81" s="266"/>
      <c r="H81" s="266"/>
      <c r="I81" s="291"/>
      <c r="J81" s="126">
        <f t="shared" si="8"/>
        <v>0</v>
      </c>
      <c r="K81" s="6">
        <f>SUMIF(Jul!$G$3:$G$110,A81,Jul!$J$3:$J$110)</f>
        <v>0</v>
      </c>
      <c r="L81" s="243" t="e">
        <f t="shared" si="9"/>
        <v>#DIV/0!</v>
      </c>
      <c r="M81" s="270" t="e">
        <f t="shared" si="10"/>
        <v>#DIV/0!</v>
      </c>
      <c r="N81" s="340" t="e">
        <f t="shared" si="11"/>
        <v>#DIV/0!</v>
      </c>
    </row>
    <row r="82" spans="1:14" s="270" customFormat="1" x14ac:dyDescent="0.25">
      <c r="A82" s="40"/>
      <c r="B82" s="6"/>
      <c r="C82" s="266"/>
      <c r="D82" s="266"/>
      <c r="E82" s="266"/>
      <c r="F82" s="266"/>
      <c r="G82" s="266"/>
      <c r="H82" s="266"/>
      <c r="I82" s="291"/>
      <c r="J82" s="126">
        <f t="shared" si="8"/>
        <v>0</v>
      </c>
      <c r="K82" s="6">
        <f>SUMIF(Jul!$G$3:$G$110,A82,Jul!$J$3:$J$110)</f>
        <v>0</v>
      </c>
      <c r="L82" s="243" t="e">
        <f t="shared" si="9"/>
        <v>#DIV/0!</v>
      </c>
      <c r="M82" s="270" t="e">
        <f t="shared" si="10"/>
        <v>#DIV/0!</v>
      </c>
      <c r="N82" s="340" t="e">
        <f t="shared" si="11"/>
        <v>#DIV/0!</v>
      </c>
    </row>
    <row r="83" spans="1:14" s="270" customFormat="1" x14ac:dyDescent="0.25">
      <c r="A83" s="40"/>
      <c r="B83" s="6"/>
      <c r="C83" s="266"/>
      <c r="D83" s="266"/>
      <c r="E83" s="266"/>
      <c r="F83" s="266"/>
      <c r="G83" s="266"/>
      <c r="H83" s="266"/>
      <c r="I83" s="291"/>
      <c r="J83" s="126">
        <f t="shared" si="8"/>
        <v>0</v>
      </c>
      <c r="K83" s="6">
        <f>SUMIF(Jul!$G$3:$G$110,A83,Jul!$J$3:$J$110)</f>
        <v>0</v>
      </c>
      <c r="L83" s="243" t="e">
        <f t="shared" si="9"/>
        <v>#DIV/0!</v>
      </c>
      <c r="M83" s="270" t="e">
        <f t="shared" si="10"/>
        <v>#DIV/0!</v>
      </c>
      <c r="N83" s="340" t="e">
        <f t="shared" si="11"/>
        <v>#DIV/0!</v>
      </c>
    </row>
    <row r="84" spans="1:14" s="270" customFormat="1" x14ac:dyDescent="0.25">
      <c r="A84" s="40"/>
      <c r="B84" s="6"/>
      <c r="C84" s="266"/>
      <c r="D84" s="266"/>
      <c r="E84" s="266"/>
      <c r="F84" s="266"/>
      <c r="G84" s="266"/>
      <c r="H84" s="266"/>
      <c r="I84" s="291"/>
      <c r="J84" s="126">
        <f t="shared" si="8"/>
        <v>0</v>
      </c>
      <c r="K84" s="6">
        <f>SUMIF(Jul!$G$3:$G$110,A84,Jul!$J$3:$J$110)</f>
        <v>0</v>
      </c>
      <c r="L84" s="243" t="e">
        <f t="shared" si="9"/>
        <v>#DIV/0!</v>
      </c>
      <c r="M84" s="270" t="e">
        <f t="shared" si="10"/>
        <v>#DIV/0!</v>
      </c>
      <c r="N84" s="340" t="e">
        <f t="shared" si="11"/>
        <v>#DIV/0!</v>
      </c>
    </row>
    <row r="85" spans="1:14" s="270" customFormat="1" x14ac:dyDescent="0.25">
      <c r="A85" s="40"/>
      <c r="B85" s="6"/>
      <c r="C85" s="266"/>
      <c r="D85" s="266"/>
      <c r="E85" s="266"/>
      <c r="F85" s="266"/>
      <c r="G85" s="266"/>
      <c r="H85" s="266"/>
      <c r="I85" s="291"/>
      <c r="J85" s="126">
        <f t="shared" si="8"/>
        <v>0</v>
      </c>
      <c r="K85" s="6">
        <f>SUMIF(Jul!$G$3:$G$110,A85,Jul!$J$3:$J$110)</f>
        <v>0</v>
      </c>
      <c r="L85" s="243" t="e">
        <f t="shared" si="9"/>
        <v>#DIV/0!</v>
      </c>
      <c r="M85" s="270" t="e">
        <f t="shared" si="10"/>
        <v>#DIV/0!</v>
      </c>
      <c r="N85" s="340" t="e">
        <f t="shared" si="11"/>
        <v>#DIV/0!</v>
      </c>
    </row>
    <row r="86" spans="1:14" s="270" customFormat="1" x14ac:dyDescent="0.25">
      <c r="A86" s="40"/>
      <c r="B86" s="6"/>
      <c r="C86" s="266"/>
      <c r="D86" s="266"/>
      <c r="E86" s="266"/>
      <c r="F86" s="266"/>
      <c r="G86" s="266"/>
      <c r="H86" s="266"/>
      <c r="I86" s="291"/>
      <c r="J86" s="126">
        <f t="shared" si="8"/>
        <v>0</v>
      </c>
      <c r="K86" s="6">
        <f>SUMIF(Jul!$G$3:$G$110,A86,Jul!$J$3:$J$110)</f>
        <v>0</v>
      </c>
      <c r="L86" s="243" t="e">
        <f t="shared" si="9"/>
        <v>#DIV/0!</v>
      </c>
      <c r="M86" s="270" t="e">
        <f t="shared" si="10"/>
        <v>#DIV/0!</v>
      </c>
      <c r="N86" s="340" t="e">
        <f t="shared" si="11"/>
        <v>#DIV/0!</v>
      </c>
    </row>
    <row r="87" spans="1:14" s="270" customFormat="1" x14ac:dyDescent="0.25">
      <c r="A87" s="40"/>
      <c r="B87" s="6"/>
      <c r="C87" s="266"/>
      <c r="D87" s="266"/>
      <c r="E87" s="266"/>
      <c r="F87" s="266"/>
      <c r="G87" s="266"/>
      <c r="H87" s="266"/>
      <c r="I87" s="291"/>
      <c r="J87" s="126">
        <f t="shared" si="8"/>
        <v>0</v>
      </c>
      <c r="K87" s="6">
        <f>SUMIF(Jul!$G$3:$G$110,A87,Jul!$J$3:$J$110)</f>
        <v>0</v>
      </c>
      <c r="L87" s="243" t="e">
        <f t="shared" si="9"/>
        <v>#DIV/0!</v>
      </c>
      <c r="M87" s="270" t="e">
        <f t="shared" si="10"/>
        <v>#DIV/0!</v>
      </c>
      <c r="N87" s="340" t="e">
        <f t="shared" si="11"/>
        <v>#DIV/0!</v>
      </c>
    </row>
    <row r="88" spans="1:14" s="270" customFormat="1" x14ac:dyDescent="0.25">
      <c r="A88" s="40"/>
      <c r="B88" s="6"/>
      <c r="C88" s="266"/>
      <c r="D88" s="266"/>
      <c r="E88" s="266"/>
      <c r="F88" s="266"/>
      <c r="G88" s="266"/>
      <c r="H88" s="266"/>
      <c r="I88" s="291"/>
      <c r="J88" s="126">
        <f t="shared" si="8"/>
        <v>0</v>
      </c>
      <c r="K88" s="6">
        <f>SUMIF(Jul!$G$3:$G$110,A88,Jul!$J$3:$J$110)</f>
        <v>0</v>
      </c>
      <c r="L88" s="243" t="e">
        <f t="shared" si="9"/>
        <v>#DIV/0!</v>
      </c>
      <c r="M88" s="270" t="e">
        <f t="shared" si="10"/>
        <v>#DIV/0!</v>
      </c>
      <c r="N88" s="340" t="e">
        <f t="shared" si="11"/>
        <v>#DIV/0!</v>
      </c>
    </row>
    <row r="89" spans="1:14" s="270" customFormat="1" x14ac:dyDescent="0.25">
      <c r="A89" s="40"/>
      <c r="B89" s="6"/>
      <c r="C89" s="266"/>
      <c r="D89" s="266"/>
      <c r="E89" s="266"/>
      <c r="F89" s="266"/>
      <c r="G89" s="266"/>
      <c r="H89" s="266"/>
      <c r="I89" s="291"/>
      <c r="J89" s="126">
        <f t="shared" si="8"/>
        <v>0</v>
      </c>
      <c r="K89" s="6">
        <f>SUMIF(Jul!$G$3:$G$110,A89,Jul!$J$3:$J$110)</f>
        <v>0</v>
      </c>
      <c r="L89" s="243" t="e">
        <f t="shared" si="9"/>
        <v>#DIV/0!</v>
      </c>
      <c r="M89" s="270" t="e">
        <f t="shared" si="10"/>
        <v>#DIV/0!</v>
      </c>
      <c r="N89" s="340" t="e">
        <f t="shared" si="11"/>
        <v>#DIV/0!</v>
      </c>
    </row>
    <row r="90" spans="1:14" s="270" customFormat="1" x14ac:dyDescent="0.25">
      <c r="A90" s="40"/>
      <c r="B90" s="6"/>
      <c r="C90" s="266"/>
      <c r="D90" s="266"/>
      <c r="E90" s="266"/>
      <c r="F90" s="266"/>
      <c r="G90" s="266"/>
      <c r="H90" s="266"/>
      <c r="I90" s="291"/>
      <c r="J90" s="126">
        <f t="shared" si="8"/>
        <v>0</v>
      </c>
      <c r="K90" s="6">
        <f>SUMIF(Jul!$G$3:$G$110,A90,Jul!$J$3:$J$110)</f>
        <v>0</v>
      </c>
      <c r="L90" s="243" t="e">
        <f t="shared" si="9"/>
        <v>#DIV/0!</v>
      </c>
      <c r="M90" s="270" t="e">
        <f t="shared" si="10"/>
        <v>#DIV/0!</v>
      </c>
      <c r="N90" s="340" t="e">
        <f t="shared" si="11"/>
        <v>#DIV/0!</v>
      </c>
    </row>
    <row r="91" spans="1:14" s="270" customFormat="1" x14ac:dyDescent="0.25">
      <c r="A91" s="40"/>
      <c r="B91" s="6"/>
      <c r="C91" s="266"/>
      <c r="D91" s="266"/>
      <c r="E91" s="266"/>
      <c r="F91" s="266"/>
      <c r="G91" s="266"/>
      <c r="H91" s="266"/>
      <c r="I91" s="291"/>
      <c r="J91" s="126">
        <f t="shared" si="8"/>
        <v>0</v>
      </c>
      <c r="K91" s="6">
        <f>SUMIF(Jul!$G$3:$G$110,A91,Jul!$J$3:$J$110)</f>
        <v>0</v>
      </c>
      <c r="L91" s="243"/>
      <c r="N91" s="340"/>
    </row>
    <row r="92" spans="1:14" s="270" customFormat="1" x14ac:dyDescent="0.25">
      <c r="A92" s="40"/>
      <c r="B92" s="6"/>
      <c r="C92" s="266"/>
      <c r="D92" s="266"/>
      <c r="E92" s="266"/>
      <c r="F92" s="266"/>
      <c r="G92" s="266"/>
      <c r="H92" s="266"/>
      <c r="I92" s="291"/>
      <c r="J92" s="126">
        <f t="shared" si="8"/>
        <v>0</v>
      </c>
      <c r="K92" s="6">
        <f>SUMIF(Jul!$G$3:$G$110,A92,Jul!$J$3:$J$110)</f>
        <v>0</v>
      </c>
      <c r="L92" s="243"/>
      <c r="N92" s="340"/>
    </row>
    <row r="93" spans="1:14" s="270" customFormat="1" x14ac:dyDescent="0.25">
      <c r="A93" s="40"/>
      <c r="B93" s="6"/>
      <c r="C93" s="266"/>
      <c r="D93" s="266"/>
      <c r="E93" s="266"/>
      <c r="F93" s="266"/>
      <c r="G93" s="266"/>
      <c r="H93" s="266"/>
      <c r="I93" s="291"/>
      <c r="J93" s="126">
        <f t="shared" si="8"/>
        <v>0</v>
      </c>
      <c r="K93" s="6">
        <f>SUMIF(Jul!$G$3:$G$110,A93,Jul!$J$3:$J$110)</f>
        <v>0</v>
      </c>
      <c r="L93" s="243"/>
      <c r="N93" s="340"/>
    </row>
    <row r="94" spans="1:14" s="270" customFormat="1" x14ac:dyDescent="0.25">
      <c r="A94" s="40"/>
      <c r="B94" s="6"/>
      <c r="C94" s="266"/>
      <c r="D94" s="266"/>
      <c r="E94" s="266"/>
      <c r="F94" s="266"/>
      <c r="G94" s="266"/>
      <c r="H94" s="266"/>
      <c r="I94" s="291"/>
      <c r="J94" s="126">
        <f t="shared" si="8"/>
        <v>0</v>
      </c>
      <c r="K94" s="6">
        <f>SUMIF(Jul!$G$3:$G$110,A94,Jul!$J$3:$J$110)</f>
        <v>0</v>
      </c>
      <c r="L94" s="243"/>
      <c r="N94" s="340"/>
    </row>
    <row r="95" spans="1:14" s="270" customFormat="1" x14ac:dyDescent="0.25">
      <c r="A95" s="40"/>
      <c r="B95" s="6"/>
      <c r="C95" s="266"/>
      <c r="D95" s="266"/>
      <c r="E95" s="266"/>
      <c r="F95" s="266"/>
      <c r="G95" s="266"/>
      <c r="H95" s="266"/>
      <c r="I95" s="291"/>
      <c r="J95" s="126">
        <f t="shared" si="8"/>
        <v>0</v>
      </c>
      <c r="K95" s="6">
        <f>SUMIF(Jul!$G$3:$G$110,A95,Jul!$J$3:$J$110)</f>
        <v>0</v>
      </c>
      <c r="L95" s="243"/>
      <c r="N95" s="340"/>
    </row>
    <row r="96" spans="1:14" x14ac:dyDescent="0.25">
      <c r="A96" s="40"/>
      <c r="B96" s="6"/>
      <c r="C96" s="266"/>
      <c r="D96" s="266"/>
      <c r="E96" s="266"/>
      <c r="F96" s="265"/>
      <c r="G96" s="265"/>
      <c r="H96" s="266"/>
      <c r="I96" s="291"/>
      <c r="J96" s="126">
        <f t="shared" si="8"/>
        <v>0</v>
      </c>
      <c r="K96" s="6">
        <f>SUMIF(Jul!$G$3:$G$110,A96,Jul!$J$3:$J$110)</f>
        <v>0</v>
      </c>
      <c r="L96" s="243"/>
      <c r="M96" s="270"/>
      <c r="N96" s="340"/>
    </row>
    <row r="97" spans="1:14" x14ac:dyDescent="0.25">
      <c r="A97" s="40"/>
      <c r="B97" s="6"/>
      <c r="C97" s="266"/>
      <c r="D97" s="266"/>
      <c r="E97" s="266"/>
      <c r="F97" s="6"/>
      <c r="G97" s="6"/>
      <c r="H97" s="266"/>
      <c r="I97" s="291"/>
      <c r="J97" s="126">
        <f t="shared" si="8"/>
        <v>0</v>
      </c>
      <c r="K97" s="6">
        <f>SUMIF(Jul!$G$3:$G$110,A97,Jul!$J$3:$J$110)</f>
        <v>0</v>
      </c>
      <c r="L97" s="243"/>
      <c r="M97" s="270"/>
      <c r="N97" s="340"/>
    </row>
    <row r="98" spans="1:14" x14ac:dyDescent="0.25">
      <c r="A98" s="40"/>
      <c r="B98" s="6"/>
      <c r="C98" s="266"/>
      <c r="D98" s="266"/>
      <c r="E98" s="266"/>
      <c r="F98" s="265"/>
      <c r="G98" s="265"/>
      <c r="H98" s="266"/>
      <c r="I98" s="291"/>
      <c r="J98" s="126">
        <f t="shared" si="8"/>
        <v>0</v>
      </c>
      <c r="K98" s="6">
        <f>SUMIF(Jul!$G$3:$G$110,A98,Jul!$J$3:$J$110)</f>
        <v>0</v>
      </c>
      <c r="L98" s="243"/>
      <c r="M98" s="270"/>
      <c r="N98" s="340"/>
    </row>
    <row r="99" spans="1:14" x14ac:dyDescent="0.25">
      <c r="A99" s="40"/>
      <c r="B99" s="6"/>
      <c r="C99" s="266"/>
      <c r="D99" s="266"/>
      <c r="E99" s="266"/>
      <c r="F99" s="266"/>
      <c r="G99" s="266"/>
      <c r="H99" s="266"/>
      <c r="I99" s="291"/>
      <c r="J99" s="126">
        <f t="shared" si="8"/>
        <v>0</v>
      </c>
      <c r="K99" s="6">
        <f>SUMIF(Jul!$G$3:$G$110,A99,Jul!$J$3:$J$110)</f>
        <v>0</v>
      </c>
      <c r="L99" s="243"/>
      <c r="M99" s="270"/>
      <c r="N99" s="340"/>
    </row>
    <row r="100" spans="1:14" x14ac:dyDescent="0.25">
      <c r="A100" s="40"/>
      <c r="B100" s="6"/>
      <c r="C100" s="266"/>
      <c r="D100" s="266"/>
      <c r="E100" s="266"/>
      <c r="F100" s="266"/>
      <c r="G100" s="266"/>
      <c r="H100" s="266"/>
      <c r="I100" s="291"/>
      <c r="J100" s="126">
        <f t="shared" si="8"/>
        <v>0</v>
      </c>
      <c r="K100" s="6">
        <f>SUMIF(Jul!$G$3:$G$110,A100,Jul!$J$3:$J$110)</f>
        <v>0</v>
      </c>
      <c r="L100" s="243"/>
      <c r="M100" s="270"/>
      <c r="N100" s="340"/>
    </row>
    <row r="101" spans="1:14" x14ac:dyDescent="0.25">
      <c r="A101" s="40"/>
      <c r="B101" s="6"/>
      <c r="C101" s="266"/>
      <c r="D101" s="266"/>
      <c r="E101" s="266"/>
      <c r="F101" s="6"/>
      <c r="G101" s="6"/>
      <c r="H101" s="266"/>
      <c r="I101" s="266"/>
      <c r="J101" s="126">
        <f t="shared" ref="J101:J110" si="12">G101-F101</f>
        <v>0</v>
      </c>
      <c r="K101" s="6">
        <f>SUMIF(Jul!$G$3:$G$110,A101,Jul!$J$3:$J$110)</f>
        <v>0</v>
      </c>
      <c r="L101" s="243"/>
      <c r="M101" s="270"/>
      <c r="N101" s="340"/>
    </row>
    <row r="102" spans="1:14" x14ac:dyDescent="0.25">
      <c r="A102" s="40"/>
      <c r="B102" s="6"/>
      <c r="C102" s="266"/>
      <c r="D102" s="266"/>
      <c r="E102" s="266"/>
      <c r="F102" s="6"/>
      <c r="G102" s="6"/>
      <c r="H102" s="266"/>
      <c r="I102" s="266"/>
      <c r="J102" s="126">
        <f t="shared" si="12"/>
        <v>0</v>
      </c>
      <c r="K102" s="6">
        <f>SUMIF(Jul!$G$3:$G$110,A102,Jul!$J$3:$J$110)</f>
        <v>0</v>
      </c>
      <c r="L102" s="243"/>
      <c r="M102" s="270"/>
      <c r="N102" s="340"/>
    </row>
    <row r="103" spans="1:14" x14ac:dyDescent="0.25">
      <c r="A103" s="40"/>
      <c r="B103" s="6"/>
      <c r="C103" s="266"/>
      <c r="D103" s="266"/>
      <c r="E103" s="266"/>
      <c r="F103" s="6"/>
      <c r="G103" s="6"/>
      <c r="H103" s="266"/>
      <c r="I103" s="266"/>
      <c r="J103" s="126">
        <f t="shared" si="12"/>
        <v>0</v>
      </c>
      <c r="K103" s="6">
        <f>SUMIF(Jul!$G$3:$G$110,A103,Jul!$J$3:$J$110)</f>
        <v>0</v>
      </c>
      <c r="L103" s="243"/>
      <c r="M103" s="270"/>
      <c r="N103" s="340"/>
    </row>
    <row r="104" spans="1:14" x14ac:dyDescent="0.25">
      <c r="A104" s="271"/>
      <c r="B104" s="272"/>
      <c r="C104" s="273"/>
      <c r="D104" s="273"/>
      <c r="E104" s="273"/>
      <c r="F104" s="272"/>
      <c r="G104" s="272"/>
      <c r="H104" s="273"/>
      <c r="I104" s="273"/>
      <c r="J104" s="126">
        <f t="shared" si="12"/>
        <v>0</v>
      </c>
      <c r="K104" s="6">
        <f>SUMIF(Jul!$G$3:$G$110,A104,Jul!$J$3:$J$110)</f>
        <v>0</v>
      </c>
      <c r="L104" s="243"/>
      <c r="M104" s="270"/>
      <c r="N104" s="340"/>
    </row>
    <row r="105" spans="1:14" x14ac:dyDescent="0.25">
      <c r="A105" s="40"/>
      <c r="B105" s="6"/>
      <c r="C105" s="266"/>
      <c r="D105" s="266"/>
      <c r="E105" s="266"/>
      <c r="F105" s="6"/>
      <c r="G105" s="6"/>
      <c r="H105" s="266"/>
      <c r="I105" s="266"/>
      <c r="J105" s="126">
        <f t="shared" si="12"/>
        <v>0</v>
      </c>
      <c r="K105" s="6">
        <f>SUMIF(Jul!$G$3:$G$110,A105,Jul!$J$3:$J$110)</f>
        <v>0</v>
      </c>
      <c r="L105" s="243"/>
      <c r="M105" s="270"/>
      <c r="N105" s="270"/>
    </row>
    <row r="106" spans="1:14" x14ac:dyDescent="0.25">
      <c r="A106" s="6"/>
      <c r="B106" s="6"/>
      <c r="C106" s="266"/>
      <c r="D106" s="266"/>
      <c r="E106" s="266"/>
      <c r="F106" s="6"/>
      <c r="G106" s="6"/>
      <c r="H106" s="266"/>
      <c r="I106" s="266"/>
      <c r="J106" s="126">
        <f t="shared" si="12"/>
        <v>0</v>
      </c>
      <c r="K106" s="6">
        <f>SUMIF(Jul!$G$3:$G$110,A106,Jul!$J$3:$J$110)</f>
        <v>0</v>
      </c>
      <c r="L106" s="243"/>
      <c r="M106" s="270"/>
      <c r="N106" s="270"/>
    </row>
    <row r="107" spans="1:14" x14ac:dyDescent="0.25">
      <c r="A107" s="6"/>
      <c r="B107" s="6"/>
      <c r="C107" s="266"/>
      <c r="D107" s="266"/>
      <c r="E107" s="266"/>
      <c r="F107" s="6"/>
      <c r="G107" s="6"/>
      <c r="H107" s="266"/>
      <c r="I107" s="266"/>
      <c r="J107" s="126">
        <f t="shared" si="12"/>
        <v>0</v>
      </c>
      <c r="K107" s="6">
        <f>SUMIF(Jul!$G$3:$G$110,A107,Jul!$J$3:$J$110)</f>
        <v>0</v>
      </c>
      <c r="L107" s="243"/>
      <c r="M107" s="270"/>
      <c r="N107" s="270"/>
    </row>
    <row r="108" spans="1:14" x14ac:dyDescent="0.25">
      <c r="A108" s="6"/>
      <c r="B108" s="6"/>
      <c r="C108" s="266"/>
      <c r="D108" s="266"/>
      <c r="E108" s="266"/>
      <c r="F108" s="6"/>
      <c r="G108" s="6"/>
      <c r="H108" s="266"/>
      <c r="I108" s="266"/>
      <c r="J108" s="126">
        <f t="shared" si="12"/>
        <v>0</v>
      </c>
      <c r="K108" s="6">
        <f>SUMIF(Jul!$G$3:$G$110,A108,Jul!$J$3:$J$110)</f>
        <v>0</v>
      </c>
      <c r="L108" s="243"/>
      <c r="M108" s="270"/>
      <c r="N108" s="270"/>
    </row>
    <row r="109" spans="1:14" x14ac:dyDescent="0.25">
      <c r="A109" s="6"/>
      <c r="B109" s="6"/>
      <c r="C109" s="266"/>
      <c r="D109" s="266"/>
      <c r="E109" s="266"/>
      <c r="F109" s="6"/>
      <c r="G109" s="6"/>
      <c r="H109" s="266"/>
      <c r="I109" s="266"/>
      <c r="J109" s="126">
        <f t="shared" si="12"/>
        <v>0</v>
      </c>
      <c r="K109" s="6">
        <f>SUMIF(Jul!$G$3:$G$110,A109,Jul!$J$3:$J$110)</f>
        <v>0</v>
      </c>
      <c r="L109" s="243"/>
      <c r="M109" s="270"/>
      <c r="N109" s="270"/>
    </row>
    <row r="110" spans="1:14" x14ac:dyDescent="0.25">
      <c r="A110" s="6"/>
      <c r="B110" s="6"/>
      <c r="C110" s="266"/>
      <c r="D110" s="266"/>
      <c r="E110" s="266"/>
      <c r="F110" s="6"/>
      <c r="G110" s="6"/>
      <c r="H110" s="266"/>
      <c r="I110" s="266"/>
      <c r="J110" s="126">
        <f t="shared" si="12"/>
        <v>0</v>
      </c>
      <c r="K110" s="6">
        <f>SUMIF(Jul!$G$3:$G$110,A110,Jul!$J$3:$J$110)</f>
        <v>0</v>
      </c>
      <c r="L110" s="243"/>
      <c r="M110" s="270"/>
      <c r="N110" s="270"/>
    </row>
    <row r="111" spans="1:14" x14ac:dyDescent="0.25">
      <c r="J111" s="126">
        <f>SUM(J5:J110)</f>
        <v>179</v>
      </c>
      <c r="K111" s="126">
        <f>SUM(K5:K110)</f>
        <v>227</v>
      </c>
      <c r="M111" s="210" t="e">
        <f>SUM(M5:M110)</f>
        <v>#DIV/0!</v>
      </c>
      <c r="N111" s="210" t="e">
        <f>+M111-J111</f>
        <v>#DIV/0!</v>
      </c>
    </row>
    <row r="121" spans="1:9" x14ac:dyDescent="0.25">
      <c r="A121" s="40"/>
      <c r="B121" s="6"/>
      <c r="C121" s="266"/>
      <c r="D121" s="266"/>
      <c r="E121" s="266"/>
      <c r="F121" s="266"/>
      <c r="G121" s="266"/>
      <c r="H121" s="266"/>
      <c r="I121" s="291"/>
    </row>
    <row r="122" spans="1:9" x14ac:dyDescent="0.25">
      <c r="A122" s="40"/>
      <c r="B122" s="6"/>
      <c r="C122" s="266"/>
      <c r="D122" s="266"/>
      <c r="E122" s="266"/>
      <c r="F122" s="266"/>
      <c r="G122" s="266"/>
      <c r="H122" s="266"/>
      <c r="I122" s="291"/>
    </row>
    <row r="123" spans="1:9" x14ac:dyDescent="0.25">
      <c r="A123" s="40"/>
      <c r="B123" s="6"/>
      <c r="C123" s="266"/>
      <c r="D123" s="266"/>
      <c r="E123" s="266"/>
      <c r="F123" s="266"/>
      <c r="G123" s="266"/>
      <c r="H123" s="266"/>
      <c r="I123" s="291"/>
    </row>
  </sheetData>
  <autoFilter ref="A4:I111"/>
  <sortState ref="A5:K67">
    <sortCondition ref="B5:B67"/>
    <sortCondition ref="H5:H6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U420"/>
  <sheetViews>
    <sheetView topLeftCell="A203" zoomScale="70" zoomScaleNormal="70" workbookViewId="0">
      <selection activeCell="U240" sqref="U240"/>
    </sheetView>
  </sheetViews>
  <sheetFormatPr baseColWidth="10" defaultRowHeight="15" x14ac:dyDescent="0.25"/>
  <cols>
    <col min="1" max="1" width="15.28515625" style="58" customWidth="1"/>
    <col min="2" max="2" width="24.140625" style="58" customWidth="1"/>
    <col min="3" max="3" width="11.7109375" style="58" customWidth="1"/>
    <col min="4" max="4" width="9.28515625" style="58" customWidth="1"/>
    <col min="5" max="5" width="21.28515625" style="58" customWidth="1"/>
    <col min="6" max="6" width="9.85546875" style="58" customWidth="1"/>
    <col min="7" max="7" width="21.28515625" style="58" customWidth="1"/>
    <col min="8" max="8" width="13.28515625" style="58" customWidth="1"/>
    <col min="9" max="9" width="18.85546875" style="163" customWidth="1"/>
    <col min="10" max="10" width="15.28515625" style="163" customWidth="1"/>
    <col min="11" max="11" width="13.28515625" style="58" customWidth="1"/>
    <col min="12" max="12" width="21" style="163" customWidth="1"/>
    <col min="13" max="13" width="14.28515625" style="58" customWidth="1"/>
    <col min="14" max="14" width="14.7109375" style="58" customWidth="1"/>
    <col min="15" max="15" width="12.5703125" style="58" customWidth="1"/>
    <col min="16" max="16" width="9.28515625" style="58" customWidth="1"/>
    <col min="17" max="17" width="12.85546875" style="58" customWidth="1"/>
    <col min="18" max="18" width="14.7109375" style="58" customWidth="1"/>
    <col min="19" max="19" width="13.28515625" style="58" customWidth="1"/>
    <col min="20" max="20" width="7.28515625" style="58" customWidth="1"/>
    <col min="21" max="21" width="10.28515625" style="58" customWidth="1"/>
    <col min="22" max="22" width="11.85546875" style="58" customWidth="1"/>
    <col min="23" max="23" width="18.28515625" style="58" customWidth="1"/>
    <col min="24" max="35" width="7.28515625" style="58" customWidth="1"/>
    <col min="36" max="228" width="9.140625" style="58" customWidth="1"/>
    <col min="229" max="229" width="30.140625" style="58" customWidth="1"/>
    <col min="230" max="230" width="52.140625" style="58" customWidth="1"/>
    <col min="231" max="231" width="47.7109375" style="58" customWidth="1"/>
    <col min="232" max="232" width="13.28515625" style="58" customWidth="1"/>
    <col min="233" max="233" width="9.85546875" style="58" customWidth="1"/>
    <col min="234" max="234" width="17.140625" style="58" customWidth="1"/>
    <col min="235" max="235" width="9.140625" style="58" customWidth="1"/>
    <col min="236" max="236" width="10.85546875" style="58" customWidth="1"/>
    <col min="237" max="237" width="11.28515625" style="58" customWidth="1"/>
    <col min="238" max="238" width="16.28515625" style="58" customWidth="1"/>
    <col min="239" max="239" width="8.28515625" style="58" customWidth="1"/>
    <col min="240" max="240" width="10.28515625" style="58" customWidth="1"/>
    <col min="241" max="241" width="11.28515625" style="58" customWidth="1"/>
    <col min="242" max="242" width="9.7109375" style="58" customWidth="1"/>
    <col min="243" max="484" width="9.140625" style="58" customWidth="1"/>
    <col min="485" max="485" width="30.140625" style="58" customWidth="1"/>
    <col min="486" max="486" width="52.140625" style="58" customWidth="1"/>
    <col min="487" max="487" width="47.7109375" style="58" customWidth="1"/>
    <col min="488" max="488" width="13.28515625" style="58" customWidth="1"/>
    <col min="489" max="489" width="9.85546875" style="58" customWidth="1"/>
    <col min="490" max="490" width="17.140625" style="58" customWidth="1"/>
    <col min="491" max="491" width="9.140625" style="58" customWidth="1"/>
    <col min="492" max="492" width="10.85546875" style="58" customWidth="1"/>
    <col min="493" max="493" width="11.28515625" style="58" customWidth="1"/>
    <col min="494" max="494" width="16.28515625" style="58" customWidth="1"/>
    <col min="495" max="495" width="8.28515625" style="58" customWidth="1"/>
    <col min="496" max="496" width="10.28515625" style="58" customWidth="1"/>
    <col min="497" max="497" width="11.28515625" style="58" customWidth="1"/>
    <col min="498" max="498" width="9.7109375" style="58" customWidth="1"/>
    <col min="499" max="740" width="9.140625" style="58" customWidth="1"/>
    <col min="741" max="741" width="30.140625" style="58" customWidth="1"/>
    <col min="742" max="742" width="52.140625" style="58" customWidth="1"/>
    <col min="743" max="743" width="47.7109375" style="58" customWidth="1"/>
    <col min="744" max="744" width="13.28515625" style="58" customWidth="1"/>
    <col min="745" max="745" width="9.85546875" style="58" customWidth="1"/>
    <col min="746" max="746" width="17.140625" style="58" customWidth="1"/>
    <col min="747" max="747" width="9.140625" style="58" customWidth="1"/>
    <col min="748" max="748" width="10.85546875" style="58" customWidth="1"/>
    <col min="749" max="749" width="11.28515625" style="58" customWidth="1"/>
    <col min="750" max="750" width="16.28515625" style="58" customWidth="1"/>
    <col min="751" max="751" width="8.28515625" style="58" customWidth="1"/>
    <col min="752" max="752" width="10.28515625" style="58" customWidth="1"/>
    <col min="753" max="753" width="11.28515625" style="58" customWidth="1"/>
    <col min="754" max="754" width="9.7109375" style="58" customWidth="1"/>
    <col min="755" max="996" width="9.140625" style="58" customWidth="1"/>
    <col min="997" max="997" width="30.140625" style="58" customWidth="1"/>
    <col min="998" max="998" width="52.140625" style="58" customWidth="1"/>
    <col min="999" max="999" width="47.7109375" style="58" customWidth="1"/>
    <col min="1000" max="1000" width="13.28515625" style="58" customWidth="1"/>
    <col min="1001" max="1001" width="9.85546875" style="58" customWidth="1"/>
    <col min="1002" max="1002" width="17.140625" style="58" customWidth="1"/>
    <col min="1003" max="1003" width="9.140625" style="58" customWidth="1"/>
    <col min="1004" max="1004" width="10.85546875" style="58" customWidth="1"/>
    <col min="1005" max="1005" width="11.28515625" style="58" customWidth="1"/>
    <col min="1006" max="1006" width="16.28515625" style="58" customWidth="1"/>
    <col min="1007" max="1007" width="8.28515625" style="58" customWidth="1"/>
    <col min="1008" max="1008" width="10.28515625" style="58" customWidth="1"/>
    <col min="1009" max="1009" width="11.28515625" style="58" customWidth="1"/>
    <col min="1010" max="1010" width="9.7109375" style="58" customWidth="1"/>
    <col min="1011" max="1252" width="9.140625" style="58" customWidth="1"/>
    <col min="1253" max="1253" width="30.140625" style="58" customWidth="1"/>
    <col min="1254" max="1254" width="52.140625" style="58" customWidth="1"/>
    <col min="1255" max="1255" width="47.7109375" style="58" customWidth="1"/>
    <col min="1256" max="1256" width="13.28515625" style="58" customWidth="1"/>
    <col min="1257" max="1257" width="9.85546875" style="58" customWidth="1"/>
    <col min="1258" max="1258" width="17.140625" style="58" customWidth="1"/>
    <col min="1259" max="1259" width="9.140625" style="58" customWidth="1"/>
    <col min="1260" max="1260" width="10.85546875" style="58" customWidth="1"/>
    <col min="1261" max="1261" width="11.28515625" style="58" customWidth="1"/>
    <col min="1262" max="1262" width="16.28515625" style="58" customWidth="1"/>
    <col min="1263" max="1263" width="8.28515625" style="58" customWidth="1"/>
    <col min="1264" max="1264" width="10.28515625" style="58" customWidth="1"/>
    <col min="1265" max="1265" width="11.28515625" style="58" customWidth="1"/>
    <col min="1266" max="1266" width="9.7109375" style="58" customWidth="1"/>
    <col min="1267" max="1508" width="9.140625" style="58" customWidth="1"/>
    <col min="1509" max="1509" width="30.140625" style="58" customWidth="1"/>
    <col min="1510" max="1510" width="52.140625" style="58" customWidth="1"/>
    <col min="1511" max="1511" width="47.7109375" style="58" customWidth="1"/>
    <col min="1512" max="1512" width="13.28515625" style="58" customWidth="1"/>
    <col min="1513" max="1513" width="9.85546875" style="58" customWidth="1"/>
    <col min="1514" max="1514" width="17.140625" style="58" customWidth="1"/>
    <col min="1515" max="1515" width="9.140625" style="58" customWidth="1"/>
    <col min="1516" max="1516" width="10.85546875" style="58" customWidth="1"/>
    <col min="1517" max="1517" width="11.28515625" style="58" customWidth="1"/>
    <col min="1518" max="1518" width="16.28515625" style="58" customWidth="1"/>
    <col min="1519" max="1519" width="8.28515625" style="58" customWidth="1"/>
    <col min="1520" max="1520" width="10.28515625" style="58" customWidth="1"/>
    <col min="1521" max="1521" width="11.28515625" style="58" customWidth="1"/>
    <col min="1522" max="1522" width="9.7109375" style="58" customWidth="1"/>
    <col min="1523" max="1764" width="9.140625" style="58" customWidth="1"/>
    <col min="1765" max="1765" width="30.140625" style="58" customWidth="1"/>
    <col min="1766" max="1766" width="52.140625" style="58" customWidth="1"/>
    <col min="1767" max="1767" width="47.7109375" style="58" customWidth="1"/>
    <col min="1768" max="1768" width="13.28515625" style="58" customWidth="1"/>
    <col min="1769" max="1769" width="9.85546875" style="58" customWidth="1"/>
    <col min="1770" max="1770" width="17.140625" style="58" customWidth="1"/>
    <col min="1771" max="1771" width="9.140625" style="58" customWidth="1"/>
    <col min="1772" max="1772" width="10.85546875" style="58" customWidth="1"/>
    <col min="1773" max="1773" width="11.28515625" style="58" customWidth="1"/>
    <col min="1774" max="1774" width="16.28515625" style="58" customWidth="1"/>
    <col min="1775" max="1775" width="8.28515625" style="58" customWidth="1"/>
    <col min="1776" max="1776" width="10.28515625" style="58" customWidth="1"/>
    <col min="1777" max="1777" width="11.28515625" style="58" customWidth="1"/>
    <col min="1778" max="1778" width="9.7109375" style="58" customWidth="1"/>
    <col min="1779" max="2020" width="9.140625" style="58" customWidth="1"/>
    <col min="2021" max="2021" width="30.140625" style="58" customWidth="1"/>
    <col min="2022" max="2022" width="52.140625" style="58" customWidth="1"/>
    <col min="2023" max="2023" width="47.7109375" style="58" customWidth="1"/>
    <col min="2024" max="2024" width="13.28515625" style="58" customWidth="1"/>
    <col min="2025" max="2025" width="9.85546875" style="58" customWidth="1"/>
    <col min="2026" max="2026" width="17.140625" style="58" customWidth="1"/>
    <col min="2027" max="2027" width="9.140625" style="58" customWidth="1"/>
    <col min="2028" max="2028" width="10.85546875" style="58" customWidth="1"/>
    <col min="2029" max="2029" width="11.28515625" style="58" customWidth="1"/>
    <col min="2030" max="2030" width="16.28515625" style="58" customWidth="1"/>
    <col min="2031" max="2031" width="8.28515625" style="58" customWidth="1"/>
    <col min="2032" max="2032" width="10.28515625" style="58" customWidth="1"/>
    <col min="2033" max="2033" width="11.28515625" style="58" customWidth="1"/>
    <col min="2034" max="2034" width="9.7109375" style="58" customWidth="1"/>
    <col min="2035" max="2276" width="9.140625" style="58" customWidth="1"/>
    <col min="2277" max="2277" width="30.140625" style="58" customWidth="1"/>
    <col min="2278" max="2278" width="52.140625" style="58" customWidth="1"/>
    <col min="2279" max="2279" width="47.7109375" style="58" customWidth="1"/>
    <col min="2280" max="2280" width="13.28515625" style="58" customWidth="1"/>
    <col min="2281" max="2281" width="9.85546875" style="58" customWidth="1"/>
    <col min="2282" max="2282" width="17.140625" style="58" customWidth="1"/>
    <col min="2283" max="2283" width="9.140625" style="58" customWidth="1"/>
    <col min="2284" max="2284" width="10.85546875" style="58" customWidth="1"/>
    <col min="2285" max="2285" width="11.28515625" style="58" customWidth="1"/>
    <col min="2286" max="2286" width="16.28515625" style="58" customWidth="1"/>
    <col min="2287" max="2287" width="8.28515625" style="58" customWidth="1"/>
    <col min="2288" max="2288" width="10.28515625" style="58" customWidth="1"/>
    <col min="2289" max="2289" width="11.28515625" style="58" customWidth="1"/>
    <col min="2290" max="2290" width="9.7109375" style="58" customWidth="1"/>
    <col min="2291" max="2532" width="9.140625" style="58" customWidth="1"/>
    <col min="2533" max="2533" width="30.140625" style="58" customWidth="1"/>
    <col min="2534" max="2534" width="52.140625" style="58" customWidth="1"/>
    <col min="2535" max="2535" width="47.7109375" style="58" customWidth="1"/>
    <col min="2536" max="2536" width="13.28515625" style="58" customWidth="1"/>
    <col min="2537" max="2537" width="9.85546875" style="58" customWidth="1"/>
    <col min="2538" max="2538" width="17.140625" style="58" customWidth="1"/>
    <col min="2539" max="2539" width="9.140625" style="58" customWidth="1"/>
    <col min="2540" max="2540" width="10.85546875" style="58" customWidth="1"/>
    <col min="2541" max="2541" width="11.28515625" style="58" customWidth="1"/>
    <col min="2542" max="2542" width="16.28515625" style="58" customWidth="1"/>
    <col min="2543" max="2543" width="8.28515625" style="58" customWidth="1"/>
    <col min="2544" max="2544" width="10.28515625" style="58" customWidth="1"/>
    <col min="2545" max="2545" width="11.28515625" style="58" customWidth="1"/>
    <col min="2546" max="2546" width="9.7109375" style="58" customWidth="1"/>
    <col min="2547" max="2788" width="9.140625" style="58" customWidth="1"/>
    <col min="2789" max="2789" width="30.140625" style="58" customWidth="1"/>
    <col min="2790" max="2790" width="52.140625" style="58" customWidth="1"/>
    <col min="2791" max="2791" width="47.7109375" style="58" customWidth="1"/>
    <col min="2792" max="2792" width="13.28515625" style="58" customWidth="1"/>
    <col min="2793" max="2793" width="9.85546875" style="58" customWidth="1"/>
    <col min="2794" max="2794" width="17.140625" style="58" customWidth="1"/>
    <col min="2795" max="2795" width="9.140625" style="58" customWidth="1"/>
    <col min="2796" max="2796" width="10.85546875" style="58" customWidth="1"/>
    <col min="2797" max="2797" width="11.28515625" style="58" customWidth="1"/>
    <col min="2798" max="2798" width="16.28515625" style="58" customWidth="1"/>
    <col min="2799" max="2799" width="8.28515625" style="58" customWidth="1"/>
    <col min="2800" max="2800" width="10.28515625" style="58" customWidth="1"/>
    <col min="2801" max="2801" width="11.28515625" style="58" customWidth="1"/>
    <col min="2802" max="2802" width="9.7109375" style="58" customWidth="1"/>
    <col min="2803" max="3044" width="9.140625" style="58" customWidth="1"/>
    <col min="3045" max="3045" width="30.140625" style="58" customWidth="1"/>
    <col min="3046" max="3046" width="52.140625" style="58" customWidth="1"/>
    <col min="3047" max="3047" width="47.7109375" style="58" customWidth="1"/>
    <col min="3048" max="3048" width="13.28515625" style="58" customWidth="1"/>
    <col min="3049" max="3049" width="9.85546875" style="58" customWidth="1"/>
    <col min="3050" max="3050" width="17.140625" style="58" customWidth="1"/>
    <col min="3051" max="3051" width="9.140625" style="58" customWidth="1"/>
    <col min="3052" max="3052" width="10.85546875" style="58" customWidth="1"/>
    <col min="3053" max="3053" width="11.28515625" style="58" customWidth="1"/>
    <col min="3054" max="3054" width="16.28515625" style="58" customWidth="1"/>
    <col min="3055" max="3055" width="8.28515625" style="58" customWidth="1"/>
    <col min="3056" max="3056" width="10.28515625" style="58" customWidth="1"/>
    <col min="3057" max="3057" width="11.28515625" style="58" customWidth="1"/>
    <col min="3058" max="3058" width="9.7109375" style="58" customWidth="1"/>
    <col min="3059" max="3300" width="9.140625" style="58" customWidth="1"/>
    <col min="3301" max="3301" width="30.140625" style="58" customWidth="1"/>
    <col min="3302" max="3302" width="52.140625" style="58" customWidth="1"/>
    <col min="3303" max="3303" width="47.7109375" style="58" customWidth="1"/>
    <col min="3304" max="3304" width="13.28515625" style="58" customWidth="1"/>
    <col min="3305" max="3305" width="9.85546875" style="58" customWidth="1"/>
    <col min="3306" max="3306" width="17.140625" style="58" customWidth="1"/>
    <col min="3307" max="3307" width="9.140625" style="58" customWidth="1"/>
    <col min="3308" max="3308" width="10.85546875" style="58" customWidth="1"/>
    <col min="3309" max="3309" width="11.28515625" style="58" customWidth="1"/>
    <col min="3310" max="3310" width="16.28515625" style="58" customWidth="1"/>
    <col min="3311" max="3311" width="8.28515625" style="58" customWidth="1"/>
    <col min="3312" max="3312" width="10.28515625" style="58" customWidth="1"/>
    <col min="3313" max="3313" width="11.28515625" style="58" customWidth="1"/>
    <col min="3314" max="3314" width="9.7109375" style="58" customWidth="1"/>
    <col min="3315" max="3556" width="9.140625" style="58" customWidth="1"/>
    <col min="3557" max="3557" width="30.140625" style="58" customWidth="1"/>
    <col min="3558" max="3558" width="52.140625" style="58" customWidth="1"/>
    <col min="3559" max="3559" width="47.7109375" style="58" customWidth="1"/>
    <col min="3560" max="3560" width="13.28515625" style="58" customWidth="1"/>
    <col min="3561" max="3561" width="9.85546875" style="58" customWidth="1"/>
    <col min="3562" max="3562" width="17.140625" style="58" customWidth="1"/>
    <col min="3563" max="3563" width="9.140625" style="58" customWidth="1"/>
    <col min="3564" max="3564" width="10.85546875" style="58" customWidth="1"/>
    <col min="3565" max="3565" width="11.28515625" style="58" customWidth="1"/>
    <col min="3566" max="3566" width="16.28515625" style="58" customWidth="1"/>
    <col min="3567" max="3567" width="8.28515625" style="58" customWidth="1"/>
    <col min="3568" max="3568" width="10.28515625" style="58" customWidth="1"/>
    <col min="3569" max="3569" width="11.28515625" style="58" customWidth="1"/>
    <col min="3570" max="3570" width="9.7109375" style="58" customWidth="1"/>
    <col min="3571" max="3812" width="9.140625" style="58" customWidth="1"/>
    <col min="3813" max="3813" width="30.140625" style="58" customWidth="1"/>
    <col min="3814" max="3814" width="52.140625" style="58" customWidth="1"/>
    <col min="3815" max="3815" width="47.7109375" style="58" customWidth="1"/>
    <col min="3816" max="3816" width="13.28515625" style="58" customWidth="1"/>
    <col min="3817" max="3817" width="9.85546875" style="58" customWidth="1"/>
    <col min="3818" max="3818" width="17.140625" style="58" customWidth="1"/>
    <col min="3819" max="3819" width="9.140625" style="58" customWidth="1"/>
    <col min="3820" max="3820" width="10.85546875" style="58" customWidth="1"/>
    <col min="3821" max="3821" width="11.28515625" style="58" customWidth="1"/>
    <col min="3822" max="3822" width="16.28515625" style="58" customWidth="1"/>
    <col min="3823" max="3823" width="8.28515625" style="58" customWidth="1"/>
    <col min="3824" max="3824" width="10.28515625" style="58" customWidth="1"/>
    <col min="3825" max="3825" width="11.28515625" style="58" customWidth="1"/>
    <col min="3826" max="3826" width="9.7109375" style="58" customWidth="1"/>
    <col min="3827" max="4068" width="9.140625" style="58" customWidth="1"/>
    <col min="4069" max="4069" width="30.140625" style="58" customWidth="1"/>
    <col min="4070" max="4070" width="52.140625" style="58" customWidth="1"/>
    <col min="4071" max="4071" width="47.7109375" style="58" customWidth="1"/>
    <col min="4072" max="4072" width="13.28515625" style="58" customWidth="1"/>
    <col min="4073" max="4073" width="9.85546875" style="58" customWidth="1"/>
    <col min="4074" max="4074" width="17.140625" style="58" customWidth="1"/>
    <col min="4075" max="4075" width="9.140625" style="58" customWidth="1"/>
    <col min="4076" max="4076" width="10.85546875" style="58" customWidth="1"/>
    <col min="4077" max="4077" width="11.28515625" style="58" customWidth="1"/>
    <col min="4078" max="4078" width="16.28515625" style="58" customWidth="1"/>
    <col min="4079" max="4079" width="8.28515625" style="58" customWidth="1"/>
    <col min="4080" max="4080" width="10.28515625" style="58" customWidth="1"/>
    <col min="4081" max="4081" width="11.28515625" style="58" customWidth="1"/>
    <col min="4082" max="4082" width="9.7109375" style="58" customWidth="1"/>
    <col min="4083" max="4324" width="9.140625" style="58" customWidth="1"/>
    <col min="4325" max="4325" width="30.140625" style="58" customWidth="1"/>
    <col min="4326" max="4326" width="52.140625" style="58" customWidth="1"/>
    <col min="4327" max="4327" width="47.7109375" style="58" customWidth="1"/>
    <col min="4328" max="4328" width="13.28515625" style="58" customWidth="1"/>
    <col min="4329" max="4329" width="9.85546875" style="58" customWidth="1"/>
    <col min="4330" max="4330" width="17.140625" style="58" customWidth="1"/>
    <col min="4331" max="4331" width="9.140625" style="58" customWidth="1"/>
    <col min="4332" max="4332" width="10.85546875" style="58" customWidth="1"/>
    <col min="4333" max="4333" width="11.28515625" style="58" customWidth="1"/>
    <col min="4334" max="4334" width="16.28515625" style="58" customWidth="1"/>
    <col min="4335" max="4335" width="8.28515625" style="58" customWidth="1"/>
    <col min="4336" max="4336" width="10.28515625" style="58" customWidth="1"/>
    <col min="4337" max="4337" width="11.28515625" style="58" customWidth="1"/>
    <col min="4338" max="4338" width="9.7109375" style="58" customWidth="1"/>
    <col min="4339" max="4580" width="9.140625" style="58" customWidth="1"/>
    <col min="4581" max="4581" width="30.140625" style="58" customWidth="1"/>
    <col min="4582" max="4582" width="52.140625" style="58" customWidth="1"/>
    <col min="4583" max="4583" width="47.7109375" style="58" customWidth="1"/>
    <col min="4584" max="4584" width="13.28515625" style="58" customWidth="1"/>
    <col min="4585" max="4585" width="9.85546875" style="58" customWidth="1"/>
    <col min="4586" max="4586" width="17.140625" style="58" customWidth="1"/>
    <col min="4587" max="4587" width="9.140625" style="58" customWidth="1"/>
    <col min="4588" max="4588" width="10.85546875" style="58" customWidth="1"/>
    <col min="4589" max="4589" width="11.28515625" style="58" customWidth="1"/>
    <col min="4590" max="4590" width="16.28515625" style="58" customWidth="1"/>
    <col min="4591" max="4591" width="8.28515625" style="58" customWidth="1"/>
    <col min="4592" max="4592" width="10.28515625" style="58" customWidth="1"/>
    <col min="4593" max="4593" width="11.28515625" style="58" customWidth="1"/>
    <col min="4594" max="4594" width="9.7109375" style="58" customWidth="1"/>
    <col min="4595" max="4836" width="9.140625" style="58" customWidth="1"/>
    <col min="4837" max="4837" width="30.140625" style="58" customWidth="1"/>
    <col min="4838" max="4838" width="52.140625" style="58" customWidth="1"/>
    <col min="4839" max="4839" width="47.7109375" style="58" customWidth="1"/>
    <col min="4840" max="4840" width="13.28515625" style="58" customWidth="1"/>
    <col min="4841" max="4841" width="9.85546875" style="58" customWidth="1"/>
    <col min="4842" max="4842" width="17.140625" style="58" customWidth="1"/>
    <col min="4843" max="4843" width="9.140625" style="58" customWidth="1"/>
    <col min="4844" max="4844" width="10.85546875" style="58" customWidth="1"/>
    <col min="4845" max="4845" width="11.28515625" style="58" customWidth="1"/>
    <col min="4846" max="4846" width="16.28515625" style="58" customWidth="1"/>
    <col min="4847" max="4847" width="8.28515625" style="58" customWidth="1"/>
    <col min="4848" max="4848" width="10.28515625" style="58" customWidth="1"/>
    <col min="4849" max="4849" width="11.28515625" style="58" customWidth="1"/>
    <col min="4850" max="4850" width="9.7109375" style="58" customWidth="1"/>
    <col min="4851" max="5092" width="9.140625" style="58" customWidth="1"/>
    <col min="5093" max="5093" width="30.140625" style="58" customWidth="1"/>
    <col min="5094" max="5094" width="52.140625" style="58" customWidth="1"/>
    <col min="5095" max="5095" width="47.7109375" style="58" customWidth="1"/>
    <col min="5096" max="5096" width="13.28515625" style="58" customWidth="1"/>
    <col min="5097" max="5097" width="9.85546875" style="58" customWidth="1"/>
    <col min="5098" max="5098" width="17.140625" style="58" customWidth="1"/>
    <col min="5099" max="5099" width="9.140625" style="58" customWidth="1"/>
    <col min="5100" max="5100" width="10.85546875" style="58" customWidth="1"/>
    <col min="5101" max="5101" width="11.28515625" style="58" customWidth="1"/>
    <col min="5102" max="5102" width="16.28515625" style="58" customWidth="1"/>
    <col min="5103" max="5103" width="8.28515625" style="58" customWidth="1"/>
    <col min="5104" max="5104" width="10.28515625" style="58" customWidth="1"/>
    <col min="5105" max="5105" width="11.28515625" style="58" customWidth="1"/>
    <col min="5106" max="5106" width="9.7109375" style="58" customWidth="1"/>
    <col min="5107" max="5348" width="9.140625" style="58" customWidth="1"/>
    <col min="5349" max="5349" width="30.140625" style="58" customWidth="1"/>
    <col min="5350" max="5350" width="52.140625" style="58" customWidth="1"/>
    <col min="5351" max="5351" width="47.7109375" style="58" customWidth="1"/>
    <col min="5352" max="5352" width="13.28515625" style="58" customWidth="1"/>
    <col min="5353" max="5353" width="9.85546875" style="58" customWidth="1"/>
    <col min="5354" max="5354" width="17.140625" style="58" customWidth="1"/>
    <col min="5355" max="5355" width="9.140625" style="58" customWidth="1"/>
    <col min="5356" max="5356" width="10.85546875" style="58" customWidth="1"/>
    <col min="5357" max="5357" width="11.28515625" style="58" customWidth="1"/>
    <col min="5358" max="5358" width="16.28515625" style="58" customWidth="1"/>
    <col min="5359" max="5359" width="8.28515625" style="58" customWidth="1"/>
    <col min="5360" max="5360" width="10.28515625" style="58" customWidth="1"/>
    <col min="5361" max="5361" width="11.28515625" style="58" customWidth="1"/>
    <col min="5362" max="5362" width="9.7109375" style="58" customWidth="1"/>
    <col min="5363" max="5604" width="9.140625" style="58" customWidth="1"/>
    <col min="5605" max="5605" width="30.140625" style="58" customWidth="1"/>
    <col min="5606" max="5606" width="52.140625" style="58" customWidth="1"/>
    <col min="5607" max="5607" width="47.7109375" style="58" customWidth="1"/>
    <col min="5608" max="5608" width="13.28515625" style="58" customWidth="1"/>
    <col min="5609" max="5609" width="9.85546875" style="58" customWidth="1"/>
    <col min="5610" max="5610" width="17.140625" style="58" customWidth="1"/>
    <col min="5611" max="5611" width="9.140625" style="58" customWidth="1"/>
    <col min="5612" max="5612" width="10.85546875" style="58" customWidth="1"/>
    <col min="5613" max="5613" width="11.28515625" style="58" customWidth="1"/>
    <col min="5614" max="5614" width="16.28515625" style="58" customWidth="1"/>
    <col min="5615" max="5615" width="8.28515625" style="58" customWidth="1"/>
    <col min="5616" max="5616" width="10.28515625" style="58" customWidth="1"/>
    <col min="5617" max="5617" width="11.28515625" style="58" customWidth="1"/>
    <col min="5618" max="5618" width="9.7109375" style="58" customWidth="1"/>
    <col min="5619" max="5860" width="9.140625" style="58" customWidth="1"/>
    <col min="5861" max="5861" width="30.140625" style="58" customWidth="1"/>
    <col min="5862" max="5862" width="52.140625" style="58" customWidth="1"/>
    <col min="5863" max="5863" width="47.7109375" style="58" customWidth="1"/>
    <col min="5864" max="5864" width="13.28515625" style="58" customWidth="1"/>
    <col min="5865" max="5865" width="9.85546875" style="58" customWidth="1"/>
    <col min="5866" max="5866" width="17.140625" style="58" customWidth="1"/>
    <col min="5867" max="5867" width="9.140625" style="58" customWidth="1"/>
    <col min="5868" max="5868" width="10.85546875" style="58" customWidth="1"/>
    <col min="5869" max="5869" width="11.28515625" style="58" customWidth="1"/>
    <col min="5870" max="5870" width="16.28515625" style="58" customWidth="1"/>
    <col min="5871" max="5871" width="8.28515625" style="58" customWidth="1"/>
    <col min="5872" max="5872" width="10.28515625" style="58" customWidth="1"/>
    <col min="5873" max="5873" width="11.28515625" style="58" customWidth="1"/>
    <col min="5874" max="5874" width="9.7109375" style="58" customWidth="1"/>
    <col min="5875" max="6116" width="9.140625" style="58" customWidth="1"/>
    <col min="6117" max="6117" width="30.140625" style="58" customWidth="1"/>
    <col min="6118" max="6118" width="52.140625" style="58" customWidth="1"/>
    <col min="6119" max="6119" width="47.7109375" style="58" customWidth="1"/>
    <col min="6120" max="6120" width="13.28515625" style="58" customWidth="1"/>
    <col min="6121" max="6121" width="9.85546875" style="58" customWidth="1"/>
    <col min="6122" max="6122" width="17.140625" style="58" customWidth="1"/>
    <col min="6123" max="6123" width="9.140625" style="58" customWidth="1"/>
    <col min="6124" max="6124" width="10.85546875" style="58" customWidth="1"/>
    <col min="6125" max="6125" width="11.28515625" style="58" customWidth="1"/>
    <col min="6126" max="6126" width="16.28515625" style="58" customWidth="1"/>
    <col min="6127" max="6127" width="8.28515625" style="58" customWidth="1"/>
    <col min="6128" max="6128" width="10.28515625" style="58" customWidth="1"/>
    <col min="6129" max="6129" width="11.28515625" style="58" customWidth="1"/>
    <col min="6130" max="6130" width="9.7109375" style="58" customWidth="1"/>
    <col min="6131" max="6372" width="9.140625" style="58" customWidth="1"/>
    <col min="6373" max="6373" width="30.140625" style="58" customWidth="1"/>
    <col min="6374" max="6374" width="52.140625" style="58" customWidth="1"/>
    <col min="6375" max="6375" width="47.7109375" style="58" customWidth="1"/>
    <col min="6376" max="6376" width="13.28515625" style="58" customWidth="1"/>
    <col min="6377" max="6377" width="9.85546875" style="58" customWidth="1"/>
    <col min="6378" max="6378" width="17.140625" style="58" customWidth="1"/>
    <col min="6379" max="6379" width="9.140625" style="58" customWidth="1"/>
    <col min="6380" max="6380" width="10.85546875" style="58" customWidth="1"/>
    <col min="6381" max="6381" width="11.28515625" style="58" customWidth="1"/>
    <col min="6382" max="6382" width="16.28515625" style="58" customWidth="1"/>
    <col min="6383" max="6383" width="8.28515625" style="58" customWidth="1"/>
    <col min="6384" max="6384" width="10.28515625" style="58" customWidth="1"/>
    <col min="6385" max="6385" width="11.28515625" style="58" customWidth="1"/>
    <col min="6386" max="6386" width="9.7109375" style="58" customWidth="1"/>
    <col min="6387" max="6628" width="9.140625" style="58" customWidth="1"/>
    <col min="6629" max="6629" width="30.140625" style="58" customWidth="1"/>
    <col min="6630" max="6630" width="52.140625" style="58" customWidth="1"/>
    <col min="6631" max="6631" width="47.7109375" style="58" customWidth="1"/>
    <col min="6632" max="6632" width="13.28515625" style="58" customWidth="1"/>
    <col min="6633" max="6633" width="9.85546875" style="58" customWidth="1"/>
    <col min="6634" max="6634" width="17.140625" style="58" customWidth="1"/>
    <col min="6635" max="6635" width="9.140625" style="58" customWidth="1"/>
    <col min="6636" max="6636" width="10.85546875" style="58" customWidth="1"/>
    <col min="6637" max="6637" width="11.28515625" style="58" customWidth="1"/>
    <col min="6638" max="6638" width="16.28515625" style="58" customWidth="1"/>
    <col min="6639" max="6639" width="8.28515625" style="58" customWidth="1"/>
    <col min="6640" max="6640" width="10.28515625" style="58" customWidth="1"/>
    <col min="6641" max="6641" width="11.28515625" style="58" customWidth="1"/>
    <col min="6642" max="6642" width="9.7109375" style="58" customWidth="1"/>
    <col min="6643" max="6884" width="9.140625" style="58" customWidth="1"/>
    <col min="6885" max="6885" width="30.140625" style="58" customWidth="1"/>
    <col min="6886" max="6886" width="52.140625" style="58" customWidth="1"/>
    <col min="6887" max="6887" width="47.7109375" style="58" customWidth="1"/>
    <col min="6888" max="6888" width="13.28515625" style="58" customWidth="1"/>
    <col min="6889" max="6889" width="9.85546875" style="58" customWidth="1"/>
    <col min="6890" max="6890" width="17.140625" style="58" customWidth="1"/>
    <col min="6891" max="6891" width="9.140625" style="58" customWidth="1"/>
    <col min="6892" max="6892" width="10.85546875" style="58" customWidth="1"/>
    <col min="6893" max="6893" width="11.28515625" style="58" customWidth="1"/>
    <col min="6894" max="6894" width="16.28515625" style="58" customWidth="1"/>
    <col min="6895" max="6895" width="8.28515625" style="58" customWidth="1"/>
    <col min="6896" max="6896" width="10.28515625" style="58" customWidth="1"/>
    <col min="6897" max="6897" width="11.28515625" style="58" customWidth="1"/>
    <col min="6898" max="6898" width="9.7109375" style="58" customWidth="1"/>
    <col min="6899" max="7140" width="9.140625" style="58" customWidth="1"/>
    <col min="7141" max="7141" width="30.140625" style="58" customWidth="1"/>
    <col min="7142" max="7142" width="52.140625" style="58" customWidth="1"/>
    <col min="7143" max="7143" width="47.7109375" style="58" customWidth="1"/>
    <col min="7144" max="7144" width="13.28515625" style="58" customWidth="1"/>
    <col min="7145" max="7145" width="9.85546875" style="58" customWidth="1"/>
    <col min="7146" max="7146" width="17.140625" style="58" customWidth="1"/>
    <col min="7147" max="7147" width="9.140625" style="58" customWidth="1"/>
    <col min="7148" max="7148" width="10.85546875" style="58" customWidth="1"/>
    <col min="7149" max="7149" width="11.28515625" style="58" customWidth="1"/>
    <col min="7150" max="7150" width="16.28515625" style="58" customWidth="1"/>
    <col min="7151" max="7151" width="8.28515625" style="58" customWidth="1"/>
    <col min="7152" max="7152" width="10.28515625" style="58" customWidth="1"/>
    <col min="7153" max="7153" width="11.28515625" style="58" customWidth="1"/>
    <col min="7154" max="7154" width="9.7109375" style="58" customWidth="1"/>
    <col min="7155" max="7396" width="9.140625" style="58" customWidth="1"/>
    <col min="7397" max="7397" width="30.140625" style="58" customWidth="1"/>
    <col min="7398" max="7398" width="52.140625" style="58" customWidth="1"/>
    <col min="7399" max="7399" width="47.7109375" style="58" customWidth="1"/>
    <col min="7400" max="7400" width="13.28515625" style="58" customWidth="1"/>
    <col min="7401" max="7401" width="9.85546875" style="58" customWidth="1"/>
    <col min="7402" max="7402" width="17.140625" style="58" customWidth="1"/>
    <col min="7403" max="7403" width="9.140625" style="58" customWidth="1"/>
    <col min="7404" max="7404" width="10.85546875" style="58" customWidth="1"/>
    <col min="7405" max="7405" width="11.28515625" style="58" customWidth="1"/>
    <col min="7406" max="7406" width="16.28515625" style="58" customWidth="1"/>
    <col min="7407" max="7407" width="8.28515625" style="58" customWidth="1"/>
    <col min="7408" max="7408" width="10.28515625" style="58" customWidth="1"/>
    <col min="7409" max="7409" width="11.28515625" style="58" customWidth="1"/>
    <col min="7410" max="7410" width="9.7109375" style="58" customWidth="1"/>
    <col min="7411" max="7652" width="9.140625" style="58" customWidth="1"/>
    <col min="7653" max="7653" width="30.140625" style="58" customWidth="1"/>
    <col min="7654" max="7654" width="52.140625" style="58" customWidth="1"/>
    <col min="7655" max="7655" width="47.7109375" style="58" customWidth="1"/>
    <col min="7656" max="7656" width="13.28515625" style="58" customWidth="1"/>
    <col min="7657" max="7657" width="9.85546875" style="58" customWidth="1"/>
    <col min="7658" max="7658" width="17.140625" style="58" customWidth="1"/>
    <col min="7659" max="7659" width="9.140625" style="58" customWidth="1"/>
    <col min="7660" max="7660" width="10.85546875" style="58" customWidth="1"/>
    <col min="7661" max="7661" width="11.28515625" style="58" customWidth="1"/>
    <col min="7662" max="7662" width="16.28515625" style="58" customWidth="1"/>
    <col min="7663" max="7663" width="8.28515625" style="58" customWidth="1"/>
    <col min="7664" max="7664" width="10.28515625" style="58" customWidth="1"/>
    <col min="7665" max="7665" width="11.28515625" style="58" customWidth="1"/>
    <col min="7666" max="7666" width="9.7109375" style="58" customWidth="1"/>
    <col min="7667" max="7908" width="9.140625" style="58" customWidth="1"/>
    <col min="7909" max="7909" width="30.140625" style="58" customWidth="1"/>
    <col min="7910" max="7910" width="52.140625" style="58" customWidth="1"/>
    <col min="7911" max="7911" width="47.7109375" style="58" customWidth="1"/>
    <col min="7912" max="7912" width="13.28515625" style="58" customWidth="1"/>
    <col min="7913" max="7913" width="9.85546875" style="58" customWidth="1"/>
    <col min="7914" max="7914" width="17.140625" style="58" customWidth="1"/>
    <col min="7915" max="7915" width="9.140625" style="58" customWidth="1"/>
    <col min="7916" max="7916" width="10.85546875" style="58" customWidth="1"/>
    <col min="7917" max="7917" width="11.28515625" style="58" customWidth="1"/>
    <col min="7918" max="7918" width="16.28515625" style="58" customWidth="1"/>
    <col min="7919" max="7919" width="8.28515625" style="58" customWidth="1"/>
    <col min="7920" max="7920" width="10.28515625" style="58" customWidth="1"/>
    <col min="7921" max="7921" width="11.28515625" style="58" customWidth="1"/>
    <col min="7922" max="7922" width="9.7109375" style="58" customWidth="1"/>
    <col min="7923" max="8164" width="9.140625" style="58" customWidth="1"/>
    <col min="8165" max="8165" width="30.140625" style="58" customWidth="1"/>
    <col min="8166" max="8166" width="52.140625" style="58" customWidth="1"/>
    <col min="8167" max="8167" width="47.7109375" style="58" customWidth="1"/>
    <col min="8168" max="8168" width="13.28515625" style="58" customWidth="1"/>
    <col min="8169" max="8169" width="9.85546875" style="58" customWidth="1"/>
    <col min="8170" max="8170" width="17.140625" style="58" customWidth="1"/>
    <col min="8171" max="8171" width="9.140625" style="58" customWidth="1"/>
    <col min="8172" max="8172" width="10.85546875" style="58" customWidth="1"/>
    <col min="8173" max="8173" width="11.28515625" style="58" customWidth="1"/>
    <col min="8174" max="8174" width="16.28515625" style="58" customWidth="1"/>
    <col min="8175" max="8175" width="8.28515625" style="58" customWidth="1"/>
    <col min="8176" max="8176" width="10.28515625" style="58" customWidth="1"/>
    <col min="8177" max="8177" width="11.28515625" style="58" customWidth="1"/>
    <col min="8178" max="8178" width="9.7109375" style="58" customWidth="1"/>
    <col min="8179" max="8420" width="9.140625" style="58" customWidth="1"/>
    <col min="8421" max="8421" width="30.140625" style="58" customWidth="1"/>
    <col min="8422" max="8422" width="52.140625" style="58" customWidth="1"/>
    <col min="8423" max="8423" width="47.7109375" style="58" customWidth="1"/>
    <col min="8424" max="8424" width="13.28515625" style="58" customWidth="1"/>
    <col min="8425" max="8425" width="9.85546875" style="58" customWidth="1"/>
    <col min="8426" max="8426" width="17.140625" style="58" customWidth="1"/>
    <col min="8427" max="8427" width="9.140625" style="58" customWidth="1"/>
    <col min="8428" max="8428" width="10.85546875" style="58" customWidth="1"/>
    <col min="8429" max="8429" width="11.28515625" style="58" customWidth="1"/>
    <col min="8430" max="8430" width="16.28515625" style="58" customWidth="1"/>
    <col min="8431" max="8431" width="8.28515625" style="58" customWidth="1"/>
    <col min="8432" max="8432" width="10.28515625" style="58" customWidth="1"/>
    <col min="8433" max="8433" width="11.28515625" style="58" customWidth="1"/>
    <col min="8434" max="8434" width="9.7109375" style="58" customWidth="1"/>
    <col min="8435" max="8676" width="9.140625" style="58" customWidth="1"/>
    <col min="8677" max="8677" width="30.140625" style="58" customWidth="1"/>
    <col min="8678" max="8678" width="52.140625" style="58" customWidth="1"/>
    <col min="8679" max="8679" width="47.7109375" style="58" customWidth="1"/>
    <col min="8680" max="8680" width="13.28515625" style="58" customWidth="1"/>
    <col min="8681" max="8681" width="9.85546875" style="58" customWidth="1"/>
    <col min="8682" max="8682" width="17.140625" style="58" customWidth="1"/>
    <col min="8683" max="8683" width="9.140625" style="58" customWidth="1"/>
    <col min="8684" max="8684" width="10.85546875" style="58" customWidth="1"/>
    <col min="8685" max="8685" width="11.28515625" style="58" customWidth="1"/>
    <col min="8686" max="8686" width="16.28515625" style="58" customWidth="1"/>
    <col min="8687" max="8687" width="8.28515625" style="58" customWidth="1"/>
    <col min="8688" max="8688" width="10.28515625" style="58" customWidth="1"/>
    <col min="8689" max="8689" width="11.28515625" style="58" customWidth="1"/>
    <col min="8690" max="8690" width="9.7109375" style="58" customWidth="1"/>
    <col min="8691" max="8932" width="9.140625" style="58" customWidth="1"/>
    <col min="8933" max="8933" width="30.140625" style="58" customWidth="1"/>
    <col min="8934" max="8934" width="52.140625" style="58" customWidth="1"/>
    <col min="8935" max="8935" width="47.7109375" style="58" customWidth="1"/>
    <col min="8936" max="8936" width="13.28515625" style="58" customWidth="1"/>
    <col min="8937" max="8937" width="9.85546875" style="58" customWidth="1"/>
    <col min="8938" max="8938" width="17.140625" style="58" customWidth="1"/>
    <col min="8939" max="8939" width="9.140625" style="58" customWidth="1"/>
    <col min="8940" max="8940" width="10.85546875" style="58" customWidth="1"/>
    <col min="8941" max="8941" width="11.28515625" style="58" customWidth="1"/>
    <col min="8942" max="8942" width="16.28515625" style="58" customWidth="1"/>
    <col min="8943" max="8943" width="8.28515625" style="58" customWidth="1"/>
    <col min="8944" max="8944" width="10.28515625" style="58" customWidth="1"/>
    <col min="8945" max="8945" width="11.28515625" style="58" customWidth="1"/>
    <col min="8946" max="8946" width="9.7109375" style="58" customWidth="1"/>
    <col min="8947" max="9188" width="9.140625" style="58" customWidth="1"/>
    <col min="9189" max="9189" width="30.140625" style="58" customWidth="1"/>
    <col min="9190" max="9190" width="52.140625" style="58" customWidth="1"/>
    <col min="9191" max="9191" width="47.7109375" style="58" customWidth="1"/>
    <col min="9192" max="9192" width="13.28515625" style="58" customWidth="1"/>
    <col min="9193" max="9193" width="9.85546875" style="58" customWidth="1"/>
    <col min="9194" max="9194" width="17.140625" style="58" customWidth="1"/>
    <col min="9195" max="9195" width="9.140625" style="58" customWidth="1"/>
    <col min="9196" max="9196" width="10.85546875" style="58" customWidth="1"/>
    <col min="9197" max="9197" width="11.28515625" style="58" customWidth="1"/>
    <col min="9198" max="9198" width="16.28515625" style="58" customWidth="1"/>
    <col min="9199" max="9199" width="8.28515625" style="58" customWidth="1"/>
    <col min="9200" max="9200" width="10.28515625" style="58" customWidth="1"/>
    <col min="9201" max="9201" width="11.28515625" style="58" customWidth="1"/>
    <col min="9202" max="9202" width="9.7109375" style="58" customWidth="1"/>
    <col min="9203" max="9444" width="9.140625" style="58" customWidth="1"/>
    <col min="9445" max="9445" width="30.140625" style="58" customWidth="1"/>
    <col min="9446" max="9446" width="52.140625" style="58" customWidth="1"/>
    <col min="9447" max="9447" width="47.7109375" style="58" customWidth="1"/>
    <col min="9448" max="9448" width="13.28515625" style="58" customWidth="1"/>
    <col min="9449" max="9449" width="9.85546875" style="58" customWidth="1"/>
    <col min="9450" max="9450" width="17.140625" style="58" customWidth="1"/>
    <col min="9451" max="9451" width="9.140625" style="58" customWidth="1"/>
    <col min="9452" max="9452" width="10.85546875" style="58" customWidth="1"/>
    <col min="9453" max="9453" width="11.28515625" style="58" customWidth="1"/>
    <col min="9454" max="9454" width="16.28515625" style="58" customWidth="1"/>
    <col min="9455" max="9455" width="8.28515625" style="58" customWidth="1"/>
    <col min="9456" max="9456" width="10.28515625" style="58" customWidth="1"/>
    <col min="9457" max="9457" width="11.28515625" style="58" customWidth="1"/>
    <col min="9458" max="9458" width="9.7109375" style="58" customWidth="1"/>
    <col min="9459" max="9700" width="9.140625" style="58" customWidth="1"/>
    <col min="9701" max="9701" width="30.140625" style="58" customWidth="1"/>
    <col min="9702" max="9702" width="52.140625" style="58" customWidth="1"/>
    <col min="9703" max="9703" width="47.7109375" style="58" customWidth="1"/>
    <col min="9704" max="9704" width="13.28515625" style="58" customWidth="1"/>
    <col min="9705" max="9705" width="9.85546875" style="58" customWidth="1"/>
    <col min="9706" max="9706" width="17.140625" style="58" customWidth="1"/>
    <col min="9707" max="9707" width="9.140625" style="58" customWidth="1"/>
    <col min="9708" max="9708" width="10.85546875" style="58" customWidth="1"/>
    <col min="9709" max="9709" width="11.28515625" style="58" customWidth="1"/>
    <col min="9710" max="9710" width="16.28515625" style="58" customWidth="1"/>
    <col min="9711" max="9711" width="8.28515625" style="58" customWidth="1"/>
    <col min="9712" max="9712" width="10.28515625" style="58" customWidth="1"/>
    <col min="9713" max="9713" width="11.28515625" style="58" customWidth="1"/>
    <col min="9714" max="9714" width="9.7109375" style="58" customWidth="1"/>
    <col min="9715" max="9956" width="9.140625" style="58" customWidth="1"/>
    <col min="9957" max="9957" width="30.140625" style="58" customWidth="1"/>
    <col min="9958" max="9958" width="52.140625" style="58" customWidth="1"/>
    <col min="9959" max="9959" width="47.7109375" style="58" customWidth="1"/>
    <col min="9960" max="9960" width="13.28515625" style="58" customWidth="1"/>
    <col min="9961" max="9961" width="9.85546875" style="58" customWidth="1"/>
    <col min="9962" max="9962" width="17.140625" style="58" customWidth="1"/>
    <col min="9963" max="9963" width="9.140625" style="58" customWidth="1"/>
    <col min="9964" max="9964" width="10.85546875" style="58" customWidth="1"/>
    <col min="9965" max="9965" width="11.28515625" style="58" customWidth="1"/>
    <col min="9966" max="9966" width="16.28515625" style="58" customWidth="1"/>
    <col min="9967" max="9967" width="8.28515625" style="58" customWidth="1"/>
    <col min="9968" max="9968" width="10.28515625" style="58" customWidth="1"/>
    <col min="9969" max="9969" width="11.28515625" style="58" customWidth="1"/>
    <col min="9970" max="9970" width="9.7109375" style="58" customWidth="1"/>
    <col min="9971" max="10212" width="9.140625" style="58" customWidth="1"/>
    <col min="10213" max="10213" width="30.140625" style="58" customWidth="1"/>
    <col min="10214" max="10214" width="52.140625" style="58" customWidth="1"/>
    <col min="10215" max="10215" width="47.7109375" style="58" customWidth="1"/>
    <col min="10216" max="10216" width="13.28515625" style="58" customWidth="1"/>
    <col min="10217" max="10217" width="9.85546875" style="58" customWidth="1"/>
    <col min="10218" max="10218" width="17.140625" style="58" customWidth="1"/>
    <col min="10219" max="10219" width="9.140625" style="58" customWidth="1"/>
    <col min="10220" max="10220" width="10.85546875" style="58" customWidth="1"/>
    <col min="10221" max="10221" width="11.28515625" style="58" customWidth="1"/>
    <col min="10222" max="10222" width="16.28515625" style="58" customWidth="1"/>
    <col min="10223" max="10223" width="8.28515625" style="58" customWidth="1"/>
    <col min="10224" max="10224" width="10.28515625" style="58" customWidth="1"/>
    <col min="10225" max="10225" width="11.28515625" style="58" customWidth="1"/>
    <col min="10226" max="10226" width="9.7109375" style="58" customWidth="1"/>
    <col min="10227" max="10468" width="9.140625" style="58" customWidth="1"/>
    <col min="10469" max="10469" width="30.140625" style="58" customWidth="1"/>
    <col min="10470" max="10470" width="52.140625" style="58" customWidth="1"/>
    <col min="10471" max="10471" width="47.7109375" style="58" customWidth="1"/>
    <col min="10472" max="10472" width="13.28515625" style="58" customWidth="1"/>
    <col min="10473" max="10473" width="9.85546875" style="58" customWidth="1"/>
    <col min="10474" max="10474" width="17.140625" style="58" customWidth="1"/>
    <col min="10475" max="10475" width="9.140625" style="58" customWidth="1"/>
    <col min="10476" max="10476" width="10.85546875" style="58" customWidth="1"/>
    <col min="10477" max="10477" width="11.28515625" style="58" customWidth="1"/>
    <col min="10478" max="10478" width="16.28515625" style="58" customWidth="1"/>
    <col min="10479" max="10479" width="8.28515625" style="58" customWidth="1"/>
    <col min="10480" max="10480" width="10.28515625" style="58" customWidth="1"/>
    <col min="10481" max="10481" width="11.28515625" style="58" customWidth="1"/>
    <col min="10482" max="10482" width="9.7109375" style="58" customWidth="1"/>
    <col min="10483" max="10724" width="9.140625" style="58" customWidth="1"/>
    <col min="10725" max="10725" width="30.140625" style="58" customWidth="1"/>
    <col min="10726" max="10726" width="52.140625" style="58" customWidth="1"/>
    <col min="10727" max="10727" width="47.7109375" style="58" customWidth="1"/>
    <col min="10728" max="10728" width="13.28515625" style="58" customWidth="1"/>
    <col min="10729" max="10729" width="9.85546875" style="58" customWidth="1"/>
    <col min="10730" max="10730" width="17.140625" style="58" customWidth="1"/>
    <col min="10731" max="10731" width="9.140625" style="58" customWidth="1"/>
    <col min="10732" max="10732" width="10.85546875" style="58" customWidth="1"/>
    <col min="10733" max="10733" width="11.28515625" style="58" customWidth="1"/>
    <col min="10734" max="10734" width="16.28515625" style="58" customWidth="1"/>
    <col min="10735" max="10735" width="8.28515625" style="58" customWidth="1"/>
    <col min="10736" max="10736" width="10.28515625" style="58" customWidth="1"/>
    <col min="10737" max="10737" width="11.28515625" style="58" customWidth="1"/>
    <col min="10738" max="10738" width="9.7109375" style="58" customWidth="1"/>
    <col min="10739" max="10980" width="9.140625" style="58" customWidth="1"/>
    <col min="10981" max="10981" width="30.140625" style="58" customWidth="1"/>
    <col min="10982" max="10982" width="52.140625" style="58" customWidth="1"/>
    <col min="10983" max="10983" width="47.7109375" style="58" customWidth="1"/>
    <col min="10984" max="10984" width="13.28515625" style="58" customWidth="1"/>
    <col min="10985" max="10985" width="9.85546875" style="58" customWidth="1"/>
    <col min="10986" max="10986" width="17.140625" style="58" customWidth="1"/>
    <col min="10987" max="10987" width="9.140625" style="58" customWidth="1"/>
    <col min="10988" max="10988" width="10.85546875" style="58" customWidth="1"/>
    <col min="10989" max="10989" width="11.28515625" style="58" customWidth="1"/>
    <col min="10990" max="10990" width="16.28515625" style="58" customWidth="1"/>
    <col min="10991" max="10991" width="8.28515625" style="58" customWidth="1"/>
    <col min="10992" max="10992" width="10.28515625" style="58" customWidth="1"/>
    <col min="10993" max="10993" width="11.28515625" style="58" customWidth="1"/>
    <col min="10994" max="10994" width="9.7109375" style="58" customWidth="1"/>
    <col min="10995" max="11236" width="9.140625" style="58" customWidth="1"/>
    <col min="11237" max="11237" width="30.140625" style="58" customWidth="1"/>
    <col min="11238" max="11238" width="52.140625" style="58" customWidth="1"/>
    <col min="11239" max="11239" width="47.7109375" style="58" customWidth="1"/>
    <col min="11240" max="11240" width="13.28515625" style="58" customWidth="1"/>
    <col min="11241" max="11241" width="9.85546875" style="58" customWidth="1"/>
    <col min="11242" max="11242" width="17.140625" style="58" customWidth="1"/>
    <col min="11243" max="11243" width="9.140625" style="58" customWidth="1"/>
    <col min="11244" max="11244" width="10.85546875" style="58" customWidth="1"/>
    <col min="11245" max="11245" width="11.28515625" style="58" customWidth="1"/>
    <col min="11246" max="11246" width="16.28515625" style="58" customWidth="1"/>
    <col min="11247" max="11247" width="8.28515625" style="58" customWidth="1"/>
    <col min="11248" max="11248" width="10.28515625" style="58" customWidth="1"/>
    <col min="11249" max="11249" width="11.28515625" style="58" customWidth="1"/>
    <col min="11250" max="11250" width="9.7109375" style="58" customWidth="1"/>
    <col min="11251" max="11492" width="9.140625" style="58" customWidth="1"/>
    <col min="11493" max="11493" width="30.140625" style="58" customWidth="1"/>
    <col min="11494" max="11494" width="52.140625" style="58" customWidth="1"/>
    <col min="11495" max="11495" width="47.7109375" style="58" customWidth="1"/>
    <col min="11496" max="11496" width="13.28515625" style="58" customWidth="1"/>
    <col min="11497" max="11497" width="9.85546875" style="58" customWidth="1"/>
    <col min="11498" max="11498" width="17.140625" style="58" customWidth="1"/>
    <col min="11499" max="11499" width="9.140625" style="58" customWidth="1"/>
    <col min="11500" max="11500" width="10.85546875" style="58" customWidth="1"/>
    <col min="11501" max="11501" width="11.28515625" style="58" customWidth="1"/>
    <col min="11502" max="11502" width="16.28515625" style="58" customWidth="1"/>
    <col min="11503" max="11503" width="8.28515625" style="58" customWidth="1"/>
    <col min="11504" max="11504" width="10.28515625" style="58" customWidth="1"/>
    <col min="11505" max="11505" width="11.28515625" style="58" customWidth="1"/>
    <col min="11506" max="11506" width="9.7109375" style="58" customWidth="1"/>
    <col min="11507" max="11748" width="9.140625" style="58" customWidth="1"/>
    <col min="11749" max="11749" width="30.140625" style="58" customWidth="1"/>
    <col min="11750" max="11750" width="52.140625" style="58" customWidth="1"/>
    <col min="11751" max="11751" width="47.7109375" style="58" customWidth="1"/>
    <col min="11752" max="11752" width="13.28515625" style="58" customWidth="1"/>
    <col min="11753" max="11753" width="9.85546875" style="58" customWidth="1"/>
    <col min="11754" max="11754" width="17.140625" style="58" customWidth="1"/>
    <col min="11755" max="11755" width="9.140625" style="58" customWidth="1"/>
    <col min="11756" max="11756" width="10.85546875" style="58" customWidth="1"/>
    <col min="11757" max="11757" width="11.28515625" style="58" customWidth="1"/>
    <col min="11758" max="11758" width="16.28515625" style="58" customWidth="1"/>
    <col min="11759" max="11759" width="8.28515625" style="58" customWidth="1"/>
    <col min="11760" max="11760" width="10.28515625" style="58" customWidth="1"/>
    <col min="11761" max="11761" width="11.28515625" style="58" customWidth="1"/>
    <col min="11762" max="11762" width="9.7109375" style="58" customWidth="1"/>
    <col min="11763" max="12004" width="9.140625" style="58" customWidth="1"/>
    <col min="12005" max="12005" width="30.140625" style="58" customWidth="1"/>
    <col min="12006" max="12006" width="52.140625" style="58" customWidth="1"/>
    <col min="12007" max="12007" width="47.7109375" style="58" customWidth="1"/>
    <col min="12008" max="12008" width="13.28515625" style="58" customWidth="1"/>
    <col min="12009" max="12009" width="9.85546875" style="58" customWidth="1"/>
    <col min="12010" max="12010" width="17.140625" style="58" customWidth="1"/>
    <col min="12011" max="12011" width="9.140625" style="58" customWidth="1"/>
    <col min="12012" max="12012" width="10.85546875" style="58" customWidth="1"/>
    <col min="12013" max="12013" width="11.28515625" style="58" customWidth="1"/>
    <col min="12014" max="12014" width="16.28515625" style="58" customWidth="1"/>
    <col min="12015" max="12015" width="8.28515625" style="58" customWidth="1"/>
    <col min="12016" max="12016" width="10.28515625" style="58" customWidth="1"/>
    <col min="12017" max="12017" width="11.28515625" style="58" customWidth="1"/>
    <col min="12018" max="12018" width="9.7109375" style="58" customWidth="1"/>
    <col min="12019" max="12260" width="9.140625" style="58" customWidth="1"/>
    <col min="12261" max="12261" width="30.140625" style="58" customWidth="1"/>
    <col min="12262" max="12262" width="52.140625" style="58" customWidth="1"/>
    <col min="12263" max="12263" width="47.7109375" style="58" customWidth="1"/>
    <col min="12264" max="12264" width="13.28515625" style="58" customWidth="1"/>
    <col min="12265" max="12265" width="9.85546875" style="58" customWidth="1"/>
    <col min="12266" max="12266" width="17.140625" style="58" customWidth="1"/>
    <col min="12267" max="12267" width="9.140625" style="58" customWidth="1"/>
    <col min="12268" max="12268" width="10.85546875" style="58" customWidth="1"/>
    <col min="12269" max="12269" width="11.28515625" style="58" customWidth="1"/>
    <col min="12270" max="12270" width="16.28515625" style="58" customWidth="1"/>
    <col min="12271" max="12271" width="8.28515625" style="58" customWidth="1"/>
    <col min="12272" max="12272" width="10.28515625" style="58" customWidth="1"/>
    <col min="12273" max="12273" width="11.28515625" style="58" customWidth="1"/>
    <col min="12274" max="12274" width="9.7109375" style="58" customWidth="1"/>
    <col min="12275" max="12516" width="9.140625" style="58" customWidth="1"/>
    <col min="12517" max="12517" width="30.140625" style="58" customWidth="1"/>
    <col min="12518" max="12518" width="52.140625" style="58" customWidth="1"/>
    <col min="12519" max="12519" width="47.7109375" style="58" customWidth="1"/>
    <col min="12520" max="12520" width="13.28515625" style="58" customWidth="1"/>
    <col min="12521" max="12521" width="9.85546875" style="58" customWidth="1"/>
    <col min="12522" max="12522" width="17.140625" style="58" customWidth="1"/>
    <col min="12523" max="12523" width="9.140625" style="58" customWidth="1"/>
    <col min="12524" max="12524" width="10.85546875" style="58" customWidth="1"/>
    <col min="12525" max="12525" width="11.28515625" style="58" customWidth="1"/>
    <col min="12526" max="12526" width="16.28515625" style="58" customWidth="1"/>
    <col min="12527" max="12527" width="8.28515625" style="58" customWidth="1"/>
    <col min="12528" max="12528" width="10.28515625" style="58" customWidth="1"/>
    <col min="12529" max="12529" width="11.28515625" style="58" customWidth="1"/>
    <col min="12530" max="12530" width="9.7109375" style="58" customWidth="1"/>
    <col min="12531" max="12772" width="9.140625" style="58" customWidth="1"/>
    <col min="12773" max="12773" width="30.140625" style="58" customWidth="1"/>
    <col min="12774" max="12774" width="52.140625" style="58" customWidth="1"/>
    <col min="12775" max="12775" width="47.7109375" style="58" customWidth="1"/>
    <col min="12776" max="12776" width="13.28515625" style="58" customWidth="1"/>
    <col min="12777" max="12777" width="9.85546875" style="58" customWidth="1"/>
    <col min="12778" max="12778" width="17.140625" style="58" customWidth="1"/>
    <col min="12779" max="12779" width="9.140625" style="58" customWidth="1"/>
    <col min="12780" max="12780" width="10.85546875" style="58" customWidth="1"/>
    <col min="12781" max="12781" width="11.28515625" style="58" customWidth="1"/>
    <col min="12782" max="12782" width="16.28515625" style="58" customWidth="1"/>
    <col min="12783" max="12783" width="8.28515625" style="58" customWidth="1"/>
    <col min="12784" max="12784" width="10.28515625" style="58" customWidth="1"/>
    <col min="12785" max="12785" width="11.28515625" style="58" customWidth="1"/>
    <col min="12786" max="12786" width="9.7109375" style="58" customWidth="1"/>
    <col min="12787" max="13028" width="9.140625" style="58" customWidth="1"/>
    <col min="13029" max="13029" width="30.140625" style="58" customWidth="1"/>
    <col min="13030" max="13030" width="52.140625" style="58" customWidth="1"/>
    <col min="13031" max="13031" width="47.7109375" style="58" customWidth="1"/>
    <col min="13032" max="13032" width="13.28515625" style="58" customWidth="1"/>
    <col min="13033" max="13033" width="9.85546875" style="58" customWidth="1"/>
    <col min="13034" max="13034" width="17.140625" style="58" customWidth="1"/>
    <col min="13035" max="13035" width="9.140625" style="58" customWidth="1"/>
    <col min="13036" max="13036" width="10.85546875" style="58" customWidth="1"/>
    <col min="13037" max="13037" width="11.28515625" style="58" customWidth="1"/>
    <col min="13038" max="13038" width="16.28515625" style="58" customWidth="1"/>
    <col min="13039" max="13039" width="8.28515625" style="58" customWidth="1"/>
    <col min="13040" max="13040" width="10.28515625" style="58" customWidth="1"/>
    <col min="13041" max="13041" width="11.28515625" style="58" customWidth="1"/>
    <col min="13042" max="13042" width="9.7109375" style="58" customWidth="1"/>
    <col min="13043" max="13284" width="9.140625" style="58" customWidth="1"/>
    <col min="13285" max="13285" width="30.140625" style="58" customWidth="1"/>
    <col min="13286" max="13286" width="52.140625" style="58" customWidth="1"/>
    <col min="13287" max="13287" width="47.7109375" style="58" customWidth="1"/>
    <col min="13288" max="13288" width="13.28515625" style="58" customWidth="1"/>
    <col min="13289" max="13289" width="9.85546875" style="58" customWidth="1"/>
    <col min="13290" max="13290" width="17.140625" style="58" customWidth="1"/>
    <col min="13291" max="13291" width="9.140625" style="58" customWidth="1"/>
    <col min="13292" max="13292" width="10.85546875" style="58" customWidth="1"/>
    <col min="13293" max="13293" width="11.28515625" style="58" customWidth="1"/>
    <col min="13294" max="13294" width="16.28515625" style="58" customWidth="1"/>
    <col min="13295" max="13295" width="8.28515625" style="58" customWidth="1"/>
    <col min="13296" max="13296" width="10.28515625" style="58" customWidth="1"/>
    <col min="13297" max="13297" width="11.28515625" style="58" customWidth="1"/>
    <col min="13298" max="13298" width="9.7109375" style="58" customWidth="1"/>
    <col min="13299" max="13540" width="9.140625" style="58" customWidth="1"/>
    <col min="13541" max="13541" width="30.140625" style="58" customWidth="1"/>
    <col min="13542" max="13542" width="52.140625" style="58" customWidth="1"/>
    <col min="13543" max="13543" width="47.7109375" style="58" customWidth="1"/>
    <col min="13544" max="13544" width="13.28515625" style="58" customWidth="1"/>
    <col min="13545" max="13545" width="9.85546875" style="58" customWidth="1"/>
    <col min="13546" max="13546" width="17.140625" style="58" customWidth="1"/>
    <col min="13547" max="13547" width="9.140625" style="58" customWidth="1"/>
    <col min="13548" max="13548" width="10.85546875" style="58" customWidth="1"/>
    <col min="13549" max="13549" width="11.28515625" style="58" customWidth="1"/>
    <col min="13550" max="13550" width="16.28515625" style="58" customWidth="1"/>
    <col min="13551" max="13551" width="8.28515625" style="58" customWidth="1"/>
    <col min="13552" max="13552" width="10.28515625" style="58" customWidth="1"/>
    <col min="13553" max="13553" width="11.28515625" style="58" customWidth="1"/>
    <col min="13554" max="13554" width="9.7109375" style="58" customWidth="1"/>
    <col min="13555" max="13796" width="9.140625" style="58" customWidth="1"/>
    <col min="13797" max="13797" width="30.140625" style="58" customWidth="1"/>
    <col min="13798" max="13798" width="52.140625" style="58" customWidth="1"/>
    <col min="13799" max="13799" width="47.7109375" style="58" customWidth="1"/>
    <col min="13800" max="13800" width="13.28515625" style="58" customWidth="1"/>
    <col min="13801" max="13801" width="9.85546875" style="58" customWidth="1"/>
    <col min="13802" max="13802" width="17.140625" style="58" customWidth="1"/>
    <col min="13803" max="13803" width="9.140625" style="58" customWidth="1"/>
    <col min="13804" max="13804" width="10.85546875" style="58" customWidth="1"/>
    <col min="13805" max="13805" width="11.28515625" style="58" customWidth="1"/>
    <col min="13806" max="13806" width="16.28515625" style="58" customWidth="1"/>
    <col min="13807" max="13807" width="8.28515625" style="58" customWidth="1"/>
    <col min="13808" max="13808" width="10.28515625" style="58" customWidth="1"/>
    <col min="13809" max="13809" width="11.28515625" style="58" customWidth="1"/>
    <col min="13810" max="13810" width="9.7109375" style="58" customWidth="1"/>
    <col min="13811" max="14052" width="9.140625" style="58" customWidth="1"/>
    <col min="14053" max="14053" width="30.140625" style="58" customWidth="1"/>
    <col min="14054" max="14054" width="52.140625" style="58" customWidth="1"/>
    <col min="14055" max="14055" width="47.7109375" style="58" customWidth="1"/>
    <col min="14056" max="14056" width="13.28515625" style="58" customWidth="1"/>
    <col min="14057" max="14057" width="9.85546875" style="58" customWidth="1"/>
    <col min="14058" max="14058" width="17.140625" style="58" customWidth="1"/>
    <col min="14059" max="14059" width="9.140625" style="58" customWidth="1"/>
    <col min="14060" max="14060" width="10.85546875" style="58" customWidth="1"/>
    <col min="14061" max="14061" width="11.28515625" style="58" customWidth="1"/>
    <col min="14062" max="14062" width="16.28515625" style="58" customWidth="1"/>
    <col min="14063" max="14063" width="8.28515625" style="58" customWidth="1"/>
    <col min="14064" max="14064" width="10.28515625" style="58" customWidth="1"/>
    <col min="14065" max="14065" width="11.28515625" style="58" customWidth="1"/>
    <col min="14066" max="14066" width="9.7109375" style="58" customWidth="1"/>
    <col min="14067" max="14308" width="9.140625" style="58" customWidth="1"/>
    <col min="14309" max="14309" width="30.140625" style="58" customWidth="1"/>
    <col min="14310" max="14310" width="52.140625" style="58" customWidth="1"/>
    <col min="14311" max="14311" width="47.7109375" style="58" customWidth="1"/>
    <col min="14312" max="14312" width="13.28515625" style="58" customWidth="1"/>
    <col min="14313" max="14313" width="9.85546875" style="58" customWidth="1"/>
    <col min="14314" max="14314" width="17.140625" style="58" customWidth="1"/>
    <col min="14315" max="14315" width="9.140625" style="58" customWidth="1"/>
    <col min="14316" max="14316" width="10.85546875" style="58" customWidth="1"/>
    <col min="14317" max="14317" width="11.28515625" style="58" customWidth="1"/>
    <col min="14318" max="14318" width="16.28515625" style="58" customWidth="1"/>
    <col min="14319" max="14319" width="8.28515625" style="58" customWidth="1"/>
    <col min="14320" max="14320" width="10.28515625" style="58" customWidth="1"/>
    <col min="14321" max="14321" width="11.28515625" style="58" customWidth="1"/>
    <col min="14322" max="14322" width="9.7109375" style="58" customWidth="1"/>
    <col min="14323" max="14564" width="9.140625" style="58" customWidth="1"/>
    <col min="14565" max="14565" width="30.140625" style="58" customWidth="1"/>
    <col min="14566" max="14566" width="52.140625" style="58" customWidth="1"/>
    <col min="14567" max="14567" width="47.7109375" style="58" customWidth="1"/>
    <col min="14568" max="14568" width="13.28515625" style="58" customWidth="1"/>
    <col min="14569" max="14569" width="9.85546875" style="58" customWidth="1"/>
    <col min="14570" max="14570" width="17.140625" style="58" customWidth="1"/>
    <col min="14571" max="14571" width="9.140625" style="58" customWidth="1"/>
    <col min="14572" max="14572" width="10.85546875" style="58" customWidth="1"/>
    <col min="14573" max="14573" width="11.28515625" style="58" customWidth="1"/>
    <col min="14574" max="14574" width="16.28515625" style="58" customWidth="1"/>
    <col min="14575" max="14575" width="8.28515625" style="58" customWidth="1"/>
    <col min="14576" max="14576" width="10.28515625" style="58" customWidth="1"/>
    <col min="14577" max="14577" width="11.28515625" style="58" customWidth="1"/>
    <col min="14578" max="14578" width="9.7109375" style="58" customWidth="1"/>
    <col min="14579" max="14820" width="9.140625" style="58" customWidth="1"/>
    <col min="14821" max="14821" width="30.140625" style="58" customWidth="1"/>
    <col min="14822" max="14822" width="52.140625" style="58" customWidth="1"/>
    <col min="14823" max="14823" width="47.7109375" style="58" customWidth="1"/>
    <col min="14824" max="14824" width="13.28515625" style="58" customWidth="1"/>
    <col min="14825" max="14825" width="9.85546875" style="58" customWidth="1"/>
    <col min="14826" max="14826" width="17.140625" style="58" customWidth="1"/>
    <col min="14827" max="14827" width="9.140625" style="58" customWidth="1"/>
    <col min="14828" max="14828" width="10.85546875" style="58" customWidth="1"/>
    <col min="14829" max="14829" width="11.28515625" style="58" customWidth="1"/>
    <col min="14830" max="14830" width="16.28515625" style="58" customWidth="1"/>
    <col min="14831" max="14831" width="8.28515625" style="58" customWidth="1"/>
    <col min="14832" max="14832" width="10.28515625" style="58" customWidth="1"/>
    <col min="14833" max="14833" width="11.28515625" style="58" customWidth="1"/>
    <col min="14834" max="14834" width="9.7109375" style="58" customWidth="1"/>
    <col min="14835" max="15076" width="9.140625" style="58" customWidth="1"/>
    <col min="15077" max="15077" width="30.140625" style="58" customWidth="1"/>
    <col min="15078" max="15078" width="52.140625" style="58" customWidth="1"/>
    <col min="15079" max="15079" width="47.7109375" style="58" customWidth="1"/>
    <col min="15080" max="15080" width="13.28515625" style="58" customWidth="1"/>
    <col min="15081" max="15081" width="9.85546875" style="58" customWidth="1"/>
    <col min="15082" max="15082" width="17.140625" style="58" customWidth="1"/>
    <col min="15083" max="15083" width="9.140625" style="58" customWidth="1"/>
    <col min="15084" max="15084" width="10.85546875" style="58" customWidth="1"/>
    <col min="15085" max="15085" width="11.28515625" style="58" customWidth="1"/>
    <col min="15086" max="15086" width="16.28515625" style="58" customWidth="1"/>
    <col min="15087" max="15087" width="8.28515625" style="58" customWidth="1"/>
    <col min="15088" max="15088" width="10.28515625" style="58" customWidth="1"/>
    <col min="15089" max="15089" width="11.28515625" style="58" customWidth="1"/>
    <col min="15090" max="15090" width="9.7109375" style="58" customWidth="1"/>
    <col min="15091" max="15332" width="9.140625" style="58" customWidth="1"/>
    <col min="15333" max="15333" width="30.140625" style="58" customWidth="1"/>
    <col min="15334" max="15334" width="52.140625" style="58" customWidth="1"/>
    <col min="15335" max="15335" width="47.7109375" style="58" customWidth="1"/>
    <col min="15336" max="15336" width="13.28515625" style="58" customWidth="1"/>
    <col min="15337" max="15337" width="9.85546875" style="58" customWidth="1"/>
    <col min="15338" max="15338" width="17.140625" style="58" customWidth="1"/>
    <col min="15339" max="15339" width="9.140625" style="58" customWidth="1"/>
    <col min="15340" max="15340" width="10.85546875" style="58" customWidth="1"/>
    <col min="15341" max="15341" width="11.28515625" style="58" customWidth="1"/>
    <col min="15342" max="15342" width="16.28515625" style="58" customWidth="1"/>
    <col min="15343" max="15343" width="8.28515625" style="58" customWidth="1"/>
    <col min="15344" max="15344" width="10.28515625" style="58" customWidth="1"/>
    <col min="15345" max="15345" width="11.28515625" style="58" customWidth="1"/>
    <col min="15346" max="15346" width="9.7109375" style="58" customWidth="1"/>
    <col min="15347" max="15588" width="9.140625" style="58" customWidth="1"/>
    <col min="15589" max="15589" width="30.140625" style="58" customWidth="1"/>
    <col min="15590" max="15590" width="52.140625" style="58" customWidth="1"/>
    <col min="15591" max="15591" width="47.7109375" style="58" customWidth="1"/>
    <col min="15592" max="15592" width="13.28515625" style="58" customWidth="1"/>
    <col min="15593" max="15593" width="9.85546875" style="58" customWidth="1"/>
    <col min="15594" max="15594" width="17.140625" style="58" customWidth="1"/>
    <col min="15595" max="15595" width="9.140625" style="58" customWidth="1"/>
    <col min="15596" max="15596" width="10.85546875" style="58" customWidth="1"/>
    <col min="15597" max="15597" width="11.28515625" style="58" customWidth="1"/>
    <col min="15598" max="15598" width="16.28515625" style="58" customWidth="1"/>
    <col min="15599" max="15599" width="8.28515625" style="58" customWidth="1"/>
    <col min="15600" max="15600" width="10.28515625" style="58" customWidth="1"/>
    <col min="15601" max="15601" width="11.28515625" style="58" customWidth="1"/>
    <col min="15602" max="15602" width="9.7109375" style="58" customWidth="1"/>
    <col min="15603" max="15844" width="9.140625" style="58" customWidth="1"/>
    <col min="15845" max="15845" width="30.140625" style="58" customWidth="1"/>
    <col min="15846" max="15846" width="52.140625" style="58" customWidth="1"/>
    <col min="15847" max="15847" width="47.7109375" style="58" customWidth="1"/>
    <col min="15848" max="15848" width="13.28515625" style="58" customWidth="1"/>
    <col min="15849" max="15849" width="9.85546875" style="58" customWidth="1"/>
    <col min="15850" max="15850" width="17.140625" style="58" customWidth="1"/>
    <col min="15851" max="15851" width="9.140625" style="58" customWidth="1"/>
    <col min="15852" max="15852" width="10.85546875" style="58" customWidth="1"/>
    <col min="15853" max="15853" width="11.28515625" style="58" customWidth="1"/>
    <col min="15854" max="15854" width="16.28515625" style="58" customWidth="1"/>
    <col min="15855" max="15855" width="8.28515625" style="58" customWidth="1"/>
    <col min="15856" max="15856" width="10.28515625" style="58" customWidth="1"/>
    <col min="15857" max="15857" width="11.28515625" style="58" customWidth="1"/>
    <col min="15858" max="15858" width="9.7109375" style="58" customWidth="1"/>
    <col min="15859" max="16100" width="9.140625" style="58" customWidth="1"/>
    <col min="16101" max="16101" width="30.140625" style="58" customWidth="1"/>
    <col min="16102" max="16102" width="52.140625" style="58" customWidth="1"/>
    <col min="16103" max="16103" width="47.7109375" style="58" customWidth="1"/>
    <col min="16104" max="16104" width="13.28515625" style="58" customWidth="1"/>
    <col min="16105" max="16105" width="9.85546875" style="58" customWidth="1"/>
    <col min="16106" max="16106" width="17.140625" style="58" customWidth="1"/>
    <col min="16107" max="16107" width="9.140625" style="58" customWidth="1"/>
    <col min="16108" max="16108" width="10.85546875" style="58" customWidth="1"/>
    <col min="16109" max="16109" width="11.28515625" style="58" customWidth="1"/>
    <col min="16110" max="16110" width="16.28515625" style="58" customWidth="1"/>
    <col min="16111" max="16111" width="8.28515625" style="58" customWidth="1"/>
    <col min="16112" max="16112" width="10.28515625" style="58" customWidth="1"/>
    <col min="16113" max="16113" width="11.28515625" style="58" customWidth="1"/>
    <col min="16114" max="16114" width="9.7109375" style="58" customWidth="1"/>
    <col min="16115" max="16384" width="9.140625" style="58" customWidth="1"/>
  </cols>
  <sheetData>
    <row r="1" spans="1:16" x14ac:dyDescent="0.25">
      <c r="A1" s="149" t="s">
        <v>99</v>
      </c>
      <c r="B1" s="180" t="s">
        <v>100</v>
      </c>
      <c r="C1" s="149" t="s">
        <v>101</v>
      </c>
      <c r="D1" s="149" t="s">
        <v>102</v>
      </c>
      <c r="E1" s="149" t="s">
        <v>103</v>
      </c>
      <c r="F1" s="149" t="s">
        <v>104</v>
      </c>
      <c r="G1" s="149" t="s">
        <v>105</v>
      </c>
      <c r="H1" s="149" t="s">
        <v>106</v>
      </c>
      <c r="I1" s="151" t="s">
        <v>107</v>
      </c>
      <c r="J1" s="151" t="s">
        <v>108</v>
      </c>
      <c r="K1" s="149" t="s">
        <v>109</v>
      </c>
      <c r="L1" s="151" t="s">
        <v>86</v>
      </c>
      <c r="M1" s="181" t="s">
        <v>53</v>
      </c>
      <c r="N1" s="181" t="s">
        <v>86</v>
      </c>
      <c r="O1" s="181" t="s">
        <v>53</v>
      </c>
      <c r="P1" s="181" t="s">
        <v>86</v>
      </c>
    </row>
    <row r="2" spans="1:16" x14ac:dyDescent="0.25">
      <c r="A2" s="305">
        <v>1470</v>
      </c>
      <c r="B2" s="306" t="s">
        <v>664</v>
      </c>
      <c r="C2" s="307" t="s">
        <v>247</v>
      </c>
      <c r="D2" s="307" t="s">
        <v>123</v>
      </c>
      <c r="E2" s="307" t="s">
        <v>124</v>
      </c>
      <c r="F2" s="307" t="s">
        <v>128</v>
      </c>
      <c r="G2" s="307" t="s">
        <v>665</v>
      </c>
      <c r="H2" s="307" t="s">
        <v>126</v>
      </c>
      <c r="I2" s="308"/>
      <c r="J2" s="308">
        <v>440</v>
      </c>
      <c r="K2" s="307" t="s">
        <v>666</v>
      </c>
      <c r="L2" s="109">
        <f>I2+J2*EERR!$D$2</f>
        <v>301866.39999999997</v>
      </c>
      <c r="M2" s="109">
        <f>L2/EERR!$D$2</f>
        <v>440</v>
      </c>
      <c r="N2" s="109">
        <f>SUMIF(Jul!$B$3:$B$116,A2,Jul!$V$3:$V$116)</f>
        <v>1509331.9999999998</v>
      </c>
      <c r="O2" s="182"/>
    </row>
    <row r="3" spans="1:16" x14ac:dyDescent="0.25">
      <c r="A3" s="305">
        <v>1471</v>
      </c>
      <c r="B3" s="306" t="s">
        <v>667</v>
      </c>
      <c r="C3" s="307" t="s">
        <v>247</v>
      </c>
      <c r="D3" s="307" t="s">
        <v>123</v>
      </c>
      <c r="E3" s="307" t="s">
        <v>124</v>
      </c>
      <c r="F3" s="307" t="s">
        <v>125</v>
      </c>
      <c r="G3" s="307" t="s">
        <v>668</v>
      </c>
      <c r="H3" s="307" t="s">
        <v>126</v>
      </c>
      <c r="I3" s="308"/>
      <c r="J3" s="308">
        <v>220</v>
      </c>
      <c r="K3" s="307" t="s">
        <v>669</v>
      </c>
      <c r="L3" s="109">
        <f>I3+J3*EERR!$D$2</f>
        <v>150933.19999999998</v>
      </c>
      <c r="M3" s="109">
        <f>L3/EERR!$D$2</f>
        <v>220</v>
      </c>
      <c r="N3" s="109">
        <f>SUMIF(Jul!$B$3:$B$116,A3,Jul!$V$3:$V$116)</f>
        <v>0</v>
      </c>
      <c r="O3" s="182">
        <f>+A3-A2</f>
        <v>1</v>
      </c>
    </row>
    <row r="4" spans="1:16" x14ac:dyDescent="0.25">
      <c r="A4" s="305">
        <v>1472</v>
      </c>
      <c r="B4" s="306" t="s">
        <v>670</v>
      </c>
      <c r="C4" s="307" t="s">
        <v>247</v>
      </c>
      <c r="D4" s="307" t="s">
        <v>123</v>
      </c>
      <c r="E4" s="307" t="s">
        <v>124</v>
      </c>
      <c r="F4" s="307" t="s">
        <v>129</v>
      </c>
      <c r="G4" s="307" t="s">
        <v>671</v>
      </c>
      <c r="H4" s="307" t="s">
        <v>126</v>
      </c>
      <c r="I4" s="308"/>
      <c r="J4" s="308">
        <v>220</v>
      </c>
      <c r="K4" s="307" t="s">
        <v>672</v>
      </c>
      <c r="L4" s="109">
        <f>I4+J4*EERR!$D$2</f>
        <v>150933.19999999998</v>
      </c>
      <c r="M4" s="109">
        <f>L4/EERR!$D$2</f>
        <v>220</v>
      </c>
      <c r="N4" s="109">
        <f>SUMIF(Jul!$B$3:$B$116,A4,Jul!$V$3:$V$116)</f>
        <v>0</v>
      </c>
      <c r="O4" s="182">
        <f t="shared" ref="O4:O67" si="0">+A4-A3</f>
        <v>1</v>
      </c>
    </row>
    <row r="5" spans="1:16" x14ac:dyDescent="0.25">
      <c r="A5" s="305">
        <v>1473</v>
      </c>
      <c r="B5" s="306" t="s">
        <v>673</v>
      </c>
      <c r="C5" s="307" t="s">
        <v>247</v>
      </c>
      <c r="D5" s="307" t="s">
        <v>123</v>
      </c>
      <c r="E5" s="307" t="s">
        <v>124</v>
      </c>
      <c r="F5" s="307" t="s">
        <v>129</v>
      </c>
      <c r="G5" s="307" t="s">
        <v>674</v>
      </c>
      <c r="H5" s="307" t="s">
        <v>126</v>
      </c>
      <c r="I5" s="308"/>
      <c r="J5" s="308">
        <v>220</v>
      </c>
      <c r="K5" s="307" t="s">
        <v>675</v>
      </c>
      <c r="L5" s="109">
        <f>I5+J5*EERR!$D$2</f>
        <v>150933.19999999998</v>
      </c>
      <c r="M5" s="109">
        <f>L5/EERR!$D$2</f>
        <v>220</v>
      </c>
      <c r="N5" s="109">
        <f>SUMIF(Jul!$B$3:$B$116,A5,Jul!$V$3:$V$116)</f>
        <v>0</v>
      </c>
      <c r="O5" s="182">
        <f t="shared" si="0"/>
        <v>1</v>
      </c>
    </row>
    <row r="6" spans="1:16" x14ac:dyDescent="0.25">
      <c r="A6" s="305">
        <v>1474</v>
      </c>
      <c r="B6" s="306" t="s">
        <v>676</v>
      </c>
      <c r="C6" s="307" t="s">
        <v>247</v>
      </c>
      <c r="D6" s="307" t="s">
        <v>123</v>
      </c>
      <c r="E6" s="307" t="s">
        <v>124</v>
      </c>
      <c r="F6" s="307" t="s">
        <v>125</v>
      </c>
      <c r="G6" s="307" t="s">
        <v>372</v>
      </c>
      <c r="H6" s="307" t="s">
        <v>126</v>
      </c>
      <c r="I6" s="308"/>
      <c r="J6" s="308">
        <v>1025</v>
      </c>
      <c r="K6" s="307" t="s">
        <v>677</v>
      </c>
      <c r="L6" s="109">
        <f>I6+J6*EERR!$D$2</f>
        <v>703211.5</v>
      </c>
      <c r="M6" s="109">
        <f>L6/EERR!$D$2</f>
        <v>1025</v>
      </c>
      <c r="N6" s="109">
        <f>SUMIF(Jul!$B$3:$B$116,A6,Jul!$V$3:$V$116)</f>
        <v>0</v>
      </c>
      <c r="O6" s="182">
        <f t="shared" si="0"/>
        <v>1</v>
      </c>
    </row>
    <row r="7" spans="1:16" x14ac:dyDescent="0.25">
      <c r="A7" s="305">
        <v>1475</v>
      </c>
      <c r="B7" s="306" t="s">
        <v>678</v>
      </c>
      <c r="C7" s="307" t="s">
        <v>246</v>
      </c>
      <c r="D7" s="307" t="s">
        <v>123</v>
      </c>
      <c r="E7" s="307" t="s">
        <v>127</v>
      </c>
      <c r="F7" s="307" t="s">
        <v>125</v>
      </c>
      <c r="G7" s="307" t="s">
        <v>366</v>
      </c>
      <c r="H7" s="307" t="s">
        <v>127</v>
      </c>
      <c r="I7" s="308">
        <v>20000</v>
      </c>
      <c r="J7" s="308"/>
      <c r="K7" s="307" t="s">
        <v>679</v>
      </c>
      <c r="L7" s="109">
        <f>I7+J7*EERR!$D$2</f>
        <v>20000</v>
      </c>
      <c r="M7" s="109">
        <f>L7/EERR!$D$2</f>
        <v>29.151969215520509</v>
      </c>
      <c r="N7" s="109">
        <f>SUMIF(Jul!$B$3:$B$116,A7,Jul!$V$3:$V$116)</f>
        <v>0</v>
      </c>
      <c r="O7" s="182">
        <f t="shared" si="0"/>
        <v>1</v>
      </c>
    </row>
    <row r="8" spans="1:16" x14ac:dyDescent="0.25">
      <c r="A8" s="305">
        <v>1476</v>
      </c>
      <c r="B8" s="306" t="s">
        <v>680</v>
      </c>
      <c r="C8" s="307" t="s">
        <v>246</v>
      </c>
      <c r="D8" s="307" t="s">
        <v>123</v>
      </c>
      <c r="E8" s="307" t="s">
        <v>127</v>
      </c>
      <c r="F8" s="307" t="s">
        <v>125</v>
      </c>
      <c r="G8" s="307" t="s">
        <v>366</v>
      </c>
      <c r="H8" s="307" t="s">
        <v>127</v>
      </c>
      <c r="I8" s="308">
        <v>18000</v>
      </c>
      <c r="J8" s="308"/>
      <c r="K8" s="307" t="s">
        <v>681</v>
      </c>
      <c r="L8" s="109">
        <f>I8+J8*EERR!$D$2</f>
        <v>18000</v>
      </c>
      <c r="M8" s="109">
        <f>L8/EERR!$D$2</f>
        <v>26.23677229396846</v>
      </c>
      <c r="N8" s="109">
        <f>SUMIF(Jul!$B$3:$B$116,A8,Jul!$V$3:$V$116)</f>
        <v>0</v>
      </c>
      <c r="O8" s="182">
        <f t="shared" si="0"/>
        <v>1</v>
      </c>
    </row>
    <row r="9" spans="1:16" x14ac:dyDescent="0.25">
      <c r="A9" s="305">
        <v>1477</v>
      </c>
      <c r="B9" s="306" t="s">
        <v>682</v>
      </c>
      <c r="C9" s="307" t="s">
        <v>246</v>
      </c>
      <c r="D9" s="307" t="s">
        <v>123</v>
      </c>
      <c r="E9" s="307" t="s">
        <v>127</v>
      </c>
      <c r="F9" s="307" t="s">
        <v>128</v>
      </c>
      <c r="G9" s="307" t="s">
        <v>683</v>
      </c>
      <c r="H9" s="307" t="s">
        <v>127</v>
      </c>
      <c r="I9" s="308">
        <v>178286</v>
      </c>
      <c r="J9" s="308"/>
      <c r="K9" s="307" t="s">
        <v>684</v>
      </c>
      <c r="L9" s="109">
        <f>I9+J9*EERR!$D$2</f>
        <v>178286</v>
      </c>
      <c r="M9" s="109">
        <f>L9/EERR!$D$2</f>
        <v>259.86939917791449</v>
      </c>
      <c r="N9" s="109">
        <f>SUMIF(Jul!$B$3:$B$116,A9,Jul!$V$3:$V$116)</f>
        <v>0</v>
      </c>
      <c r="O9" s="182">
        <f t="shared" si="0"/>
        <v>1</v>
      </c>
    </row>
    <row r="10" spans="1:16" x14ac:dyDescent="0.25">
      <c r="A10" s="305">
        <v>1478</v>
      </c>
      <c r="B10" s="306" t="s">
        <v>685</v>
      </c>
      <c r="C10" s="307" t="s">
        <v>247</v>
      </c>
      <c r="D10" s="307" t="s">
        <v>123</v>
      </c>
      <c r="E10" s="307" t="s">
        <v>124</v>
      </c>
      <c r="F10" s="307" t="s">
        <v>129</v>
      </c>
      <c r="G10" s="307" t="s">
        <v>686</v>
      </c>
      <c r="H10" s="307" t="s">
        <v>126</v>
      </c>
      <c r="I10" s="308"/>
      <c r="J10" s="308">
        <v>205</v>
      </c>
      <c r="K10" s="307" t="s">
        <v>687</v>
      </c>
      <c r="L10" s="109">
        <f>I10+J10*EERR!$D$2</f>
        <v>140642.29999999999</v>
      </c>
      <c r="M10" s="109">
        <f>L10/EERR!$D$2</f>
        <v>205</v>
      </c>
      <c r="N10" s="109">
        <f>SUMIF(Jul!$B$3:$B$116,A10,Jul!$V$3:$V$116)</f>
        <v>0</v>
      </c>
      <c r="O10" s="182">
        <f t="shared" si="0"/>
        <v>1</v>
      </c>
    </row>
    <row r="11" spans="1:16" x14ac:dyDescent="0.25">
      <c r="A11" s="305">
        <v>1479</v>
      </c>
      <c r="B11" s="306" t="s">
        <v>688</v>
      </c>
      <c r="C11" s="307" t="s">
        <v>247</v>
      </c>
      <c r="D11" s="307" t="s">
        <v>123</v>
      </c>
      <c r="E11" s="307" t="s">
        <v>124</v>
      </c>
      <c r="F11" s="307" t="s">
        <v>129</v>
      </c>
      <c r="G11" s="307" t="s">
        <v>689</v>
      </c>
      <c r="H11" s="307" t="s">
        <v>126</v>
      </c>
      <c r="I11" s="308"/>
      <c r="J11" s="308">
        <v>220</v>
      </c>
      <c r="K11" s="307" t="s">
        <v>690</v>
      </c>
      <c r="L11" s="109">
        <f>I11+J11*EERR!$D$2</f>
        <v>150933.19999999998</v>
      </c>
      <c r="M11" s="109">
        <f>L11/EERR!$D$2</f>
        <v>220</v>
      </c>
      <c r="N11" s="109">
        <f>SUMIF(Jul!$B$3:$B$116,A11,Jul!$V$3:$V$116)</f>
        <v>0</v>
      </c>
      <c r="O11" s="182">
        <f t="shared" si="0"/>
        <v>1</v>
      </c>
    </row>
    <row r="12" spans="1:16" x14ac:dyDescent="0.25">
      <c r="A12" s="305">
        <v>1480</v>
      </c>
      <c r="B12" s="306" t="s">
        <v>691</v>
      </c>
      <c r="C12" s="307" t="s">
        <v>247</v>
      </c>
      <c r="D12" s="307" t="s">
        <v>123</v>
      </c>
      <c r="E12" s="307" t="s">
        <v>124</v>
      </c>
      <c r="F12" s="307" t="s">
        <v>128</v>
      </c>
      <c r="G12" s="307" t="s">
        <v>375</v>
      </c>
      <c r="H12" s="307" t="s">
        <v>126</v>
      </c>
      <c r="I12" s="308"/>
      <c r="J12" s="308">
        <v>209</v>
      </c>
      <c r="K12" s="307" t="s">
        <v>692</v>
      </c>
      <c r="L12" s="109">
        <f>I12+J12*EERR!$D$2</f>
        <v>143386.53999999998</v>
      </c>
      <c r="M12" s="109">
        <f>L12/EERR!$D$2</f>
        <v>209</v>
      </c>
      <c r="N12" s="109">
        <f>SUMIF(Jul!$B$3:$B$116,A12,Jul!$V$3:$V$116)</f>
        <v>143386.53999999998</v>
      </c>
      <c r="O12" s="182">
        <f t="shared" si="0"/>
        <v>1</v>
      </c>
    </row>
    <row r="13" spans="1:16" x14ac:dyDescent="0.25">
      <c r="A13" s="305">
        <v>1481</v>
      </c>
      <c r="B13" s="306" t="s">
        <v>693</v>
      </c>
      <c r="C13" s="307" t="s">
        <v>246</v>
      </c>
      <c r="D13" s="307" t="s">
        <v>123</v>
      </c>
      <c r="E13" s="307" t="s">
        <v>127</v>
      </c>
      <c r="F13" s="307" t="s">
        <v>129</v>
      </c>
      <c r="G13" s="307" t="s">
        <v>529</v>
      </c>
      <c r="H13" s="307" t="s">
        <v>127</v>
      </c>
      <c r="I13" s="308">
        <v>12000</v>
      </c>
      <c r="J13" s="308"/>
      <c r="K13" s="307" t="s">
        <v>694</v>
      </c>
      <c r="L13" s="109">
        <f>I13+J13*EERR!$D$2</f>
        <v>12000</v>
      </c>
      <c r="M13" s="109">
        <f>L13/EERR!$D$2</f>
        <v>17.491181529312307</v>
      </c>
      <c r="N13" s="109">
        <f>SUMIF(Jul!$B$3:$B$116,A13,Jul!$V$3:$V$116)</f>
        <v>0</v>
      </c>
      <c r="O13" s="182">
        <f t="shared" si="0"/>
        <v>1</v>
      </c>
    </row>
    <row r="14" spans="1:16" x14ac:dyDescent="0.25">
      <c r="A14" s="305">
        <v>1482</v>
      </c>
      <c r="B14" s="306" t="s">
        <v>695</v>
      </c>
      <c r="C14" s="307" t="s">
        <v>247</v>
      </c>
      <c r="D14" s="307" t="s">
        <v>123</v>
      </c>
      <c r="E14" s="307" t="s">
        <v>124</v>
      </c>
      <c r="F14" s="307" t="s">
        <v>129</v>
      </c>
      <c r="G14" s="307" t="s">
        <v>381</v>
      </c>
      <c r="H14" s="307" t="s">
        <v>126</v>
      </c>
      <c r="I14" s="308"/>
      <c r="J14" s="308">
        <v>880</v>
      </c>
      <c r="K14" s="307" t="s">
        <v>696</v>
      </c>
      <c r="L14" s="109">
        <f>I14+J14*EERR!$D$2</f>
        <v>603732.79999999993</v>
      </c>
      <c r="M14" s="109">
        <f>L14/EERR!$D$2</f>
        <v>880</v>
      </c>
      <c r="N14" s="109">
        <f>SUMIF(Jul!$B$3:$B$116,A14,Jul!$V$3:$V$116)</f>
        <v>0</v>
      </c>
      <c r="O14" s="182">
        <f t="shared" si="0"/>
        <v>1</v>
      </c>
    </row>
    <row r="15" spans="1:16" x14ac:dyDescent="0.25">
      <c r="A15" s="305">
        <v>1483</v>
      </c>
      <c r="B15" s="306" t="s">
        <v>697</v>
      </c>
      <c r="C15" s="307" t="s">
        <v>247</v>
      </c>
      <c r="D15" s="307" t="s">
        <v>123</v>
      </c>
      <c r="E15" s="307" t="s">
        <v>124</v>
      </c>
      <c r="F15" s="307" t="s">
        <v>129</v>
      </c>
      <c r="G15" s="307" t="s">
        <v>381</v>
      </c>
      <c r="H15" s="307" t="s">
        <v>126</v>
      </c>
      <c r="I15" s="308"/>
      <c r="J15" s="308">
        <v>220</v>
      </c>
      <c r="K15" s="307" t="s">
        <v>698</v>
      </c>
      <c r="L15" s="109">
        <f>I15+J15*EERR!$D$2</f>
        <v>150933.19999999998</v>
      </c>
      <c r="M15" s="109">
        <f>L15/EERR!$D$2</f>
        <v>220</v>
      </c>
      <c r="N15" s="109">
        <f>SUMIF(Jul!$B$3:$B$116,A15,Jul!$V$3:$V$116)</f>
        <v>0</v>
      </c>
      <c r="O15" s="182">
        <f t="shared" si="0"/>
        <v>1</v>
      </c>
      <c r="P15" s="58" t="s">
        <v>318</v>
      </c>
    </row>
    <row r="16" spans="1:16" x14ac:dyDescent="0.25">
      <c r="A16" s="305">
        <v>1484</v>
      </c>
      <c r="B16" s="306" t="s">
        <v>699</v>
      </c>
      <c r="C16" s="307" t="s">
        <v>247</v>
      </c>
      <c r="D16" s="307" t="s">
        <v>123</v>
      </c>
      <c r="E16" s="307" t="s">
        <v>124</v>
      </c>
      <c r="F16" s="307" t="s">
        <v>129</v>
      </c>
      <c r="G16" s="307" t="s">
        <v>425</v>
      </c>
      <c r="H16" s="307" t="s">
        <v>126</v>
      </c>
      <c r="I16" s="308"/>
      <c r="J16" s="308">
        <v>425</v>
      </c>
      <c r="K16" s="307" t="s">
        <v>700</v>
      </c>
      <c r="L16" s="109">
        <f>I16+J16*EERR!$D$2</f>
        <v>291575.5</v>
      </c>
      <c r="M16" s="109">
        <f>L16/EERR!$D$2</f>
        <v>425.00000000000006</v>
      </c>
      <c r="N16" s="109">
        <f>SUMIF(Jul!$B$3:$B$116,A16,Jul!$V$3:$V$116)</f>
        <v>0</v>
      </c>
      <c r="O16" s="182">
        <f t="shared" si="0"/>
        <v>1</v>
      </c>
    </row>
    <row r="17" spans="1:15" x14ac:dyDescent="0.25">
      <c r="A17" s="305">
        <v>1485</v>
      </c>
      <c r="B17" s="306" t="s">
        <v>704</v>
      </c>
      <c r="C17" s="307" t="s">
        <v>247</v>
      </c>
      <c r="D17" s="307" t="s">
        <v>123</v>
      </c>
      <c r="E17" s="307" t="s">
        <v>124</v>
      </c>
      <c r="F17" s="307" t="s">
        <v>128</v>
      </c>
      <c r="G17" s="307" t="s">
        <v>387</v>
      </c>
      <c r="H17" s="307" t="s">
        <v>126</v>
      </c>
      <c r="I17" s="308"/>
      <c r="J17" s="308">
        <v>660</v>
      </c>
      <c r="K17" s="307" t="s">
        <v>705</v>
      </c>
      <c r="L17" s="109">
        <f>I17+J17*EERR!$D$2</f>
        <v>452799.6</v>
      </c>
      <c r="M17" s="109">
        <f>L17/EERR!$D$2</f>
        <v>660</v>
      </c>
      <c r="N17" s="109">
        <f>SUMIF(Jul!$B$3:$B$116,A17,Jul!$V$3:$V$116)</f>
        <v>0</v>
      </c>
      <c r="O17" s="182">
        <f t="shared" si="0"/>
        <v>1</v>
      </c>
    </row>
    <row r="18" spans="1:15" x14ac:dyDescent="0.25">
      <c r="A18" s="305">
        <v>1486</v>
      </c>
      <c r="B18" s="306" t="s">
        <v>706</v>
      </c>
      <c r="C18" s="307" t="s">
        <v>247</v>
      </c>
      <c r="D18" s="307" t="s">
        <v>123</v>
      </c>
      <c r="E18" s="307" t="s">
        <v>124</v>
      </c>
      <c r="F18" s="307" t="s">
        <v>129</v>
      </c>
      <c r="G18" s="307" t="s">
        <v>493</v>
      </c>
      <c r="H18" s="307" t="s">
        <v>126</v>
      </c>
      <c r="I18" s="308"/>
      <c r="J18" s="308">
        <v>220</v>
      </c>
      <c r="K18" s="307" t="s">
        <v>707</v>
      </c>
      <c r="L18" s="109">
        <f>I18+J18*EERR!$D$2</f>
        <v>150933.19999999998</v>
      </c>
      <c r="M18" s="109">
        <f>L18/EERR!$D$2</f>
        <v>220</v>
      </c>
      <c r="N18" s="109">
        <f>SUMIF(Jul!$B$3:$B$116,A18,Jul!$V$3:$V$116)</f>
        <v>0</v>
      </c>
      <c r="O18" s="182">
        <f t="shared" si="0"/>
        <v>1</v>
      </c>
    </row>
    <row r="19" spans="1:15" x14ac:dyDescent="0.25">
      <c r="A19" s="305">
        <v>1487</v>
      </c>
      <c r="B19" s="306" t="s">
        <v>708</v>
      </c>
      <c r="C19" s="307" t="s">
        <v>247</v>
      </c>
      <c r="D19" s="307" t="s">
        <v>123</v>
      </c>
      <c r="E19" s="307" t="s">
        <v>124</v>
      </c>
      <c r="F19" s="307" t="s">
        <v>128</v>
      </c>
      <c r="G19" s="307" t="s">
        <v>384</v>
      </c>
      <c r="H19" s="307" t="s">
        <v>126</v>
      </c>
      <c r="I19" s="308"/>
      <c r="J19" s="308">
        <v>440</v>
      </c>
      <c r="K19" s="307" t="s">
        <v>709</v>
      </c>
      <c r="L19" s="109">
        <f>I19+J19*EERR!$D$2</f>
        <v>301866.39999999997</v>
      </c>
      <c r="M19" s="109">
        <f>L19/EERR!$D$2</f>
        <v>440</v>
      </c>
      <c r="N19" s="109">
        <f>SUMIF(Jul!$B$3:$B$116,A19,Jul!$V$3:$V$116)</f>
        <v>0</v>
      </c>
      <c r="O19" s="182">
        <f t="shared" si="0"/>
        <v>1</v>
      </c>
    </row>
    <row r="20" spans="1:15" x14ac:dyDescent="0.25">
      <c r="A20" s="305">
        <v>1488</v>
      </c>
      <c r="B20" s="306" t="s">
        <v>701</v>
      </c>
      <c r="C20" s="307" t="s">
        <v>247</v>
      </c>
      <c r="D20" s="307" t="s">
        <v>123</v>
      </c>
      <c r="E20" s="307" t="s">
        <v>124</v>
      </c>
      <c r="F20" s="307" t="s">
        <v>128</v>
      </c>
      <c r="G20" s="307" t="s">
        <v>702</v>
      </c>
      <c r="H20" s="307" t="s">
        <v>126</v>
      </c>
      <c r="I20" s="308"/>
      <c r="J20" s="308">
        <v>660</v>
      </c>
      <c r="K20" s="307" t="s">
        <v>703</v>
      </c>
      <c r="L20" s="109">
        <f>I20+J20*EERR!$D$2</f>
        <v>452799.6</v>
      </c>
      <c r="M20" s="109">
        <f>L20/EERR!$D$2</f>
        <v>660</v>
      </c>
      <c r="N20" s="109">
        <f>SUMIF(Jul!$B$3:$B$116,A20,Jul!$V$3:$V$116)</f>
        <v>0</v>
      </c>
      <c r="O20" s="182">
        <f t="shared" si="0"/>
        <v>1</v>
      </c>
    </row>
    <row r="21" spans="1:15" x14ac:dyDescent="0.25">
      <c r="A21" s="305">
        <v>1489</v>
      </c>
      <c r="B21" s="306" t="s">
        <v>710</v>
      </c>
      <c r="C21" s="307" t="s">
        <v>247</v>
      </c>
      <c r="D21" s="307" t="s">
        <v>123</v>
      </c>
      <c r="E21" s="307" t="s">
        <v>124</v>
      </c>
      <c r="F21" s="307" t="s">
        <v>129</v>
      </c>
      <c r="G21" s="307" t="s">
        <v>396</v>
      </c>
      <c r="H21" s="307" t="s">
        <v>126</v>
      </c>
      <c r="I21" s="308"/>
      <c r="J21" s="308">
        <v>820</v>
      </c>
      <c r="K21" s="307" t="s">
        <v>711</v>
      </c>
      <c r="L21" s="109">
        <f>I21+J21*EERR!$D$2</f>
        <v>562569.19999999995</v>
      </c>
      <c r="M21" s="109">
        <f>L21/EERR!$D$2</f>
        <v>820</v>
      </c>
      <c r="N21" s="109">
        <f>SUMIF(Jul!$B$3:$B$116,A21,Jul!$V$3:$V$116)</f>
        <v>0</v>
      </c>
      <c r="O21" s="182">
        <f t="shared" si="0"/>
        <v>1</v>
      </c>
    </row>
    <row r="22" spans="1:15" x14ac:dyDescent="0.25">
      <c r="A22" s="305">
        <v>1490</v>
      </c>
      <c r="B22" s="306" t="s">
        <v>712</v>
      </c>
      <c r="C22" s="307" t="s">
        <v>247</v>
      </c>
      <c r="D22" s="307" t="s">
        <v>123</v>
      </c>
      <c r="E22" s="307" t="s">
        <v>124</v>
      </c>
      <c r="F22" s="307" t="s">
        <v>128</v>
      </c>
      <c r="G22" s="307" t="s">
        <v>713</v>
      </c>
      <c r="H22" s="307" t="s">
        <v>126</v>
      </c>
      <c r="I22" s="308"/>
      <c r="J22" s="308">
        <v>209</v>
      </c>
      <c r="K22" s="307" t="s">
        <v>714</v>
      </c>
      <c r="L22" s="109">
        <f>I22+J22*EERR!$D$2</f>
        <v>143386.53999999998</v>
      </c>
      <c r="M22" s="109">
        <f>L22/EERR!$D$2</f>
        <v>209</v>
      </c>
      <c r="N22" s="109">
        <f>SUMIF(Jul!$B$3:$B$116,A22,Jul!$V$3:$V$116)</f>
        <v>0</v>
      </c>
      <c r="O22" s="182">
        <f t="shared" si="0"/>
        <v>1</v>
      </c>
    </row>
    <row r="23" spans="1:15" x14ac:dyDescent="0.25">
      <c r="A23" s="305">
        <v>1491</v>
      </c>
      <c r="B23" s="306" t="s">
        <v>715</v>
      </c>
      <c r="C23" s="307" t="s">
        <v>247</v>
      </c>
      <c r="D23" s="307" t="s">
        <v>123</v>
      </c>
      <c r="E23" s="307" t="s">
        <v>124</v>
      </c>
      <c r="F23" s="307" t="s">
        <v>128</v>
      </c>
      <c r="G23" s="307" t="s">
        <v>390</v>
      </c>
      <c r="H23" s="307" t="s">
        <v>126</v>
      </c>
      <c r="I23" s="308"/>
      <c r="J23" s="308">
        <v>1230</v>
      </c>
      <c r="K23" s="307" t="s">
        <v>716</v>
      </c>
      <c r="L23" s="109">
        <f>I23+J23*EERR!$D$2</f>
        <v>843853.79999999993</v>
      </c>
      <c r="M23" s="109">
        <f>L23/EERR!$D$2</f>
        <v>1230</v>
      </c>
      <c r="N23" s="109">
        <f>SUMIF(Jul!$B$3:$B$116,A23,Jul!$V$3:$V$116)</f>
        <v>0</v>
      </c>
      <c r="O23" s="182">
        <f t="shared" si="0"/>
        <v>1</v>
      </c>
    </row>
    <row r="24" spans="1:15" x14ac:dyDescent="0.25">
      <c r="A24" s="305">
        <v>1492</v>
      </c>
      <c r="B24" s="306" t="s">
        <v>717</v>
      </c>
      <c r="C24" s="307" t="s">
        <v>246</v>
      </c>
      <c r="D24" s="307" t="s">
        <v>123</v>
      </c>
      <c r="E24" s="307" t="s">
        <v>127</v>
      </c>
      <c r="F24" s="307" t="s">
        <v>129</v>
      </c>
      <c r="G24" s="307" t="s">
        <v>718</v>
      </c>
      <c r="H24" s="307" t="s">
        <v>127</v>
      </c>
      <c r="I24" s="308">
        <v>177500</v>
      </c>
      <c r="J24" s="308"/>
      <c r="K24" s="307" t="s">
        <v>719</v>
      </c>
      <c r="L24" s="109">
        <f>I24+J24*EERR!$D$2</f>
        <v>177500</v>
      </c>
      <c r="M24" s="109">
        <f>L24/EERR!$D$2</f>
        <v>258.72372678774451</v>
      </c>
      <c r="N24" s="109">
        <f>SUMIF(Jul!$B$3:$B$116,A24,Jul!$V$3:$V$116)</f>
        <v>0</v>
      </c>
      <c r="O24" s="182">
        <f t="shared" si="0"/>
        <v>1</v>
      </c>
    </row>
    <row r="25" spans="1:15" x14ac:dyDescent="0.25">
      <c r="A25" s="305">
        <v>1493</v>
      </c>
      <c r="B25" s="306" t="s">
        <v>724</v>
      </c>
      <c r="C25" s="307" t="s">
        <v>247</v>
      </c>
      <c r="D25" s="307" t="s">
        <v>123</v>
      </c>
      <c r="E25" s="307" t="s">
        <v>124</v>
      </c>
      <c r="F25" s="307" t="s">
        <v>128</v>
      </c>
      <c r="G25" s="307" t="s">
        <v>387</v>
      </c>
      <c r="H25" s="307" t="s">
        <v>126</v>
      </c>
      <c r="I25" s="308"/>
      <c r="J25" s="308">
        <v>104.5</v>
      </c>
      <c r="K25" s="307" t="s">
        <v>725</v>
      </c>
      <c r="L25" s="109">
        <f>I25+J25*EERR!$D$2</f>
        <v>71693.26999999999</v>
      </c>
      <c r="M25" s="109">
        <f>L25/EERR!$D$2</f>
        <v>104.5</v>
      </c>
      <c r="N25" s="109">
        <f>SUMIF(Jul!$B$3:$B$116,A25,Jul!$V$3:$V$116)</f>
        <v>71693.26999999999</v>
      </c>
      <c r="O25" s="182">
        <f t="shared" si="0"/>
        <v>1</v>
      </c>
    </row>
    <row r="26" spans="1:15" x14ac:dyDescent="0.25">
      <c r="A26" s="305">
        <v>1494</v>
      </c>
      <c r="B26" s="306" t="s">
        <v>726</v>
      </c>
      <c r="C26" s="307" t="s">
        <v>247</v>
      </c>
      <c r="D26" s="307" t="s">
        <v>123</v>
      </c>
      <c r="E26" s="307" t="s">
        <v>124</v>
      </c>
      <c r="F26" s="307" t="s">
        <v>128</v>
      </c>
      <c r="G26" s="307" t="s">
        <v>727</v>
      </c>
      <c r="H26" s="307" t="s">
        <v>126</v>
      </c>
      <c r="I26" s="308"/>
      <c r="J26" s="308">
        <v>205</v>
      </c>
      <c r="K26" s="307" t="s">
        <v>728</v>
      </c>
      <c r="L26" s="109">
        <f>I26+J26*EERR!$D$2</f>
        <v>140642.29999999999</v>
      </c>
      <c r="M26" s="109">
        <f>L26/EERR!$D$2</f>
        <v>205</v>
      </c>
      <c r="N26" s="109">
        <f>SUMIF(Jul!$B$3:$B$116,A26,Jul!$V$3:$V$116)</f>
        <v>0</v>
      </c>
      <c r="O26" s="182">
        <f t="shared" si="0"/>
        <v>1</v>
      </c>
    </row>
    <row r="27" spans="1:15" x14ac:dyDescent="0.25">
      <c r="A27" s="305">
        <v>1495</v>
      </c>
      <c r="B27" s="306" t="s">
        <v>720</v>
      </c>
      <c r="C27" s="307" t="s">
        <v>247</v>
      </c>
      <c r="D27" s="307" t="s">
        <v>123</v>
      </c>
      <c r="E27" s="307" t="s">
        <v>124</v>
      </c>
      <c r="F27" s="307" t="s">
        <v>128</v>
      </c>
      <c r="G27" s="307" t="s">
        <v>721</v>
      </c>
      <c r="H27" s="307" t="s">
        <v>126</v>
      </c>
      <c r="I27" s="308"/>
      <c r="J27" s="308">
        <v>1000</v>
      </c>
      <c r="K27" s="307" t="s">
        <v>722</v>
      </c>
      <c r="L27" s="109">
        <f>I27+J27*EERR!$D$2</f>
        <v>686060</v>
      </c>
      <c r="M27" s="109">
        <f>L27/EERR!$D$2</f>
        <v>1000.0000000000001</v>
      </c>
      <c r="N27" s="109">
        <f>SUMIF(Jul!$B$3:$B$116,A27,Jul!$V$3:$V$116)</f>
        <v>0</v>
      </c>
      <c r="O27" s="182">
        <f t="shared" si="0"/>
        <v>1</v>
      </c>
    </row>
    <row r="28" spans="1:15" x14ac:dyDescent="0.25">
      <c r="A28" s="305">
        <v>1496</v>
      </c>
      <c r="B28" s="306" t="s">
        <v>720</v>
      </c>
      <c r="C28" s="307" t="s">
        <v>247</v>
      </c>
      <c r="D28" s="307" t="s">
        <v>123</v>
      </c>
      <c r="E28" s="307" t="s">
        <v>124</v>
      </c>
      <c r="F28" s="307" t="s">
        <v>128</v>
      </c>
      <c r="G28" s="307" t="s">
        <v>721</v>
      </c>
      <c r="H28" s="307" t="s">
        <v>126</v>
      </c>
      <c r="I28" s="308"/>
      <c r="J28" s="308">
        <v>540</v>
      </c>
      <c r="K28" s="307" t="s">
        <v>723</v>
      </c>
      <c r="L28" s="109">
        <f>I28+J28*EERR!$D$2</f>
        <v>370472.39999999997</v>
      </c>
      <c r="M28" s="109">
        <f>L28/EERR!$D$2</f>
        <v>540</v>
      </c>
      <c r="N28" s="109">
        <f>SUMIF(Jul!$B$3:$B$116,A28,Jul!$V$3:$V$116)</f>
        <v>0</v>
      </c>
      <c r="O28" s="182">
        <f t="shared" si="0"/>
        <v>1</v>
      </c>
    </row>
    <row r="29" spans="1:15" x14ac:dyDescent="0.25">
      <c r="A29" s="305">
        <v>1497</v>
      </c>
      <c r="B29" s="306" t="s">
        <v>729</v>
      </c>
      <c r="C29" s="307" t="s">
        <v>247</v>
      </c>
      <c r="D29" s="307" t="s">
        <v>123</v>
      </c>
      <c r="E29" s="307" t="s">
        <v>124</v>
      </c>
      <c r="F29" s="307" t="s">
        <v>129</v>
      </c>
      <c r="G29" s="307" t="s">
        <v>402</v>
      </c>
      <c r="H29" s="307" t="s">
        <v>126</v>
      </c>
      <c r="I29" s="308"/>
      <c r="J29" s="308">
        <v>1254</v>
      </c>
      <c r="K29" s="307" t="s">
        <v>730</v>
      </c>
      <c r="L29" s="109">
        <f>I29+J29*EERR!$D$2</f>
        <v>860319.23999999987</v>
      </c>
      <c r="M29" s="109">
        <f>L29/EERR!$D$2</f>
        <v>1254</v>
      </c>
      <c r="N29" s="109">
        <f>SUMIF(Jul!$B$3:$B$116,A29,Jul!$V$3:$V$116)</f>
        <v>0</v>
      </c>
      <c r="O29" s="182">
        <f t="shared" si="0"/>
        <v>1</v>
      </c>
    </row>
    <row r="30" spans="1:15" x14ac:dyDescent="0.25">
      <c r="A30" s="305">
        <v>1498</v>
      </c>
      <c r="B30" s="306" t="s">
        <v>733</v>
      </c>
      <c r="C30" s="307" t="s">
        <v>247</v>
      </c>
      <c r="D30" s="307" t="s">
        <v>123</v>
      </c>
      <c r="E30" s="307" t="s">
        <v>124</v>
      </c>
      <c r="F30" s="307" t="s">
        <v>125</v>
      </c>
      <c r="G30" s="307" t="s">
        <v>734</v>
      </c>
      <c r="H30" s="307" t="s">
        <v>126</v>
      </c>
      <c r="I30" s="308"/>
      <c r="J30" s="308">
        <v>228</v>
      </c>
      <c r="K30" s="307" t="s">
        <v>735</v>
      </c>
      <c r="L30" s="109">
        <f>I30+J30*EERR!$D$2</f>
        <v>156421.68</v>
      </c>
      <c r="M30" s="109">
        <f>L30/EERR!$D$2</f>
        <v>228</v>
      </c>
      <c r="N30" s="109">
        <f>SUMIF(Jul!$B$3:$B$116,A30,Jul!$V$3:$V$116)</f>
        <v>312843.36</v>
      </c>
      <c r="O30" s="182">
        <f t="shared" si="0"/>
        <v>1</v>
      </c>
    </row>
    <row r="31" spans="1:15" x14ac:dyDescent="0.25">
      <c r="A31" s="305">
        <v>1499</v>
      </c>
      <c r="B31" s="306" t="s">
        <v>736</v>
      </c>
      <c r="C31" s="307" t="s">
        <v>247</v>
      </c>
      <c r="D31" s="307" t="s">
        <v>123</v>
      </c>
      <c r="E31" s="307" t="s">
        <v>124</v>
      </c>
      <c r="F31" s="307" t="s">
        <v>128</v>
      </c>
      <c r="G31" s="307" t="s">
        <v>737</v>
      </c>
      <c r="H31" s="307" t="s">
        <v>126</v>
      </c>
      <c r="I31" s="308"/>
      <c r="J31" s="308">
        <v>209</v>
      </c>
      <c r="K31" s="307" t="s">
        <v>738</v>
      </c>
      <c r="L31" s="109">
        <f>I31+J31*EERR!$D$2</f>
        <v>143386.53999999998</v>
      </c>
      <c r="M31" s="109">
        <f>L31/EERR!$D$2</f>
        <v>209</v>
      </c>
      <c r="N31" s="109">
        <f>SUMIF(Jul!$B$3:$B$116,A31,Jul!$V$3:$V$116)</f>
        <v>0</v>
      </c>
      <c r="O31" s="182">
        <f t="shared" si="0"/>
        <v>1</v>
      </c>
    </row>
    <row r="32" spans="1:15" x14ac:dyDescent="0.25">
      <c r="A32" s="305">
        <v>1500</v>
      </c>
      <c r="B32" s="306" t="s">
        <v>731</v>
      </c>
      <c r="C32" s="307" t="s">
        <v>247</v>
      </c>
      <c r="D32" s="307" t="s">
        <v>123</v>
      </c>
      <c r="E32" s="307" t="s">
        <v>124</v>
      </c>
      <c r="F32" s="307" t="s">
        <v>128</v>
      </c>
      <c r="G32" s="307" t="s">
        <v>721</v>
      </c>
      <c r="H32" s="307" t="s">
        <v>126</v>
      </c>
      <c r="I32" s="308"/>
      <c r="J32" s="308">
        <v>480</v>
      </c>
      <c r="K32" s="307" t="s">
        <v>732</v>
      </c>
      <c r="L32" s="109">
        <f>I32+J32*EERR!$D$2</f>
        <v>329308.79999999999</v>
      </c>
      <c r="M32" s="109">
        <f>L32/EERR!$D$2</f>
        <v>480</v>
      </c>
      <c r="N32" s="109">
        <f>SUMIF(Jul!$B$3:$B$116,A32,Jul!$V$3:$V$116)</f>
        <v>0</v>
      </c>
      <c r="O32" s="182">
        <f t="shared" si="0"/>
        <v>1</v>
      </c>
    </row>
    <row r="33" spans="1:15" x14ac:dyDescent="0.25">
      <c r="A33" s="305">
        <v>1501</v>
      </c>
      <c r="B33" s="306" t="s">
        <v>739</v>
      </c>
      <c r="C33" s="307" t="s">
        <v>247</v>
      </c>
      <c r="D33" s="307" t="s">
        <v>123</v>
      </c>
      <c r="E33" s="307" t="s">
        <v>124</v>
      </c>
      <c r="F33" s="307" t="s">
        <v>129</v>
      </c>
      <c r="G33" s="307" t="s">
        <v>740</v>
      </c>
      <c r="H33" s="307" t="s">
        <v>126</v>
      </c>
      <c r="I33" s="308"/>
      <c r="J33" s="308">
        <v>195</v>
      </c>
      <c r="K33" s="307" t="s">
        <v>741</v>
      </c>
      <c r="L33" s="109">
        <f>I33+J33*EERR!$D$2</f>
        <v>133781.69999999998</v>
      </c>
      <c r="M33" s="109">
        <f>L33/EERR!$D$2</f>
        <v>195</v>
      </c>
      <c r="N33" s="109">
        <f>SUMIF(Jul!$B$3:$B$116,A33,Jul!$V$3:$V$116)</f>
        <v>0</v>
      </c>
      <c r="O33" s="182">
        <f t="shared" si="0"/>
        <v>1</v>
      </c>
    </row>
    <row r="34" spans="1:15" x14ac:dyDescent="0.25">
      <c r="A34" s="305">
        <v>1502</v>
      </c>
      <c r="B34" s="306" t="s">
        <v>742</v>
      </c>
      <c r="C34" s="307" t="s">
        <v>246</v>
      </c>
      <c r="D34" s="307" t="s">
        <v>123</v>
      </c>
      <c r="E34" s="307" t="s">
        <v>127</v>
      </c>
      <c r="F34" s="307" t="s">
        <v>128</v>
      </c>
      <c r="G34" s="307" t="s">
        <v>743</v>
      </c>
      <c r="H34" s="307" t="s">
        <v>127</v>
      </c>
      <c r="I34" s="308">
        <v>180380</v>
      </c>
      <c r="J34" s="308"/>
      <c r="K34" s="307" t="s">
        <v>744</v>
      </c>
      <c r="L34" s="109">
        <f>I34+J34*EERR!$D$2</f>
        <v>180380</v>
      </c>
      <c r="M34" s="109">
        <f>L34/EERR!$D$2</f>
        <v>262.92161035477949</v>
      </c>
      <c r="N34" s="109">
        <f>SUMIF(Jul!$B$3:$B$116,A34,Jul!$V$3:$V$116)</f>
        <v>0</v>
      </c>
      <c r="O34" s="182">
        <f t="shared" si="0"/>
        <v>1</v>
      </c>
    </row>
    <row r="35" spans="1:15" x14ac:dyDescent="0.25">
      <c r="A35" s="305">
        <v>1503</v>
      </c>
      <c r="B35" s="306" t="s">
        <v>745</v>
      </c>
      <c r="C35" s="307" t="s">
        <v>246</v>
      </c>
      <c r="D35" s="307" t="s">
        <v>123</v>
      </c>
      <c r="E35" s="307" t="s">
        <v>127</v>
      </c>
      <c r="F35" s="307" t="s">
        <v>128</v>
      </c>
      <c r="G35" s="307" t="s">
        <v>746</v>
      </c>
      <c r="H35" s="307" t="s">
        <v>127</v>
      </c>
      <c r="I35" s="308">
        <v>179333</v>
      </c>
      <c r="J35" s="308"/>
      <c r="K35" s="307" t="s">
        <v>747</v>
      </c>
      <c r="L35" s="109">
        <f>I35+J35*EERR!$D$2</f>
        <v>179333</v>
      </c>
      <c r="M35" s="109">
        <f>L35/EERR!$D$2</f>
        <v>261.39550476634696</v>
      </c>
      <c r="N35" s="109">
        <f>SUMIF(Jul!$B$3:$B$116,A35,Jul!$V$3:$V$116)</f>
        <v>0</v>
      </c>
      <c r="O35" s="182">
        <f t="shared" si="0"/>
        <v>1</v>
      </c>
    </row>
    <row r="36" spans="1:15" x14ac:dyDescent="0.25">
      <c r="A36" s="305">
        <v>1504</v>
      </c>
      <c r="B36" s="306" t="s">
        <v>748</v>
      </c>
      <c r="C36" s="307" t="s">
        <v>247</v>
      </c>
      <c r="D36" s="307" t="s">
        <v>123</v>
      </c>
      <c r="E36" s="307" t="s">
        <v>124</v>
      </c>
      <c r="F36" s="307" t="s">
        <v>129</v>
      </c>
      <c r="G36" s="307" t="s">
        <v>749</v>
      </c>
      <c r="H36" s="307" t="s">
        <v>126</v>
      </c>
      <c r="I36" s="308"/>
      <c r="J36" s="308">
        <v>220</v>
      </c>
      <c r="K36" s="307" t="s">
        <v>750</v>
      </c>
      <c r="L36" s="109">
        <f>I36+J36*EERR!$D$2</f>
        <v>150933.19999999998</v>
      </c>
      <c r="M36" s="109">
        <f>L36/EERR!$D$2</f>
        <v>220</v>
      </c>
      <c r="N36" s="109">
        <f>SUMIF(Jul!$B$3:$B$116,A36,Jul!$V$3:$V$116)</f>
        <v>0</v>
      </c>
      <c r="O36" s="182">
        <f t="shared" si="0"/>
        <v>1</v>
      </c>
    </row>
    <row r="37" spans="1:15" x14ac:dyDescent="0.25">
      <c r="A37" s="305">
        <v>1505</v>
      </c>
      <c r="B37" s="306" t="s">
        <v>748</v>
      </c>
      <c r="C37" s="307" t="s">
        <v>247</v>
      </c>
      <c r="D37" s="307" t="s">
        <v>123</v>
      </c>
      <c r="E37" s="307" t="s">
        <v>124</v>
      </c>
      <c r="F37" s="307" t="s">
        <v>129</v>
      </c>
      <c r="G37" s="307" t="s">
        <v>751</v>
      </c>
      <c r="H37" s="307" t="s">
        <v>126</v>
      </c>
      <c r="I37" s="308"/>
      <c r="J37" s="308">
        <v>205</v>
      </c>
      <c r="K37" s="307" t="s">
        <v>752</v>
      </c>
      <c r="L37" s="109">
        <f>I37+J37*EERR!$D$2</f>
        <v>140642.29999999999</v>
      </c>
      <c r="M37" s="109">
        <f>L37/EERR!$D$2</f>
        <v>205</v>
      </c>
      <c r="N37" s="109">
        <f>SUMIF(Jul!$B$3:$B$116,A37,Jul!$V$3:$V$116)</f>
        <v>0</v>
      </c>
      <c r="O37" s="182">
        <f t="shared" si="0"/>
        <v>1</v>
      </c>
    </row>
    <row r="38" spans="1:15" x14ac:dyDescent="0.25">
      <c r="A38" s="305">
        <v>1506</v>
      </c>
      <c r="B38" s="306" t="s">
        <v>753</v>
      </c>
      <c r="C38" s="307" t="s">
        <v>246</v>
      </c>
      <c r="D38" s="307" t="s">
        <v>123</v>
      </c>
      <c r="E38" s="307" t="s">
        <v>127</v>
      </c>
      <c r="F38" s="307" t="s">
        <v>128</v>
      </c>
      <c r="G38" s="307" t="s">
        <v>534</v>
      </c>
      <c r="H38" s="307" t="s">
        <v>127</v>
      </c>
      <c r="I38" s="308">
        <v>1173816</v>
      </c>
      <c r="J38" s="308"/>
      <c r="K38" s="307" t="s">
        <v>754</v>
      </c>
      <c r="L38" s="109">
        <f>I38+J38*EERR!$D$2</f>
        <v>1173816</v>
      </c>
      <c r="M38" s="109">
        <f>L38/EERR!$D$2</f>
        <v>1710.9523948342712</v>
      </c>
      <c r="N38" s="109">
        <f>SUMIF(Jul!$B$3:$B$116,A38,Jul!$V$3:$V$116)</f>
        <v>0</v>
      </c>
      <c r="O38" s="182">
        <f t="shared" si="0"/>
        <v>1</v>
      </c>
    </row>
    <row r="39" spans="1:15" x14ac:dyDescent="0.25">
      <c r="A39" s="305">
        <v>1507</v>
      </c>
      <c r="B39" s="306" t="s">
        <v>755</v>
      </c>
      <c r="C39" s="307" t="s">
        <v>247</v>
      </c>
      <c r="D39" s="307" t="s">
        <v>123</v>
      </c>
      <c r="E39" s="307" t="s">
        <v>124</v>
      </c>
      <c r="F39" s="307" t="s">
        <v>129</v>
      </c>
      <c r="G39" s="307" t="s">
        <v>756</v>
      </c>
      <c r="H39" s="307" t="s">
        <v>126</v>
      </c>
      <c r="I39" s="308"/>
      <c r="J39" s="308">
        <v>220</v>
      </c>
      <c r="K39" s="307" t="s">
        <v>757</v>
      </c>
      <c r="L39" s="109">
        <f>I39+J39*EERR!$D$2</f>
        <v>150933.19999999998</v>
      </c>
      <c r="M39" s="109">
        <f>L39/EERR!$D$2</f>
        <v>220</v>
      </c>
      <c r="N39" s="109">
        <f>SUMIF(Jul!$B$3:$B$116,A39,Jul!$V$3:$V$116)</f>
        <v>0</v>
      </c>
      <c r="O39" s="182">
        <f t="shared" si="0"/>
        <v>1</v>
      </c>
    </row>
    <row r="40" spans="1:15" x14ac:dyDescent="0.25">
      <c r="A40" s="305">
        <v>1508</v>
      </c>
      <c r="B40" s="306" t="s">
        <v>758</v>
      </c>
      <c r="C40" s="307" t="s">
        <v>247</v>
      </c>
      <c r="D40" s="307" t="s">
        <v>123</v>
      </c>
      <c r="E40" s="307" t="s">
        <v>124</v>
      </c>
      <c r="F40" s="307" t="s">
        <v>129</v>
      </c>
      <c r="G40" s="307" t="s">
        <v>759</v>
      </c>
      <c r="H40" s="307" t="s">
        <v>126</v>
      </c>
      <c r="I40" s="308"/>
      <c r="J40" s="308">
        <v>209</v>
      </c>
      <c r="K40" s="307" t="s">
        <v>760</v>
      </c>
      <c r="L40" s="109">
        <f>I40+J40*EERR!$D$2</f>
        <v>143386.53999999998</v>
      </c>
      <c r="M40" s="109">
        <f>L40/EERR!$D$2</f>
        <v>209</v>
      </c>
      <c r="N40" s="109">
        <f>SUMIF(Jul!$B$3:$B$116,A40,Jul!$V$3:$V$116)</f>
        <v>0</v>
      </c>
      <c r="O40" s="182">
        <f t="shared" si="0"/>
        <v>1</v>
      </c>
    </row>
    <row r="41" spans="1:15" x14ac:dyDescent="0.25">
      <c r="A41" s="305">
        <v>1509</v>
      </c>
      <c r="B41" s="306" t="s">
        <v>761</v>
      </c>
      <c r="C41" s="307" t="s">
        <v>247</v>
      </c>
      <c r="D41" s="307" t="s">
        <v>123</v>
      </c>
      <c r="E41" s="307" t="s">
        <v>124</v>
      </c>
      <c r="F41" s="307" t="s">
        <v>128</v>
      </c>
      <c r="G41" s="307" t="s">
        <v>762</v>
      </c>
      <c r="H41" s="307" t="s">
        <v>126</v>
      </c>
      <c r="I41" s="308"/>
      <c r="J41" s="308">
        <v>418</v>
      </c>
      <c r="K41" s="307" t="s">
        <v>763</v>
      </c>
      <c r="L41" s="109">
        <f>I41+J41*EERR!$D$2</f>
        <v>286773.07999999996</v>
      </c>
      <c r="M41" s="109">
        <f>L41/EERR!$D$2</f>
        <v>418</v>
      </c>
      <c r="N41" s="109">
        <f>SUMIF(Jul!$B$3:$B$116,A41,Jul!$V$3:$V$116)</f>
        <v>0</v>
      </c>
      <c r="O41" s="182">
        <f t="shared" si="0"/>
        <v>1</v>
      </c>
    </row>
    <row r="42" spans="1:15" x14ac:dyDescent="0.25">
      <c r="A42" s="305">
        <v>1510</v>
      </c>
      <c r="B42" s="306" t="s">
        <v>764</v>
      </c>
      <c r="C42" s="307" t="s">
        <v>247</v>
      </c>
      <c r="D42" s="307" t="s">
        <v>123</v>
      </c>
      <c r="E42" s="307" t="s">
        <v>124</v>
      </c>
      <c r="F42" s="307" t="s">
        <v>128</v>
      </c>
      <c r="G42" s="307" t="s">
        <v>765</v>
      </c>
      <c r="H42" s="307" t="s">
        <v>126</v>
      </c>
      <c r="I42" s="308"/>
      <c r="J42" s="308">
        <v>240</v>
      </c>
      <c r="K42" s="307" t="s">
        <v>766</v>
      </c>
      <c r="L42" s="109">
        <f>I42+J42*EERR!$D$2</f>
        <v>164654.39999999999</v>
      </c>
      <c r="M42" s="109">
        <f>L42/EERR!$D$2</f>
        <v>240</v>
      </c>
      <c r="N42" s="109">
        <f>SUMIF(Jul!$B$3:$B$116,A42,Jul!$V$3:$V$116)</f>
        <v>164654.39999999999</v>
      </c>
      <c r="O42" s="182">
        <f t="shared" si="0"/>
        <v>1</v>
      </c>
    </row>
    <row r="43" spans="1:15" x14ac:dyDescent="0.25">
      <c r="A43" s="305">
        <v>1511</v>
      </c>
      <c r="B43" s="306" t="s">
        <v>767</v>
      </c>
      <c r="C43" s="307" t="s">
        <v>247</v>
      </c>
      <c r="D43" s="307" t="s">
        <v>123</v>
      </c>
      <c r="E43" s="307" t="s">
        <v>124</v>
      </c>
      <c r="F43" s="307" t="s">
        <v>129</v>
      </c>
      <c r="G43" s="307" t="s">
        <v>768</v>
      </c>
      <c r="H43" s="307" t="s">
        <v>126</v>
      </c>
      <c r="I43" s="308"/>
      <c r="J43" s="308">
        <v>228</v>
      </c>
      <c r="K43" s="307" t="s">
        <v>769</v>
      </c>
      <c r="L43" s="109">
        <f>I43+J43*EERR!$D$2</f>
        <v>156421.68</v>
      </c>
      <c r="M43" s="109">
        <f>L43/EERR!$D$2</f>
        <v>228</v>
      </c>
      <c r="N43" s="109">
        <f>SUMIF(Jul!$B$3:$B$116,A43,Jul!$V$3:$V$116)</f>
        <v>0</v>
      </c>
      <c r="O43" s="182">
        <f t="shared" si="0"/>
        <v>1</v>
      </c>
    </row>
    <row r="44" spans="1:15" x14ac:dyDescent="0.25">
      <c r="A44" s="305">
        <v>1512</v>
      </c>
      <c r="B44" s="306" t="s">
        <v>770</v>
      </c>
      <c r="C44" s="307" t="s">
        <v>246</v>
      </c>
      <c r="D44" s="307" t="s">
        <v>123</v>
      </c>
      <c r="E44" s="307" t="s">
        <v>127</v>
      </c>
      <c r="F44" s="307" t="s">
        <v>128</v>
      </c>
      <c r="G44" s="307" t="s">
        <v>771</v>
      </c>
      <c r="H44" s="307" t="s">
        <v>127</v>
      </c>
      <c r="I44" s="308">
        <v>158490</v>
      </c>
      <c r="J44" s="308"/>
      <c r="K44" s="307" t="s">
        <v>772</v>
      </c>
      <c r="L44" s="109">
        <f>I44+J44*EERR!$D$2</f>
        <v>158490</v>
      </c>
      <c r="M44" s="109">
        <f>L44/EERR!$D$2</f>
        <v>231.01478004839228</v>
      </c>
      <c r="N44" s="109">
        <f>SUMIF(Jul!$B$3:$B$116,A44,Jul!$V$3:$V$116)</f>
        <v>0</v>
      </c>
      <c r="O44" s="182">
        <f t="shared" si="0"/>
        <v>1</v>
      </c>
    </row>
    <row r="45" spans="1:15" x14ac:dyDescent="0.25">
      <c r="A45" s="305">
        <v>1513</v>
      </c>
      <c r="B45" s="306" t="s">
        <v>775</v>
      </c>
      <c r="C45" s="307" t="s">
        <v>247</v>
      </c>
      <c r="D45" s="307" t="s">
        <v>123</v>
      </c>
      <c r="E45" s="307" t="s">
        <v>124</v>
      </c>
      <c r="F45" s="307" t="s">
        <v>129</v>
      </c>
      <c r="G45" s="307" t="s">
        <v>776</v>
      </c>
      <c r="H45" s="307" t="s">
        <v>126</v>
      </c>
      <c r="I45" s="308"/>
      <c r="J45" s="308">
        <v>205</v>
      </c>
      <c r="K45" s="307" t="s">
        <v>777</v>
      </c>
      <c r="L45" s="109">
        <f>I45+J45*EERR!$D$2</f>
        <v>140642.29999999999</v>
      </c>
      <c r="M45" s="109">
        <f>L45/EERR!$D$2</f>
        <v>205</v>
      </c>
      <c r="N45" s="109">
        <f>SUMIF(Jul!$B$3:$B$116,A45,Jul!$V$3:$V$116)</f>
        <v>0</v>
      </c>
      <c r="O45" s="182">
        <f t="shared" si="0"/>
        <v>1</v>
      </c>
    </row>
    <row r="46" spans="1:15" x14ac:dyDescent="0.25">
      <c r="A46" s="305">
        <v>1514</v>
      </c>
      <c r="B46" s="306" t="s">
        <v>778</v>
      </c>
      <c r="C46" s="307" t="s">
        <v>247</v>
      </c>
      <c r="D46" s="307" t="s">
        <v>123</v>
      </c>
      <c r="E46" s="307" t="s">
        <v>124</v>
      </c>
      <c r="F46" s="307" t="s">
        <v>128</v>
      </c>
      <c r="G46" s="307" t="s">
        <v>413</v>
      </c>
      <c r="H46" s="307" t="s">
        <v>126</v>
      </c>
      <c r="I46" s="308"/>
      <c r="J46" s="308">
        <v>1120</v>
      </c>
      <c r="K46" s="307" t="s">
        <v>779</v>
      </c>
      <c r="L46" s="109">
        <f>I46+J46*EERR!$D$2</f>
        <v>768387.2</v>
      </c>
      <c r="M46" s="109">
        <f>L46/EERR!$D$2</f>
        <v>1120</v>
      </c>
      <c r="N46" s="109">
        <f>SUMIF(Jul!$B$3:$B$116,A46,Jul!$V$3:$V$116)</f>
        <v>0</v>
      </c>
      <c r="O46" s="182">
        <f t="shared" si="0"/>
        <v>1</v>
      </c>
    </row>
    <row r="47" spans="1:15" x14ac:dyDescent="0.25">
      <c r="A47" s="305">
        <v>1515</v>
      </c>
      <c r="B47" s="306" t="s">
        <v>773</v>
      </c>
      <c r="C47" s="307" t="s">
        <v>247</v>
      </c>
      <c r="D47" s="307" t="s">
        <v>123</v>
      </c>
      <c r="E47" s="307" t="s">
        <v>124</v>
      </c>
      <c r="F47" s="307" t="s">
        <v>128</v>
      </c>
      <c r="G47" s="307" t="s">
        <v>548</v>
      </c>
      <c r="H47" s="307" t="s">
        <v>126</v>
      </c>
      <c r="I47" s="308"/>
      <c r="J47" s="308">
        <v>1120</v>
      </c>
      <c r="K47" s="307" t="s">
        <v>774</v>
      </c>
      <c r="L47" s="109">
        <f>I47+J47*EERR!$D$2</f>
        <v>768387.2</v>
      </c>
      <c r="M47" s="109">
        <f>L47/EERR!$D$2</f>
        <v>1120</v>
      </c>
      <c r="N47" s="109">
        <f>SUMIF(Jul!$B$3:$B$116,A47,Jul!$V$3:$V$116)</f>
        <v>0</v>
      </c>
      <c r="O47" s="182">
        <f t="shared" si="0"/>
        <v>1</v>
      </c>
    </row>
    <row r="48" spans="1:15" x14ac:dyDescent="0.25">
      <c r="A48" s="305">
        <v>1516</v>
      </c>
      <c r="B48" s="306" t="s">
        <v>780</v>
      </c>
      <c r="C48" s="307" t="s">
        <v>246</v>
      </c>
      <c r="D48" s="307" t="s">
        <v>123</v>
      </c>
      <c r="E48" s="307" t="s">
        <v>127</v>
      </c>
      <c r="F48" s="307" t="s">
        <v>128</v>
      </c>
      <c r="G48" s="307" t="s">
        <v>781</v>
      </c>
      <c r="H48" s="307" t="s">
        <v>127</v>
      </c>
      <c r="I48" s="308">
        <v>370623</v>
      </c>
      <c r="J48" s="308"/>
      <c r="K48" s="307" t="s">
        <v>782</v>
      </c>
      <c r="L48" s="109">
        <f>I48+J48*EERR!$D$2</f>
        <v>370623</v>
      </c>
      <c r="M48" s="109">
        <f>L48/EERR!$D$2</f>
        <v>540.21951432819287</v>
      </c>
      <c r="N48" s="109">
        <f>SUMIF(Jul!$B$3:$B$116,A48,Jul!$V$3:$V$116)</f>
        <v>0</v>
      </c>
      <c r="O48" s="182">
        <f t="shared" si="0"/>
        <v>1</v>
      </c>
    </row>
    <row r="49" spans="1:15" x14ac:dyDescent="0.25">
      <c r="A49" s="305">
        <v>1517</v>
      </c>
      <c r="B49" s="306" t="s">
        <v>783</v>
      </c>
      <c r="C49" s="307" t="s">
        <v>247</v>
      </c>
      <c r="D49" s="307" t="s">
        <v>123</v>
      </c>
      <c r="E49" s="307" t="s">
        <v>124</v>
      </c>
      <c r="F49" s="307" t="s">
        <v>129</v>
      </c>
      <c r="G49" s="307" t="s">
        <v>416</v>
      </c>
      <c r="H49" s="307" t="s">
        <v>126</v>
      </c>
      <c r="I49" s="308"/>
      <c r="J49" s="308">
        <v>680</v>
      </c>
      <c r="K49" s="307" t="s">
        <v>784</v>
      </c>
      <c r="L49" s="109">
        <f>I49+J49*EERR!$D$2</f>
        <v>466520.8</v>
      </c>
      <c r="M49" s="109">
        <f>L49/EERR!$D$2</f>
        <v>680</v>
      </c>
      <c r="N49" s="109">
        <f>SUMIF(Jul!$B$3:$B$116,A49,Jul!$V$3:$V$116)</f>
        <v>0</v>
      </c>
      <c r="O49" s="182">
        <f t="shared" si="0"/>
        <v>1</v>
      </c>
    </row>
    <row r="50" spans="1:15" x14ac:dyDescent="0.25">
      <c r="A50" s="305">
        <v>1518</v>
      </c>
      <c r="B50" s="306" t="s">
        <v>785</v>
      </c>
      <c r="C50" s="307" t="s">
        <v>247</v>
      </c>
      <c r="D50" s="307" t="s">
        <v>123</v>
      </c>
      <c r="E50" s="307" t="s">
        <v>124</v>
      </c>
      <c r="F50" s="307" t="s">
        <v>128</v>
      </c>
      <c r="G50" s="307" t="s">
        <v>786</v>
      </c>
      <c r="H50" s="307" t="s">
        <v>126</v>
      </c>
      <c r="I50" s="308"/>
      <c r="J50" s="308">
        <v>220</v>
      </c>
      <c r="K50" s="307" t="s">
        <v>787</v>
      </c>
      <c r="L50" s="109">
        <f>I50+J50*EERR!$D$2</f>
        <v>150933.19999999998</v>
      </c>
      <c r="M50" s="109">
        <f>L50/EERR!$D$2</f>
        <v>220</v>
      </c>
      <c r="N50" s="109">
        <f>SUMIF(Jul!$B$3:$B$116,A50,Jul!$V$3:$V$116)</f>
        <v>0</v>
      </c>
      <c r="O50" s="182">
        <f t="shared" si="0"/>
        <v>1</v>
      </c>
    </row>
    <row r="51" spans="1:15" x14ac:dyDescent="0.25">
      <c r="A51" s="305">
        <v>1519</v>
      </c>
      <c r="B51" s="306" t="s">
        <v>788</v>
      </c>
      <c r="C51" s="307" t="s">
        <v>247</v>
      </c>
      <c r="D51" s="307" t="s">
        <v>123</v>
      </c>
      <c r="E51" s="307" t="s">
        <v>124</v>
      </c>
      <c r="F51" s="307" t="s">
        <v>129</v>
      </c>
      <c r="G51" s="307" t="s">
        <v>789</v>
      </c>
      <c r="H51" s="307" t="s">
        <v>126</v>
      </c>
      <c r="I51" s="308"/>
      <c r="J51" s="308">
        <v>220</v>
      </c>
      <c r="K51" s="307" t="s">
        <v>790</v>
      </c>
      <c r="L51" s="109">
        <f>I51+J51*EERR!$D$2</f>
        <v>150933.19999999998</v>
      </c>
      <c r="M51" s="109">
        <f>L51/EERR!$D$2</f>
        <v>220</v>
      </c>
      <c r="N51" s="109">
        <f>SUMIF(Jul!$B$3:$B$116,A51,Jul!$V$3:$V$116)</f>
        <v>0</v>
      </c>
      <c r="O51" s="182">
        <f t="shared" si="0"/>
        <v>1</v>
      </c>
    </row>
    <row r="52" spans="1:15" x14ac:dyDescent="0.25">
      <c r="A52" s="305">
        <v>1520</v>
      </c>
      <c r="B52" s="306" t="s">
        <v>788</v>
      </c>
      <c r="C52" s="307" t="s">
        <v>247</v>
      </c>
      <c r="D52" s="307" t="s">
        <v>123</v>
      </c>
      <c r="E52" s="307" t="s">
        <v>124</v>
      </c>
      <c r="F52" s="307" t="s">
        <v>129</v>
      </c>
      <c r="G52" s="307" t="s">
        <v>789</v>
      </c>
      <c r="H52" s="307" t="s">
        <v>126</v>
      </c>
      <c r="I52" s="308"/>
      <c r="J52" s="308">
        <v>220</v>
      </c>
      <c r="K52" s="307" t="s">
        <v>791</v>
      </c>
      <c r="L52" s="109">
        <f>I52+J52*EERR!$D$2</f>
        <v>150933.19999999998</v>
      </c>
      <c r="M52" s="109">
        <f>L52/EERR!$D$2</f>
        <v>220</v>
      </c>
      <c r="N52" s="109">
        <f>SUMIF(Jul!$B$3:$B$116,A52,Jul!$V$3:$V$116)</f>
        <v>0</v>
      </c>
      <c r="O52" s="182">
        <f t="shared" si="0"/>
        <v>1</v>
      </c>
    </row>
    <row r="53" spans="1:15" x14ac:dyDescent="0.25">
      <c r="A53" s="305">
        <v>1521</v>
      </c>
      <c r="B53" s="306" t="s">
        <v>792</v>
      </c>
      <c r="C53" s="307" t="s">
        <v>246</v>
      </c>
      <c r="D53" s="307" t="s">
        <v>123</v>
      </c>
      <c r="E53" s="307" t="s">
        <v>127</v>
      </c>
      <c r="F53" s="307" t="s">
        <v>129</v>
      </c>
      <c r="G53" s="307" t="s">
        <v>793</v>
      </c>
      <c r="H53" s="307" t="s">
        <v>127</v>
      </c>
      <c r="I53" s="308">
        <v>194494</v>
      </c>
      <c r="J53" s="308"/>
      <c r="K53" s="307" t="s">
        <v>794</v>
      </c>
      <c r="L53" s="109">
        <f>I53+J53*EERR!$D$2</f>
        <v>194494</v>
      </c>
      <c r="M53" s="109">
        <f>L53/EERR!$D$2</f>
        <v>283.49415503017229</v>
      </c>
      <c r="N53" s="109">
        <f>SUMIF(Jul!$B$3:$B$116,A53,Jul!$V$3:$V$116)</f>
        <v>0</v>
      </c>
      <c r="O53" s="182">
        <f t="shared" si="0"/>
        <v>1</v>
      </c>
    </row>
    <row r="54" spans="1:15" x14ac:dyDescent="0.25">
      <c r="A54" s="305">
        <v>1522</v>
      </c>
      <c r="B54" s="306" t="s">
        <v>795</v>
      </c>
      <c r="C54" s="307" t="s">
        <v>246</v>
      </c>
      <c r="D54" s="307" t="s">
        <v>123</v>
      </c>
      <c r="E54" s="307" t="s">
        <v>127</v>
      </c>
      <c r="F54" s="307" t="s">
        <v>128</v>
      </c>
      <c r="G54" s="307" t="s">
        <v>781</v>
      </c>
      <c r="H54" s="307" t="s">
        <v>127</v>
      </c>
      <c r="I54" s="308">
        <v>2000</v>
      </c>
      <c r="J54" s="308"/>
      <c r="K54" s="307" t="s">
        <v>796</v>
      </c>
      <c r="L54" s="109">
        <f>I54+J54*EERR!$D$2</f>
        <v>2000</v>
      </c>
      <c r="M54" s="109">
        <f>L54/EERR!$D$2</f>
        <v>2.915196921552051</v>
      </c>
      <c r="N54" s="109">
        <f>SUMIF(Jul!$B$3:$B$116,A54,Jul!$V$3:$V$116)</f>
        <v>0</v>
      </c>
      <c r="O54" s="182">
        <f t="shared" si="0"/>
        <v>1</v>
      </c>
    </row>
    <row r="55" spans="1:15" x14ac:dyDescent="0.25">
      <c r="A55" s="305">
        <v>1523</v>
      </c>
      <c r="B55" s="306" t="s">
        <v>797</v>
      </c>
      <c r="C55" s="307" t="s">
        <v>247</v>
      </c>
      <c r="D55" s="307" t="s">
        <v>123</v>
      </c>
      <c r="E55" s="307" t="s">
        <v>124</v>
      </c>
      <c r="F55" s="307" t="s">
        <v>128</v>
      </c>
      <c r="G55" s="307" t="s">
        <v>431</v>
      </c>
      <c r="H55" s="307" t="s">
        <v>126</v>
      </c>
      <c r="I55" s="308"/>
      <c r="J55" s="308">
        <v>270</v>
      </c>
      <c r="K55" s="307" t="s">
        <v>798</v>
      </c>
      <c r="L55" s="109">
        <f>I55+J55*EERR!$D$2</f>
        <v>185236.19999999998</v>
      </c>
      <c r="M55" s="109">
        <f>L55/EERR!$D$2</f>
        <v>270</v>
      </c>
      <c r="N55" s="109">
        <f>SUMIF(Jul!$B$3:$B$116,A55,Jul!$V$3:$V$116)</f>
        <v>0</v>
      </c>
      <c r="O55" s="182">
        <f t="shared" si="0"/>
        <v>1</v>
      </c>
    </row>
    <row r="56" spans="1:15" x14ac:dyDescent="0.25">
      <c r="A56" s="305">
        <v>1524</v>
      </c>
      <c r="B56" s="306" t="s">
        <v>799</v>
      </c>
      <c r="C56" s="307" t="s">
        <v>247</v>
      </c>
      <c r="D56" s="307" t="s">
        <v>123</v>
      </c>
      <c r="E56" s="307" t="s">
        <v>124</v>
      </c>
      <c r="F56" s="307" t="s">
        <v>128</v>
      </c>
      <c r="G56" s="307" t="s">
        <v>800</v>
      </c>
      <c r="H56" s="307" t="s">
        <v>126</v>
      </c>
      <c r="I56" s="308"/>
      <c r="J56" s="308">
        <v>240</v>
      </c>
      <c r="K56" s="307" t="s">
        <v>801</v>
      </c>
      <c r="L56" s="109">
        <f>I56+J56*EERR!$D$2</f>
        <v>164654.39999999999</v>
      </c>
      <c r="M56" s="109">
        <f>L56/EERR!$D$2</f>
        <v>240</v>
      </c>
      <c r="N56" s="109">
        <f>SUMIF(Jul!$B$3:$B$116,A56,Jul!$V$3:$V$116)</f>
        <v>0</v>
      </c>
      <c r="O56" s="182">
        <f t="shared" si="0"/>
        <v>1</v>
      </c>
    </row>
    <row r="57" spans="1:15" x14ac:dyDescent="0.25">
      <c r="A57" s="305">
        <v>1525</v>
      </c>
      <c r="B57" s="306" t="s">
        <v>802</v>
      </c>
      <c r="C57" s="307" t="s">
        <v>246</v>
      </c>
      <c r="D57" s="307" t="s">
        <v>123</v>
      </c>
      <c r="E57" s="307" t="s">
        <v>127</v>
      </c>
      <c r="F57" s="307" t="s">
        <v>129</v>
      </c>
      <c r="G57" s="307" t="s">
        <v>803</v>
      </c>
      <c r="H57" s="307" t="s">
        <v>127</v>
      </c>
      <c r="I57" s="308">
        <v>193922</v>
      </c>
      <c r="J57" s="308"/>
      <c r="K57" s="307" t="s">
        <v>804</v>
      </c>
      <c r="L57" s="109">
        <f>I57+J57*EERR!$D$2</f>
        <v>193922</v>
      </c>
      <c r="M57" s="109">
        <f>L57/EERR!$D$2</f>
        <v>282.66040871060841</v>
      </c>
      <c r="N57" s="109">
        <f>SUMIF(Jul!$B$3:$B$116,A57,Jul!$V$3:$V$116)</f>
        <v>0</v>
      </c>
      <c r="O57" s="182">
        <f t="shared" si="0"/>
        <v>1</v>
      </c>
    </row>
    <row r="58" spans="1:15" x14ac:dyDescent="0.25">
      <c r="A58" s="305">
        <v>1526</v>
      </c>
      <c r="B58" s="306" t="s">
        <v>805</v>
      </c>
      <c r="C58" s="307" t="s">
        <v>247</v>
      </c>
      <c r="D58" s="307" t="s">
        <v>123</v>
      </c>
      <c r="E58" s="307" t="s">
        <v>124</v>
      </c>
      <c r="F58" s="307" t="s">
        <v>128</v>
      </c>
      <c r="G58" s="307" t="s">
        <v>806</v>
      </c>
      <c r="H58" s="307" t="s">
        <v>126</v>
      </c>
      <c r="I58" s="308"/>
      <c r="J58" s="308">
        <v>195</v>
      </c>
      <c r="K58" s="307" t="s">
        <v>807</v>
      </c>
      <c r="L58" s="109">
        <f>I58+J58*EERR!$D$2</f>
        <v>133781.69999999998</v>
      </c>
      <c r="M58" s="109">
        <f>L58/EERR!$D$2</f>
        <v>195</v>
      </c>
      <c r="N58" s="109">
        <f>SUMIF(Jul!$B$3:$B$116,A58,Jul!$V$3:$V$116)</f>
        <v>668908.5</v>
      </c>
      <c r="O58" s="182">
        <f t="shared" si="0"/>
        <v>1</v>
      </c>
    </row>
    <row r="59" spans="1:15" x14ac:dyDescent="0.25">
      <c r="A59" s="305">
        <v>1527</v>
      </c>
      <c r="B59" s="306" t="s">
        <v>808</v>
      </c>
      <c r="C59" s="307" t="s">
        <v>247</v>
      </c>
      <c r="D59" s="307" t="s">
        <v>123</v>
      </c>
      <c r="E59" s="307" t="s">
        <v>124</v>
      </c>
      <c r="F59" s="307" t="s">
        <v>128</v>
      </c>
      <c r="G59" s="307" t="s">
        <v>809</v>
      </c>
      <c r="H59" s="307" t="s">
        <v>126</v>
      </c>
      <c r="I59" s="308"/>
      <c r="J59" s="308">
        <v>195</v>
      </c>
      <c r="K59" s="307" t="s">
        <v>810</v>
      </c>
      <c r="L59" s="109">
        <f>I59+J59*EERR!$D$2</f>
        <v>133781.69999999998</v>
      </c>
      <c r="M59" s="109">
        <f>L59/EERR!$D$2</f>
        <v>195</v>
      </c>
      <c r="N59" s="109">
        <f>SUMIF(Jul!$B$3:$B$116,A59,Jul!$V$3:$V$116)</f>
        <v>802690.2</v>
      </c>
      <c r="O59" s="182">
        <f t="shared" si="0"/>
        <v>1</v>
      </c>
    </row>
    <row r="60" spans="1:15" x14ac:dyDescent="0.25">
      <c r="A60" s="305">
        <v>1528</v>
      </c>
      <c r="B60" s="306" t="s">
        <v>811</v>
      </c>
      <c r="C60" s="307" t="s">
        <v>247</v>
      </c>
      <c r="D60" s="307" t="s">
        <v>123</v>
      </c>
      <c r="E60" s="307" t="s">
        <v>124</v>
      </c>
      <c r="F60" s="307" t="s">
        <v>129</v>
      </c>
      <c r="G60" s="307" t="s">
        <v>812</v>
      </c>
      <c r="H60" s="307" t="s">
        <v>126</v>
      </c>
      <c r="I60" s="308"/>
      <c r="J60" s="308">
        <v>660</v>
      </c>
      <c r="K60" s="307" t="s">
        <v>813</v>
      </c>
      <c r="L60" s="109">
        <f>I60+J60*EERR!$D$2</f>
        <v>452799.6</v>
      </c>
      <c r="M60" s="109">
        <f>L60/EERR!$D$2</f>
        <v>660</v>
      </c>
      <c r="N60" s="109">
        <f>SUMIF(Jul!$B$3:$B$116,A60,Jul!$V$3:$V$116)</f>
        <v>0</v>
      </c>
      <c r="O60" s="182">
        <f t="shared" si="0"/>
        <v>1</v>
      </c>
    </row>
    <row r="61" spans="1:15" x14ac:dyDescent="0.25">
      <c r="A61" s="305">
        <v>1529</v>
      </c>
      <c r="B61" s="306" t="s">
        <v>814</v>
      </c>
      <c r="C61" s="307" t="s">
        <v>247</v>
      </c>
      <c r="D61" s="307" t="s">
        <v>123</v>
      </c>
      <c r="E61" s="307" t="s">
        <v>124</v>
      </c>
      <c r="F61" s="307" t="s">
        <v>128</v>
      </c>
      <c r="G61" s="307" t="s">
        <v>815</v>
      </c>
      <c r="H61" s="307" t="s">
        <v>126</v>
      </c>
      <c r="I61" s="308"/>
      <c r="J61" s="308">
        <v>220</v>
      </c>
      <c r="K61" s="307" t="s">
        <v>816</v>
      </c>
      <c r="L61" s="109">
        <f>I61+J61*EERR!$D$2</f>
        <v>150933.19999999998</v>
      </c>
      <c r="M61" s="109">
        <f>L61/EERR!$D$2</f>
        <v>220</v>
      </c>
      <c r="N61" s="109">
        <f>SUMIF(Jul!$B$3:$B$116,A61,Jul!$V$3:$V$116)</f>
        <v>150933.19999999998</v>
      </c>
      <c r="O61" s="182">
        <f t="shared" si="0"/>
        <v>1</v>
      </c>
    </row>
    <row r="62" spans="1:15" x14ac:dyDescent="0.25">
      <c r="A62" s="305">
        <v>1530</v>
      </c>
      <c r="B62" s="306" t="s">
        <v>817</v>
      </c>
      <c r="C62" s="307" t="s">
        <v>246</v>
      </c>
      <c r="D62" s="307" t="s">
        <v>123</v>
      </c>
      <c r="E62" s="307" t="s">
        <v>127</v>
      </c>
      <c r="F62" s="307" t="s">
        <v>128</v>
      </c>
      <c r="G62" s="307" t="s">
        <v>434</v>
      </c>
      <c r="H62" s="307" t="s">
        <v>127</v>
      </c>
      <c r="I62" s="308">
        <v>356572</v>
      </c>
      <c r="J62" s="308"/>
      <c r="K62" s="307" t="s">
        <v>818</v>
      </c>
      <c r="L62" s="109">
        <f>I62+J62*EERR!$D$2</f>
        <v>356572</v>
      </c>
      <c r="M62" s="109">
        <f>L62/EERR!$D$2</f>
        <v>519.73879835582898</v>
      </c>
      <c r="N62" s="109">
        <f>SUMIF(Jul!$B$3:$B$116,A62,Jul!$V$3:$V$116)</f>
        <v>0</v>
      </c>
      <c r="O62" s="182">
        <f t="shared" si="0"/>
        <v>1</v>
      </c>
    </row>
    <row r="63" spans="1:15" x14ac:dyDescent="0.25">
      <c r="A63" s="305">
        <v>1531</v>
      </c>
      <c r="B63" s="306" t="s">
        <v>819</v>
      </c>
      <c r="C63" s="307" t="s">
        <v>247</v>
      </c>
      <c r="D63" s="307" t="s">
        <v>123</v>
      </c>
      <c r="E63" s="307" t="s">
        <v>124</v>
      </c>
      <c r="F63" s="307" t="s">
        <v>129</v>
      </c>
      <c r="G63" s="307" t="s">
        <v>437</v>
      </c>
      <c r="H63" s="307" t="s">
        <v>126</v>
      </c>
      <c r="I63" s="308"/>
      <c r="J63" s="308">
        <v>220</v>
      </c>
      <c r="K63" s="307" t="s">
        <v>820</v>
      </c>
      <c r="L63" s="109">
        <f>I63+J63*EERR!$D$2</f>
        <v>150933.19999999998</v>
      </c>
      <c r="M63" s="109">
        <f>L63/EERR!$D$2</f>
        <v>220</v>
      </c>
      <c r="N63" s="109">
        <f>SUMIF(Jul!$B$3:$B$116,A63,Jul!$V$3:$V$116)</f>
        <v>0</v>
      </c>
      <c r="O63" s="182">
        <f t="shared" si="0"/>
        <v>1</v>
      </c>
    </row>
    <row r="64" spans="1:15" x14ac:dyDescent="0.25">
      <c r="A64" s="305">
        <v>1532</v>
      </c>
      <c r="B64" s="306" t="s">
        <v>821</v>
      </c>
      <c r="C64" s="307" t="s">
        <v>246</v>
      </c>
      <c r="D64" s="307" t="s">
        <v>123</v>
      </c>
      <c r="E64" s="307" t="s">
        <v>127</v>
      </c>
      <c r="F64" s="307" t="s">
        <v>128</v>
      </c>
      <c r="G64" s="307" t="s">
        <v>683</v>
      </c>
      <c r="H64" s="307" t="s">
        <v>127</v>
      </c>
      <c r="I64" s="308">
        <v>178548</v>
      </c>
      <c r="J64" s="308"/>
      <c r="K64" s="307" t="s">
        <v>822</v>
      </c>
      <c r="L64" s="109">
        <f>I64+J64*EERR!$D$2</f>
        <v>178548</v>
      </c>
      <c r="M64" s="109">
        <f>L64/EERR!$D$2</f>
        <v>260.25128997463781</v>
      </c>
      <c r="N64" s="109">
        <f>SUMIF(Jul!$B$3:$B$116,A64,Jul!$V$3:$V$116)</f>
        <v>0</v>
      </c>
      <c r="O64" s="182">
        <f t="shared" si="0"/>
        <v>1</v>
      </c>
    </row>
    <row r="65" spans="1:15" x14ac:dyDescent="0.25">
      <c r="A65" s="305">
        <v>1533</v>
      </c>
      <c r="B65" s="306" t="s">
        <v>823</v>
      </c>
      <c r="C65" s="307" t="s">
        <v>247</v>
      </c>
      <c r="D65" s="307" t="s">
        <v>123</v>
      </c>
      <c r="E65" s="307" t="s">
        <v>124</v>
      </c>
      <c r="F65" s="307" t="s">
        <v>125</v>
      </c>
      <c r="G65" s="307" t="s">
        <v>824</v>
      </c>
      <c r="H65" s="307" t="s">
        <v>126</v>
      </c>
      <c r="I65" s="308"/>
      <c r="J65" s="308">
        <v>240</v>
      </c>
      <c r="K65" s="307" t="s">
        <v>825</v>
      </c>
      <c r="L65" s="109">
        <f>I65+J65*EERR!$D$2</f>
        <v>164654.39999999999</v>
      </c>
      <c r="M65" s="109">
        <f>L65/EERR!$D$2</f>
        <v>240</v>
      </c>
      <c r="N65" s="109">
        <f>SUMIF(Jul!$B$3:$B$116,A65,Jul!$V$3:$V$116)</f>
        <v>0</v>
      </c>
      <c r="O65" s="182">
        <f t="shared" si="0"/>
        <v>1</v>
      </c>
    </row>
    <row r="66" spans="1:15" x14ac:dyDescent="0.25">
      <c r="A66" s="305">
        <v>1534</v>
      </c>
      <c r="B66" s="306" t="s">
        <v>826</v>
      </c>
      <c r="C66" s="307" t="s">
        <v>247</v>
      </c>
      <c r="D66" s="307" t="s">
        <v>123</v>
      </c>
      <c r="E66" s="307" t="s">
        <v>124</v>
      </c>
      <c r="F66" s="307" t="s">
        <v>129</v>
      </c>
      <c r="G66" s="307" t="s">
        <v>827</v>
      </c>
      <c r="H66" s="307" t="s">
        <v>126</v>
      </c>
      <c r="I66" s="308"/>
      <c r="J66" s="308">
        <v>480</v>
      </c>
      <c r="K66" s="307" t="s">
        <v>828</v>
      </c>
      <c r="L66" s="109">
        <f>I66+J66*EERR!$D$2</f>
        <v>329308.79999999999</v>
      </c>
      <c r="M66" s="109">
        <f>L66/EERR!$D$2</f>
        <v>480</v>
      </c>
      <c r="N66" s="109">
        <f>SUMIF(Jul!$B$3:$B$116,A66,Jul!$V$3:$V$116)</f>
        <v>0</v>
      </c>
      <c r="O66" s="182">
        <f t="shared" si="0"/>
        <v>1</v>
      </c>
    </row>
    <row r="67" spans="1:15" x14ac:dyDescent="0.25">
      <c r="A67" s="305">
        <v>1535</v>
      </c>
      <c r="B67" s="306" t="s">
        <v>829</v>
      </c>
      <c r="C67" s="307" t="s">
        <v>247</v>
      </c>
      <c r="D67" s="307" t="s">
        <v>123</v>
      </c>
      <c r="E67" s="307" t="s">
        <v>124</v>
      </c>
      <c r="F67" s="307" t="s">
        <v>129</v>
      </c>
      <c r="G67" s="307" t="s">
        <v>830</v>
      </c>
      <c r="H67" s="307" t="s">
        <v>126</v>
      </c>
      <c r="I67" s="308"/>
      <c r="J67" s="308">
        <v>195</v>
      </c>
      <c r="K67" s="307" t="s">
        <v>831</v>
      </c>
      <c r="L67" s="109">
        <f>I67+J67*EERR!$D$2</f>
        <v>133781.69999999998</v>
      </c>
      <c r="M67" s="109">
        <f>L67/EERR!$D$2</f>
        <v>195</v>
      </c>
      <c r="N67" s="109">
        <f>SUMIF(Jul!$B$3:$B$116,A67,Jul!$V$3:$V$116)</f>
        <v>0</v>
      </c>
      <c r="O67" s="182">
        <f t="shared" si="0"/>
        <v>1</v>
      </c>
    </row>
    <row r="68" spans="1:15" x14ac:dyDescent="0.25">
      <c r="A68" s="305">
        <v>1536</v>
      </c>
      <c r="B68" s="306" t="s">
        <v>832</v>
      </c>
      <c r="C68" s="307" t="s">
        <v>246</v>
      </c>
      <c r="D68" s="307" t="s">
        <v>123</v>
      </c>
      <c r="E68" s="307" t="s">
        <v>127</v>
      </c>
      <c r="F68" s="307" t="s">
        <v>129</v>
      </c>
      <c r="G68" s="307" t="s">
        <v>428</v>
      </c>
      <c r="H68" s="307" t="s">
        <v>127</v>
      </c>
      <c r="I68" s="308">
        <v>56000</v>
      </c>
      <c r="J68" s="308"/>
      <c r="K68" s="307" t="s">
        <v>833</v>
      </c>
      <c r="L68" s="109">
        <f>I68+J68*EERR!$D$2</f>
        <v>56000</v>
      </c>
      <c r="M68" s="109">
        <f>L68/EERR!$D$2</f>
        <v>81.625513803457423</v>
      </c>
      <c r="N68" s="109">
        <f>SUMIF(Jul!$B$3:$B$116,A68,Jul!$V$3:$V$116)</f>
        <v>0</v>
      </c>
      <c r="O68" s="182">
        <f t="shared" ref="O68:O131" si="1">+A68-A67</f>
        <v>1</v>
      </c>
    </row>
    <row r="69" spans="1:15" x14ac:dyDescent="0.25">
      <c r="A69" s="305">
        <v>1537</v>
      </c>
      <c r="B69" s="306" t="s">
        <v>834</v>
      </c>
      <c r="C69" s="307" t="s">
        <v>247</v>
      </c>
      <c r="D69" s="307" t="s">
        <v>123</v>
      </c>
      <c r="E69" s="307" t="s">
        <v>124</v>
      </c>
      <c r="F69" s="307" t="s">
        <v>129</v>
      </c>
      <c r="G69" s="307" t="s">
        <v>835</v>
      </c>
      <c r="H69" s="307" t="s">
        <v>126</v>
      </c>
      <c r="I69" s="308"/>
      <c r="J69" s="308">
        <v>220</v>
      </c>
      <c r="K69" s="307" t="s">
        <v>836</v>
      </c>
      <c r="L69" s="109">
        <f>I69+J69*EERR!$D$2</f>
        <v>150933.19999999998</v>
      </c>
      <c r="M69" s="109">
        <f>L69/EERR!$D$2</f>
        <v>220</v>
      </c>
      <c r="N69" s="109">
        <f>SUMIF(Jul!$B$3:$B$116,A69,Jul!$V$3:$V$116)</f>
        <v>150933.19999999998</v>
      </c>
      <c r="O69" s="182">
        <f t="shared" si="1"/>
        <v>1</v>
      </c>
    </row>
    <row r="70" spans="1:15" x14ac:dyDescent="0.25">
      <c r="A70" s="305">
        <v>1538</v>
      </c>
      <c r="B70" s="306" t="s">
        <v>837</v>
      </c>
      <c r="C70" s="307" t="s">
        <v>247</v>
      </c>
      <c r="D70" s="307" t="s">
        <v>123</v>
      </c>
      <c r="E70" s="307" t="s">
        <v>124</v>
      </c>
      <c r="F70" s="307" t="s">
        <v>129</v>
      </c>
      <c r="G70" s="307" t="s">
        <v>838</v>
      </c>
      <c r="H70" s="307" t="s">
        <v>126</v>
      </c>
      <c r="I70" s="308"/>
      <c r="J70" s="308">
        <v>1760</v>
      </c>
      <c r="K70" s="307" t="s">
        <v>839</v>
      </c>
      <c r="L70" s="109">
        <f>I70+J70*EERR!$D$2</f>
        <v>1207465.5999999999</v>
      </c>
      <c r="M70" s="109">
        <f>L70/EERR!$D$2</f>
        <v>1760</v>
      </c>
      <c r="N70" s="109">
        <f>SUMIF(Jul!$B$3:$B$116,A70,Jul!$V$3:$V$116)</f>
        <v>0</v>
      </c>
      <c r="O70" s="182">
        <f t="shared" si="1"/>
        <v>1</v>
      </c>
    </row>
    <row r="71" spans="1:15" x14ac:dyDescent="0.25">
      <c r="A71" s="305">
        <v>1539</v>
      </c>
      <c r="B71" s="306" t="s">
        <v>840</v>
      </c>
      <c r="C71" s="307" t="s">
        <v>246</v>
      </c>
      <c r="D71" s="307" t="s">
        <v>123</v>
      </c>
      <c r="E71" s="307" t="s">
        <v>127</v>
      </c>
      <c r="F71" s="307" t="s">
        <v>128</v>
      </c>
      <c r="G71" s="307" t="s">
        <v>542</v>
      </c>
      <c r="H71" s="307" t="s">
        <v>127</v>
      </c>
      <c r="I71" s="308">
        <v>1189082</v>
      </c>
      <c r="J71" s="308"/>
      <c r="K71" s="307" t="s">
        <v>841</v>
      </c>
      <c r="L71" s="109">
        <f>I71+J71*EERR!$D$2</f>
        <v>1189082</v>
      </c>
      <c r="M71" s="109">
        <f>L71/EERR!$D$2</f>
        <v>1733.204092936478</v>
      </c>
      <c r="N71" s="109">
        <f>SUMIF(Jul!$B$3:$B$116,A71,Jul!$V$3:$V$116)</f>
        <v>0</v>
      </c>
      <c r="O71" s="182">
        <f t="shared" si="1"/>
        <v>1</v>
      </c>
    </row>
    <row r="72" spans="1:15" x14ac:dyDescent="0.25">
      <c r="A72" s="305">
        <v>1540</v>
      </c>
      <c r="B72" s="306" t="s">
        <v>842</v>
      </c>
      <c r="C72" s="307" t="s">
        <v>247</v>
      </c>
      <c r="D72" s="307" t="s">
        <v>123</v>
      </c>
      <c r="E72" s="307" t="s">
        <v>124</v>
      </c>
      <c r="F72" s="307" t="s">
        <v>129</v>
      </c>
      <c r="G72" s="307" t="s">
        <v>843</v>
      </c>
      <c r="H72" s="307" t="s">
        <v>126</v>
      </c>
      <c r="I72" s="308"/>
      <c r="J72" s="308">
        <v>195</v>
      </c>
      <c r="K72" s="307" t="s">
        <v>844</v>
      </c>
      <c r="L72" s="109">
        <f>I72+J72*EERR!$D$2</f>
        <v>133781.69999999998</v>
      </c>
      <c r="M72" s="109">
        <f>L72/EERR!$D$2</f>
        <v>195</v>
      </c>
      <c r="N72" s="109">
        <f>SUMIF(Jul!$B$3:$B$116,A72,Jul!$V$3:$V$116)</f>
        <v>0</v>
      </c>
      <c r="O72" s="182">
        <f t="shared" si="1"/>
        <v>1</v>
      </c>
    </row>
    <row r="73" spans="1:15" x14ac:dyDescent="0.25">
      <c r="A73" s="305">
        <v>1541</v>
      </c>
      <c r="B73" s="306" t="s">
        <v>845</v>
      </c>
      <c r="C73" s="307" t="s">
        <v>247</v>
      </c>
      <c r="D73" s="307" t="s">
        <v>123</v>
      </c>
      <c r="E73" s="307" t="s">
        <v>124</v>
      </c>
      <c r="F73" s="307" t="s">
        <v>129</v>
      </c>
      <c r="G73" s="307" t="s">
        <v>846</v>
      </c>
      <c r="H73" s="307" t="s">
        <v>126</v>
      </c>
      <c r="I73" s="308"/>
      <c r="J73" s="308">
        <v>195</v>
      </c>
      <c r="K73" s="307" t="s">
        <v>847</v>
      </c>
      <c r="L73" s="109">
        <f>I73+J73*EERR!$D$2</f>
        <v>133781.69999999998</v>
      </c>
      <c r="M73" s="109">
        <f>L73/EERR!$D$2</f>
        <v>195</v>
      </c>
      <c r="N73" s="109">
        <f>SUMIF(Jul!$B$3:$B$116,A73,Jul!$V$3:$V$116)</f>
        <v>0</v>
      </c>
      <c r="O73" s="182">
        <f t="shared" si="1"/>
        <v>1</v>
      </c>
    </row>
    <row r="74" spans="1:15" x14ac:dyDescent="0.25">
      <c r="A74" s="305">
        <v>1542</v>
      </c>
      <c r="B74" s="306" t="s">
        <v>848</v>
      </c>
      <c r="C74" s="307" t="s">
        <v>247</v>
      </c>
      <c r="D74" s="307" t="s">
        <v>123</v>
      </c>
      <c r="E74" s="307" t="s">
        <v>124</v>
      </c>
      <c r="F74" s="307" t="s">
        <v>129</v>
      </c>
      <c r="G74" s="307" t="s">
        <v>849</v>
      </c>
      <c r="H74" s="307" t="s">
        <v>126</v>
      </c>
      <c r="I74" s="308"/>
      <c r="J74" s="308">
        <v>195</v>
      </c>
      <c r="K74" s="307" t="s">
        <v>850</v>
      </c>
      <c r="L74" s="109">
        <f>I74+J74*EERR!$D$2</f>
        <v>133781.69999999998</v>
      </c>
      <c r="M74" s="109">
        <f>L74/EERR!$D$2</f>
        <v>195</v>
      </c>
      <c r="N74" s="109">
        <f>SUMIF(Jul!$B$3:$B$116,A74,Jul!$V$3:$V$116)</f>
        <v>0</v>
      </c>
      <c r="O74" s="182">
        <f t="shared" si="1"/>
        <v>1</v>
      </c>
    </row>
    <row r="75" spans="1:15" x14ac:dyDescent="0.25">
      <c r="A75" s="305">
        <v>1543</v>
      </c>
      <c r="B75" s="306" t="s">
        <v>851</v>
      </c>
      <c r="C75" s="307" t="s">
        <v>247</v>
      </c>
      <c r="D75" s="307" t="s">
        <v>123</v>
      </c>
      <c r="E75" s="307" t="s">
        <v>124</v>
      </c>
      <c r="F75" s="307" t="s">
        <v>129</v>
      </c>
      <c r="G75" s="307" t="s">
        <v>475</v>
      </c>
      <c r="H75" s="307" t="s">
        <v>126</v>
      </c>
      <c r="I75" s="308"/>
      <c r="J75" s="308">
        <v>3300</v>
      </c>
      <c r="K75" s="307" t="s">
        <v>852</v>
      </c>
      <c r="L75" s="109">
        <f>I75+J75*EERR!$D$2</f>
        <v>2263998</v>
      </c>
      <c r="M75" s="109">
        <f>L75/EERR!$D$2</f>
        <v>3300.0000000000005</v>
      </c>
      <c r="N75" s="109">
        <f>SUMIF(Jul!$B$3:$B$116,A75,Jul!$V$3:$V$116)</f>
        <v>0</v>
      </c>
      <c r="O75" s="182">
        <f t="shared" si="1"/>
        <v>1</v>
      </c>
    </row>
    <row r="76" spans="1:15" x14ac:dyDescent="0.25">
      <c r="A76" s="305">
        <v>1544</v>
      </c>
      <c r="B76" s="306" t="s">
        <v>853</v>
      </c>
      <c r="C76" s="307" t="s">
        <v>247</v>
      </c>
      <c r="D76" s="307" t="s">
        <v>123</v>
      </c>
      <c r="E76" s="307" t="s">
        <v>124</v>
      </c>
      <c r="F76" s="307" t="s">
        <v>129</v>
      </c>
      <c r="G76" s="307" t="s">
        <v>830</v>
      </c>
      <c r="H76" s="307" t="s">
        <v>126</v>
      </c>
      <c r="I76" s="308"/>
      <c r="J76" s="308">
        <v>195</v>
      </c>
      <c r="K76" s="307" t="s">
        <v>854</v>
      </c>
      <c r="L76" s="109">
        <f>I76+J76*EERR!$D$2</f>
        <v>133781.69999999998</v>
      </c>
      <c r="M76" s="109">
        <f>L76/EERR!$D$2</f>
        <v>195</v>
      </c>
      <c r="N76" s="109">
        <f>SUMIF(Jul!$B$3:$B$116,A76,Jul!$V$3:$V$116)</f>
        <v>0</v>
      </c>
      <c r="O76" s="182">
        <f t="shared" si="1"/>
        <v>1</v>
      </c>
    </row>
    <row r="77" spans="1:15" x14ac:dyDescent="0.25">
      <c r="A77" s="305">
        <v>1545</v>
      </c>
      <c r="B77" s="306" t="s">
        <v>855</v>
      </c>
      <c r="C77" s="307" t="s">
        <v>247</v>
      </c>
      <c r="D77" s="307" t="s">
        <v>123</v>
      </c>
      <c r="E77" s="307" t="s">
        <v>124</v>
      </c>
      <c r="F77" s="307" t="s">
        <v>129</v>
      </c>
      <c r="G77" s="307" t="s">
        <v>856</v>
      </c>
      <c r="H77" s="307" t="s">
        <v>126</v>
      </c>
      <c r="I77" s="308"/>
      <c r="J77" s="308">
        <v>220</v>
      </c>
      <c r="K77" s="307" t="s">
        <v>857</v>
      </c>
      <c r="L77" s="109">
        <f>I77+J77*EERR!$D$2</f>
        <v>150933.19999999998</v>
      </c>
      <c r="M77" s="109">
        <f>L77/EERR!$D$2</f>
        <v>220</v>
      </c>
      <c r="N77" s="109">
        <f>SUMIF(Jul!$B$3:$B$116,A77,Jul!$V$3:$V$116)</f>
        <v>0</v>
      </c>
      <c r="O77" s="182">
        <f t="shared" si="1"/>
        <v>1</v>
      </c>
    </row>
    <row r="78" spans="1:15" x14ac:dyDescent="0.25">
      <c r="A78" s="305">
        <v>1546</v>
      </c>
      <c r="B78" s="306" t="s">
        <v>858</v>
      </c>
      <c r="C78" s="307" t="s">
        <v>247</v>
      </c>
      <c r="D78" s="307" t="s">
        <v>123</v>
      </c>
      <c r="E78" s="307" t="s">
        <v>124</v>
      </c>
      <c r="F78" s="307" t="s">
        <v>128</v>
      </c>
      <c r="G78" s="307" t="s">
        <v>859</v>
      </c>
      <c r="H78" s="307" t="s">
        <v>126</v>
      </c>
      <c r="I78" s="308"/>
      <c r="J78" s="308">
        <v>220</v>
      </c>
      <c r="K78" s="307" t="s">
        <v>860</v>
      </c>
      <c r="L78" s="109">
        <f>I78+J78*EERR!$D$2</f>
        <v>150933.19999999998</v>
      </c>
      <c r="M78" s="109">
        <f>L78/EERR!$D$2</f>
        <v>220</v>
      </c>
      <c r="N78" s="109">
        <f>SUMIF(Jul!$B$3:$B$116,A78,Jul!$V$3:$V$116)</f>
        <v>0</v>
      </c>
      <c r="O78" s="182">
        <f t="shared" si="1"/>
        <v>1</v>
      </c>
    </row>
    <row r="79" spans="1:15" x14ac:dyDescent="0.25">
      <c r="A79" s="305">
        <v>1547</v>
      </c>
      <c r="B79" s="306" t="s">
        <v>861</v>
      </c>
      <c r="C79" s="307" t="s">
        <v>247</v>
      </c>
      <c r="D79" s="307" t="s">
        <v>123</v>
      </c>
      <c r="E79" s="307" t="s">
        <v>124</v>
      </c>
      <c r="F79" s="307" t="s">
        <v>128</v>
      </c>
      <c r="G79" s="307" t="s">
        <v>478</v>
      </c>
      <c r="H79" s="307" t="s">
        <v>126</v>
      </c>
      <c r="I79" s="308"/>
      <c r="J79" s="308">
        <v>1100</v>
      </c>
      <c r="K79" s="307" t="s">
        <v>862</v>
      </c>
      <c r="L79" s="109">
        <f>I79+J79*EERR!$D$2</f>
        <v>754665.99999999988</v>
      </c>
      <c r="M79" s="109">
        <f>L79/EERR!$D$2</f>
        <v>1100</v>
      </c>
      <c r="N79" s="109">
        <f>SUMIF(Jul!$B$3:$B$116,A79,Jul!$V$3:$V$116)</f>
        <v>0</v>
      </c>
      <c r="O79" s="182">
        <f t="shared" si="1"/>
        <v>1</v>
      </c>
    </row>
    <row r="80" spans="1:15" x14ac:dyDescent="0.25">
      <c r="A80" s="305">
        <v>1548</v>
      </c>
      <c r="B80" s="306" t="s">
        <v>863</v>
      </c>
      <c r="C80" s="307" t="s">
        <v>247</v>
      </c>
      <c r="D80" s="307" t="s">
        <v>123</v>
      </c>
      <c r="E80" s="307" t="s">
        <v>124</v>
      </c>
      <c r="F80" s="307" t="s">
        <v>129</v>
      </c>
      <c r="G80" s="307" t="s">
        <v>864</v>
      </c>
      <c r="H80" s="307" t="s">
        <v>126</v>
      </c>
      <c r="I80" s="308"/>
      <c r="J80" s="308">
        <v>185.25</v>
      </c>
      <c r="K80" s="307" t="s">
        <v>865</v>
      </c>
      <c r="L80" s="109">
        <f>I80+J80*EERR!$D$2</f>
        <v>127092.61499999999</v>
      </c>
      <c r="M80" s="109">
        <f>L80/EERR!$D$2</f>
        <v>185.25</v>
      </c>
      <c r="N80" s="109">
        <f>SUMIF(Jul!$B$3:$B$116,A80,Jul!$V$3:$V$116)</f>
        <v>0</v>
      </c>
      <c r="O80" s="182">
        <f t="shared" si="1"/>
        <v>1</v>
      </c>
    </row>
    <row r="81" spans="1:18" x14ac:dyDescent="0.25">
      <c r="A81" s="305">
        <v>1549</v>
      </c>
      <c r="B81" s="306" t="s">
        <v>866</v>
      </c>
      <c r="C81" s="307" t="s">
        <v>247</v>
      </c>
      <c r="D81" s="307" t="s">
        <v>123</v>
      </c>
      <c r="E81" s="307" t="s">
        <v>124</v>
      </c>
      <c r="F81" s="307" t="s">
        <v>128</v>
      </c>
      <c r="G81" s="307" t="s">
        <v>867</v>
      </c>
      <c r="H81" s="307" t="s">
        <v>126</v>
      </c>
      <c r="I81" s="308"/>
      <c r="J81" s="308">
        <v>195</v>
      </c>
      <c r="K81" s="307" t="s">
        <v>868</v>
      </c>
      <c r="L81" s="109">
        <f>I81+J81*EERR!$D$2</f>
        <v>133781.69999999998</v>
      </c>
      <c r="M81" s="109">
        <f>L81/EERR!$D$2</f>
        <v>195</v>
      </c>
      <c r="N81" s="109">
        <f>SUMIF(Jul!$B$3:$B$116,A81,Jul!$V$3:$V$116)</f>
        <v>0</v>
      </c>
      <c r="O81" s="182">
        <f t="shared" si="1"/>
        <v>1</v>
      </c>
    </row>
    <row r="82" spans="1:18" x14ac:dyDescent="0.25">
      <c r="A82" s="305">
        <v>1550</v>
      </c>
      <c r="B82" s="306" t="s">
        <v>869</v>
      </c>
      <c r="C82" s="307" t="s">
        <v>247</v>
      </c>
      <c r="D82" s="307" t="s">
        <v>123</v>
      </c>
      <c r="E82" s="307" t="s">
        <v>124</v>
      </c>
      <c r="F82" s="307" t="s">
        <v>128</v>
      </c>
      <c r="G82" s="307" t="s">
        <v>870</v>
      </c>
      <c r="H82" s="307" t="s">
        <v>126</v>
      </c>
      <c r="I82" s="308"/>
      <c r="J82" s="308">
        <v>220</v>
      </c>
      <c r="K82" s="307" t="s">
        <v>871</v>
      </c>
      <c r="L82" s="109">
        <f>I82+J82*EERR!$D$2</f>
        <v>150933.19999999998</v>
      </c>
      <c r="M82" s="109">
        <f>L82/EERR!$D$2</f>
        <v>220</v>
      </c>
      <c r="N82" s="109">
        <f>SUMIF(Jul!$B$3:$B$116,A82,Jul!$V$3:$V$116)</f>
        <v>0</v>
      </c>
      <c r="O82" s="182">
        <f t="shared" si="1"/>
        <v>1</v>
      </c>
    </row>
    <row r="83" spans="1:18" x14ac:dyDescent="0.25">
      <c r="A83" s="305">
        <v>1551</v>
      </c>
      <c r="B83" s="306" t="s">
        <v>872</v>
      </c>
      <c r="C83" s="307" t="s">
        <v>247</v>
      </c>
      <c r="D83" s="307" t="s">
        <v>123</v>
      </c>
      <c r="E83" s="307" t="s">
        <v>124</v>
      </c>
      <c r="F83" s="307" t="s">
        <v>129</v>
      </c>
      <c r="G83" s="307" t="s">
        <v>873</v>
      </c>
      <c r="H83" s="307" t="s">
        <v>126</v>
      </c>
      <c r="I83" s="308"/>
      <c r="J83" s="308">
        <v>195</v>
      </c>
      <c r="K83" s="307" t="s">
        <v>874</v>
      </c>
      <c r="L83" s="109">
        <f>I83+J83*EERR!$D$2</f>
        <v>133781.69999999998</v>
      </c>
      <c r="M83" s="109">
        <f>L83/EERR!$D$2</f>
        <v>195</v>
      </c>
      <c r="N83" s="109">
        <f>SUMIF(Jul!$B$3:$B$116,A83,Jul!$V$3:$V$116)</f>
        <v>0</v>
      </c>
      <c r="O83" s="182">
        <f t="shared" si="1"/>
        <v>1</v>
      </c>
    </row>
    <row r="84" spans="1:18" x14ac:dyDescent="0.25">
      <c r="A84" s="305">
        <v>1552</v>
      </c>
      <c r="B84" s="306" t="s">
        <v>875</v>
      </c>
      <c r="C84" s="307" t="s">
        <v>247</v>
      </c>
      <c r="D84" s="307" t="s">
        <v>123</v>
      </c>
      <c r="E84" s="307" t="s">
        <v>124</v>
      </c>
      <c r="F84" s="307" t="s">
        <v>129</v>
      </c>
      <c r="G84" s="307" t="s">
        <v>876</v>
      </c>
      <c r="H84" s="307" t="s">
        <v>126</v>
      </c>
      <c r="I84" s="308"/>
      <c r="J84" s="308">
        <v>1100</v>
      </c>
      <c r="K84" s="307" t="s">
        <v>877</v>
      </c>
      <c r="L84" s="109">
        <f>I84+J84*EERR!$D$2</f>
        <v>754665.99999999988</v>
      </c>
      <c r="M84" s="109">
        <f>L84/EERR!$D$2</f>
        <v>1100</v>
      </c>
      <c r="N84" s="109">
        <f>SUMIF(Jul!$B$3:$B$116,A84,Jul!$V$3:$V$116)</f>
        <v>0</v>
      </c>
      <c r="O84" s="182">
        <f t="shared" si="1"/>
        <v>1</v>
      </c>
    </row>
    <row r="85" spans="1:18" x14ac:dyDescent="0.25">
      <c r="A85" s="305">
        <v>1553</v>
      </c>
      <c r="B85" s="306" t="s">
        <v>878</v>
      </c>
      <c r="C85" s="307" t="s">
        <v>246</v>
      </c>
      <c r="D85" s="307" t="s">
        <v>123</v>
      </c>
      <c r="E85" s="307" t="s">
        <v>127</v>
      </c>
      <c r="F85" s="307" t="s">
        <v>879</v>
      </c>
      <c r="G85" s="307" t="s">
        <v>880</v>
      </c>
      <c r="H85" s="307" t="s">
        <v>881</v>
      </c>
      <c r="I85" s="308">
        <v>60000</v>
      </c>
      <c r="J85" s="308"/>
      <c r="K85" s="307" t="s">
        <v>882</v>
      </c>
      <c r="L85" s="109">
        <f>I85+J85*EERR!$D$2</f>
        <v>60000</v>
      </c>
      <c r="M85" s="109">
        <f>L85/EERR!$D$2</f>
        <v>87.455907646561528</v>
      </c>
      <c r="N85" s="109">
        <f>SUMIF(Jul!$B$3:$B$116,A85,Jul!$V$3:$V$116)</f>
        <v>0</v>
      </c>
      <c r="O85" s="182">
        <f t="shared" si="1"/>
        <v>1</v>
      </c>
    </row>
    <row r="86" spans="1:18" x14ac:dyDescent="0.25">
      <c r="A86" s="305">
        <v>1554</v>
      </c>
      <c r="B86" s="306" t="s">
        <v>883</v>
      </c>
      <c r="C86" s="307" t="s">
        <v>246</v>
      </c>
      <c r="D86" s="307" t="s">
        <v>123</v>
      </c>
      <c r="E86" s="307" t="s">
        <v>127</v>
      </c>
      <c r="F86" s="307" t="s">
        <v>125</v>
      </c>
      <c r="G86" s="307" t="s">
        <v>884</v>
      </c>
      <c r="H86" s="307" t="s">
        <v>127</v>
      </c>
      <c r="I86" s="308">
        <v>181689</v>
      </c>
      <c r="J86" s="308"/>
      <c r="K86" s="307" t="s">
        <v>885</v>
      </c>
      <c r="L86" s="109">
        <f>I86+J86*EERR!$D$2</f>
        <v>181689</v>
      </c>
      <c r="M86" s="109">
        <f>L86/EERR!$D$2</f>
        <v>264.82960673993529</v>
      </c>
      <c r="N86" s="109">
        <f>SUMIF(Jul!$B$3:$B$116,A86,Jul!$V$3:$V$116)</f>
        <v>0</v>
      </c>
      <c r="O86" s="182">
        <f t="shared" si="1"/>
        <v>1</v>
      </c>
    </row>
    <row r="87" spans="1:18" x14ac:dyDescent="0.25">
      <c r="A87" s="305">
        <v>1555</v>
      </c>
      <c r="B87" s="306" t="s">
        <v>883</v>
      </c>
      <c r="C87" s="307" t="s">
        <v>247</v>
      </c>
      <c r="D87" s="307" t="s">
        <v>123</v>
      </c>
      <c r="E87" s="307" t="s">
        <v>124</v>
      </c>
      <c r="F87" s="307" t="s">
        <v>129</v>
      </c>
      <c r="G87" s="307" t="s">
        <v>487</v>
      </c>
      <c r="H87" s="307" t="s">
        <v>126</v>
      </c>
      <c r="I87" s="308"/>
      <c r="J87" s="308">
        <v>1320</v>
      </c>
      <c r="K87" s="307" t="s">
        <v>886</v>
      </c>
      <c r="L87" s="109">
        <f>I87+J87*EERR!$D$2</f>
        <v>905599.2</v>
      </c>
      <c r="M87" s="109">
        <f>L87/EERR!$D$2</f>
        <v>1320</v>
      </c>
      <c r="N87" s="109">
        <f>SUMIF(Jul!$B$3:$B$116,A87,Jul!$V$3:$V$116)</f>
        <v>0</v>
      </c>
      <c r="O87" s="182">
        <f t="shared" si="1"/>
        <v>1</v>
      </c>
    </row>
    <row r="88" spans="1:18" x14ac:dyDescent="0.25">
      <c r="A88" s="305">
        <v>1556</v>
      </c>
      <c r="B88" s="306" t="s">
        <v>883</v>
      </c>
      <c r="C88" s="307" t="s">
        <v>247</v>
      </c>
      <c r="D88" s="307" t="s">
        <v>123</v>
      </c>
      <c r="E88" s="307" t="s">
        <v>124</v>
      </c>
      <c r="F88" s="307" t="s">
        <v>129</v>
      </c>
      <c r="G88" s="307" t="s">
        <v>887</v>
      </c>
      <c r="H88" s="307" t="s">
        <v>126</v>
      </c>
      <c r="I88" s="308"/>
      <c r="J88" s="308">
        <v>240</v>
      </c>
      <c r="K88" s="307" t="s">
        <v>888</v>
      </c>
      <c r="L88" s="109">
        <f>I88+J88*EERR!$D$2</f>
        <v>164654.39999999999</v>
      </c>
      <c r="M88" s="109">
        <f>L88/EERR!$D$2</f>
        <v>240</v>
      </c>
      <c r="N88" s="109">
        <f>SUMIF(Jul!$B$3:$B$116,A88,Jul!$V$3:$V$116)</f>
        <v>0</v>
      </c>
      <c r="O88" s="182">
        <f t="shared" si="1"/>
        <v>1</v>
      </c>
    </row>
    <row r="89" spans="1:18" x14ac:dyDescent="0.25">
      <c r="A89" s="305">
        <v>1557</v>
      </c>
      <c r="B89" s="306" t="s">
        <v>889</v>
      </c>
      <c r="C89" s="307" t="s">
        <v>247</v>
      </c>
      <c r="D89" s="307" t="s">
        <v>123</v>
      </c>
      <c r="E89" s="307" t="s">
        <v>124</v>
      </c>
      <c r="F89" s="307" t="s">
        <v>129</v>
      </c>
      <c r="G89" s="307" t="s">
        <v>504</v>
      </c>
      <c r="H89" s="307" t="s">
        <v>126</v>
      </c>
      <c r="I89" s="308"/>
      <c r="J89" s="308">
        <v>627</v>
      </c>
      <c r="K89" s="307" t="s">
        <v>890</v>
      </c>
      <c r="L89" s="109">
        <f>I89+J89*EERR!$D$2</f>
        <v>430159.61999999994</v>
      </c>
      <c r="M89" s="109">
        <f>L89/EERR!$D$2</f>
        <v>627</v>
      </c>
      <c r="N89" s="109">
        <f>SUMIF(Jul!$B$3:$B$116,A89,Jul!$V$3:$V$116)</f>
        <v>0</v>
      </c>
      <c r="O89" s="182">
        <f t="shared" si="1"/>
        <v>1</v>
      </c>
    </row>
    <row r="90" spans="1:18" x14ac:dyDescent="0.25">
      <c r="A90" s="305">
        <v>1558</v>
      </c>
      <c r="B90" s="306" t="s">
        <v>891</v>
      </c>
      <c r="C90" s="307" t="s">
        <v>247</v>
      </c>
      <c r="D90" s="307" t="s">
        <v>123</v>
      </c>
      <c r="E90" s="307" t="s">
        <v>124</v>
      </c>
      <c r="F90" s="307" t="s">
        <v>129</v>
      </c>
      <c r="G90" s="307" t="s">
        <v>892</v>
      </c>
      <c r="H90" s="307" t="s">
        <v>126</v>
      </c>
      <c r="I90" s="308"/>
      <c r="J90" s="308">
        <v>220</v>
      </c>
      <c r="K90" s="307" t="s">
        <v>893</v>
      </c>
      <c r="L90" s="109">
        <f>I90+J90*EERR!$D$2</f>
        <v>150933.19999999998</v>
      </c>
      <c r="M90" s="109">
        <f>L90/EERR!$D$2</f>
        <v>220</v>
      </c>
      <c r="N90" s="109">
        <f>SUMIF(Jul!$B$3:$B$116,A90,Jul!$V$3:$V$116)</f>
        <v>0</v>
      </c>
      <c r="O90" s="182">
        <f t="shared" si="1"/>
        <v>1</v>
      </c>
    </row>
    <row r="91" spans="1:18" x14ac:dyDescent="0.25">
      <c r="A91" s="305">
        <v>1559</v>
      </c>
      <c r="B91" s="306" t="s">
        <v>894</v>
      </c>
      <c r="C91" s="307" t="s">
        <v>247</v>
      </c>
      <c r="D91" s="307" t="s">
        <v>123</v>
      </c>
      <c r="E91" s="307" t="s">
        <v>124</v>
      </c>
      <c r="F91" s="307" t="s">
        <v>128</v>
      </c>
      <c r="G91" s="307" t="s">
        <v>895</v>
      </c>
      <c r="H91" s="307" t="s">
        <v>126</v>
      </c>
      <c r="I91" s="308"/>
      <c r="J91" s="308">
        <v>220</v>
      </c>
      <c r="K91" s="307" t="s">
        <v>896</v>
      </c>
      <c r="L91" s="109">
        <f>I91+J91*EERR!$D$2</f>
        <v>150933.19999999998</v>
      </c>
      <c r="M91" s="109">
        <f>L91/EERR!$D$2</f>
        <v>220</v>
      </c>
      <c r="N91" s="109">
        <f>SUMIF(Jul!$B$3:$B$116,A91,Jul!$V$3:$V$116)</f>
        <v>0</v>
      </c>
      <c r="O91" s="182">
        <f t="shared" si="1"/>
        <v>1</v>
      </c>
    </row>
    <row r="92" spans="1:18" x14ac:dyDescent="0.25">
      <c r="A92" s="305">
        <v>1560</v>
      </c>
      <c r="B92" s="306" t="s">
        <v>897</v>
      </c>
      <c r="C92" s="307" t="s">
        <v>247</v>
      </c>
      <c r="D92" s="307" t="s">
        <v>123</v>
      </c>
      <c r="E92" s="307" t="s">
        <v>124</v>
      </c>
      <c r="F92" s="307" t="s">
        <v>128</v>
      </c>
      <c r="G92" s="307" t="s">
        <v>806</v>
      </c>
      <c r="H92" s="307" t="s">
        <v>126</v>
      </c>
      <c r="I92" s="308"/>
      <c r="J92" s="308">
        <v>780</v>
      </c>
      <c r="K92" s="307" t="s">
        <v>898</v>
      </c>
      <c r="L92" s="109">
        <f>I92+J92*EERR!$D$2</f>
        <v>535126.79999999993</v>
      </c>
      <c r="M92" s="109">
        <f>L92/EERR!$D$2</f>
        <v>780</v>
      </c>
      <c r="N92" s="109">
        <f>SUMIF(Jul!$B$3:$B$116,A92,Jul!$V$3:$V$116)</f>
        <v>0</v>
      </c>
      <c r="O92" s="182">
        <f t="shared" si="1"/>
        <v>1</v>
      </c>
    </row>
    <row r="93" spans="1:18" x14ac:dyDescent="0.25">
      <c r="A93" s="305">
        <v>1561</v>
      </c>
      <c r="B93" s="306" t="s">
        <v>899</v>
      </c>
      <c r="C93" s="307" t="s">
        <v>247</v>
      </c>
      <c r="D93" s="307" t="s">
        <v>123</v>
      </c>
      <c r="E93" s="307" t="s">
        <v>124</v>
      </c>
      <c r="F93" s="307" t="s">
        <v>128</v>
      </c>
      <c r="G93" s="307" t="s">
        <v>537</v>
      </c>
      <c r="H93" s="307" t="s">
        <v>126</v>
      </c>
      <c r="I93" s="308"/>
      <c r="J93" s="308">
        <v>440</v>
      </c>
      <c r="K93" s="307" t="s">
        <v>900</v>
      </c>
      <c r="L93" s="109">
        <f>I93+J93*EERR!$D$2</f>
        <v>301866.39999999997</v>
      </c>
      <c r="M93" s="109">
        <f>L93/EERR!$D$2</f>
        <v>440</v>
      </c>
      <c r="N93" s="109">
        <f>SUMIF(Jul!$B$3:$B$116,A93,Jul!$V$3:$V$116)</f>
        <v>0</v>
      </c>
      <c r="O93" s="182">
        <f t="shared" si="1"/>
        <v>1</v>
      </c>
      <c r="R93" s="58" t="s">
        <v>214</v>
      </c>
    </row>
    <row r="94" spans="1:18" x14ac:dyDescent="0.25">
      <c r="A94" s="305">
        <v>1562</v>
      </c>
      <c r="B94" s="306" t="s">
        <v>901</v>
      </c>
      <c r="C94" s="307" t="s">
        <v>247</v>
      </c>
      <c r="D94" s="307" t="s">
        <v>123</v>
      </c>
      <c r="E94" s="307" t="s">
        <v>124</v>
      </c>
      <c r="F94" s="307" t="s">
        <v>128</v>
      </c>
      <c r="G94" s="307" t="s">
        <v>809</v>
      </c>
      <c r="H94" s="307" t="s">
        <v>126</v>
      </c>
      <c r="I94" s="308"/>
      <c r="J94" s="308">
        <v>390</v>
      </c>
      <c r="K94" s="307" t="s">
        <v>902</v>
      </c>
      <c r="L94" s="109">
        <f>I94+J94*EERR!$D$2</f>
        <v>267563.39999999997</v>
      </c>
      <c r="M94" s="109">
        <f>L94/EERR!$D$2</f>
        <v>390</v>
      </c>
      <c r="N94" s="109">
        <f>SUMIF(Jul!$B$3:$B$116,A94,Jul!$V$3:$V$116)</f>
        <v>0</v>
      </c>
      <c r="O94" s="182">
        <f t="shared" si="1"/>
        <v>1</v>
      </c>
    </row>
    <row r="95" spans="1:18" x14ac:dyDescent="0.25">
      <c r="A95" s="305">
        <v>1563</v>
      </c>
      <c r="B95" s="306" t="s">
        <v>903</v>
      </c>
      <c r="C95" s="307" t="s">
        <v>247</v>
      </c>
      <c r="D95" s="307" t="s">
        <v>123</v>
      </c>
      <c r="E95" s="307" t="s">
        <v>124</v>
      </c>
      <c r="F95" s="307" t="s">
        <v>129</v>
      </c>
      <c r="G95" s="307" t="s">
        <v>904</v>
      </c>
      <c r="H95" s="307" t="s">
        <v>126</v>
      </c>
      <c r="I95" s="308"/>
      <c r="J95" s="308">
        <v>585</v>
      </c>
      <c r="K95" s="307" t="s">
        <v>905</v>
      </c>
      <c r="L95" s="109">
        <f>I95+J95*EERR!$D$2</f>
        <v>401345.1</v>
      </c>
      <c r="M95" s="109">
        <f>L95/EERR!$D$2</f>
        <v>585</v>
      </c>
      <c r="N95" s="109">
        <f>SUMIF(Jul!$B$3:$B$116,A95,Jul!$V$3:$V$116)</f>
        <v>0</v>
      </c>
      <c r="O95" s="182">
        <f t="shared" si="1"/>
        <v>1</v>
      </c>
    </row>
    <row r="96" spans="1:18" x14ac:dyDescent="0.25">
      <c r="A96" s="305">
        <v>1564</v>
      </c>
      <c r="B96" s="306" t="s">
        <v>906</v>
      </c>
      <c r="C96" s="307" t="s">
        <v>247</v>
      </c>
      <c r="D96" s="307" t="s">
        <v>123</v>
      </c>
      <c r="E96" s="307" t="s">
        <v>124</v>
      </c>
      <c r="F96" s="307" t="s">
        <v>125</v>
      </c>
      <c r="G96" s="307" t="s">
        <v>907</v>
      </c>
      <c r="H96" s="307" t="s">
        <v>126</v>
      </c>
      <c r="I96" s="308"/>
      <c r="J96" s="308">
        <v>220</v>
      </c>
      <c r="K96" s="307" t="s">
        <v>411</v>
      </c>
      <c r="L96" s="109">
        <f>I96+J96*EERR!$D$2</f>
        <v>150933.19999999998</v>
      </c>
      <c r="M96" s="109">
        <f>L96/EERR!$D$2</f>
        <v>220</v>
      </c>
      <c r="N96" s="109">
        <f>SUMIF(Jul!$B$3:$B$116,A96,Jul!$V$3:$V$116)</f>
        <v>0</v>
      </c>
      <c r="O96" s="182">
        <f t="shared" si="1"/>
        <v>1</v>
      </c>
    </row>
    <row r="97" spans="1:15" x14ac:dyDescent="0.25">
      <c r="A97" s="305">
        <v>1565</v>
      </c>
      <c r="B97" s="306" t="s">
        <v>908</v>
      </c>
      <c r="C97" s="307" t="s">
        <v>247</v>
      </c>
      <c r="D97" s="307" t="s">
        <v>123</v>
      </c>
      <c r="E97" s="307" t="s">
        <v>124</v>
      </c>
      <c r="F97" s="307" t="s">
        <v>125</v>
      </c>
      <c r="G97" s="307" t="s">
        <v>909</v>
      </c>
      <c r="H97" s="307" t="s">
        <v>126</v>
      </c>
      <c r="I97" s="308"/>
      <c r="J97" s="308">
        <v>660</v>
      </c>
      <c r="K97" s="307" t="s">
        <v>910</v>
      </c>
      <c r="L97" s="109">
        <f>I97+J97*EERR!$D$2</f>
        <v>452799.6</v>
      </c>
      <c r="M97" s="109">
        <f>L97/EERR!$D$2</f>
        <v>660</v>
      </c>
      <c r="N97" s="109">
        <f>SUMIF(Jul!$B$3:$B$116,A97,Jul!$V$3:$V$116)</f>
        <v>452799.6</v>
      </c>
      <c r="O97" s="182">
        <f t="shared" si="1"/>
        <v>1</v>
      </c>
    </row>
    <row r="98" spans="1:15" x14ac:dyDescent="0.25">
      <c r="A98" s="305">
        <v>1566</v>
      </c>
      <c r="B98" s="306" t="s">
        <v>911</v>
      </c>
      <c r="C98" s="307" t="s">
        <v>246</v>
      </c>
      <c r="D98" s="307" t="s">
        <v>123</v>
      </c>
      <c r="E98" s="307" t="s">
        <v>127</v>
      </c>
      <c r="F98" s="307" t="s">
        <v>879</v>
      </c>
      <c r="G98" s="307" t="s">
        <v>912</v>
      </c>
      <c r="H98" s="307" t="s">
        <v>881</v>
      </c>
      <c r="I98" s="308">
        <v>178024</v>
      </c>
      <c r="J98" s="308"/>
      <c r="K98" s="307" t="s">
        <v>913</v>
      </c>
      <c r="L98" s="109">
        <f>I98+J98*EERR!$D$2</f>
        <v>178024</v>
      </c>
      <c r="M98" s="109">
        <f>L98/EERR!$D$2</f>
        <v>259.48750838119116</v>
      </c>
      <c r="N98" s="109">
        <f>SUMIF(Jul!$B$3:$B$116,A98,Jul!$V$3:$V$116)</f>
        <v>0</v>
      </c>
      <c r="O98" s="182">
        <f t="shared" si="1"/>
        <v>1</v>
      </c>
    </row>
    <row r="99" spans="1:15" x14ac:dyDescent="0.25">
      <c r="A99" s="305">
        <v>1567</v>
      </c>
      <c r="B99" s="306" t="s">
        <v>914</v>
      </c>
      <c r="C99" s="307" t="s">
        <v>246</v>
      </c>
      <c r="D99" s="307" t="s">
        <v>123</v>
      </c>
      <c r="E99" s="307" t="s">
        <v>127</v>
      </c>
      <c r="F99" s="307" t="s">
        <v>129</v>
      </c>
      <c r="G99" s="307" t="s">
        <v>915</v>
      </c>
      <c r="H99" s="307" t="s">
        <v>127</v>
      </c>
      <c r="I99" s="308">
        <v>6000</v>
      </c>
      <c r="J99" s="308"/>
      <c r="K99" s="307" t="s">
        <v>916</v>
      </c>
      <c r="L99" s="109">
        <f>I99+J99*EERR!$D$2</f>
        <v>6000</v>
      </c>
      <c r="M99" s="109">
        <f>L99/EERR!$D$2</f>
        <v>8.7455907646561535</v>
      </c>
      <c r="N99" s="109">
        <f>SUMIF(Jul!$B$3:$B$116,A99,Jul!$V$3:$V$116)</f>
        <v>0</v>
      </c>
      <c r="O99" s="182">
        <f t="shared" si="1"/>
        <v>1</v>
      </c>
    </row>
    <row r="100" spans="1:15" x14ac:dyDescent="0.25">
      <c r="A100" s="305">
        <v>1568</v>
      </c>
      <c r="B100" s="306" t="s">
        <v>917</v>
      </c>
      <c r="C100" s="307" t="s">
        <v>247</v>
      </c>
      <c r="D100" s="307" t="s">
        <v>123</v>
      </c>
      <c r="E100" s="307" t="s">
        <v>124</v>
      </c>
      <c r="F100" s="307" t="s">
        <v>129</v>
      </c>
      <c r="G100" s="307" t="s">
        <v>918</v>
      </c>
      <c r="H100" s="307" t="s">
        <v>126</v>
      </c>
      <c r="I100" s="308"/>
      <c r="J100" s="308">
        <v>220</v>
      </c>
      <c r="K100" s="307" t="s">
        <v>919</v>
      </c>
      <c r="L100" s="109">
        <f>I100+J100*EERR!$D$2</f>
        <v>150933.19999999998</v>
      </c>
      <c r="M100" s="109">
        <f>L100/EERR!$D$2</f>
        <v>220</v>
      </c>
      <c r="N100" s="109">
        <f>SUMIF(Jul!$B$3:$B$116,A100,Jul!$V$3:$V$116)</f>
        <v>0</v>
      </c>
      <c r="O100" s="182">
        <f t="shared" si="1"/>
        <v>1</v>
      </c>
    </row>
    <row r="101" spans="1:15" x14ac:dyDescent="0.25">
      <c r="A101" s="305">
        <v>1569</v>
      </c>
      <c r="B101" s="306" t="s">
        <v>920</v>
      </c>
      <c r="C101" s="307" t="s">
        <v>247</v>
      </c>
      <c r="D101" s="307" t="s">
        <v>123</v>
      </c>
      <c r="E101" s="307" t="s">
        <v>124</v>
      </c>
      <c r="F101" s="307" t="s">
        <v>128</v>
      </c>
      <c r="G101" s="307" t="s">
        <v>921</v>
      </c>
      <c r="H101" s="307" t="s">
        <v>126</v>
      </c>
      <c r="I101" s="308"/>
      <c r="J101" s="308">
        <v>195</v>
      </c>
      <c r="K101" s="307" t="s">
        <v>922</v>
      </c>
      <c r="L101" s="109">
        <f>I101+J101*EERR!$D$2</f>
        <v>133781.69999999998</v>
      </c>
      <c r="M101" s="109">
        <f>L101/EERR!$D$2</f>
        <v>195</v>
      </c>
      <c r="N101" s="109">
        <f>SUMIF(Jul!$B$3:$B$116,A101,Jul!$V$3:$V$116)</f>
        <v>0</v>
      </c>
      <c r="O101" s="182">
        <f t="shared" si="1"/>
        <v>1</v>
      </c>
    </row>
    <row r="102" spans="1:15" x14ac:dyDescent="0.25">
      <c r="A102" s="305"/>
      <c r="B102" s="306"/>
      <c r="C102" s="307"/>
      <c r="D102" s="307"/>
      <c r="E102" s="307"/>
      <c r="F102" s="307"/>
      <c r="G102" s="307"/>
      <c r="H102" s="307"/>
      <c r="I102" s="308"/>
      <c r="J102" s="308"/>
      <c r="K102" s="307"/>
      <c r="L102" s="109">
        <f>I102+J102*EERR!$D$2</f>
        <v>0</v>
      </c>
      <c r="M102" s="109">
        <f>L102/EERR!$D$2</f>
        <v>0</v>
      </c>
      <c r="N102" s="109">
        <f>SUMIF(Jul!$B$3:$B$116,A102,Jul!$V$3:$V$116)</f>
        <v>0</v>
      </c>
      <c r="O102" s="182">
        <f t="shared" si="1"/>
        <v>-1569</v>
      </c>
    </row>
    <row r="103" spans="1:15" x14ac:dyDescent="0.25">
      <c r="A103" s="305"/>
      <c r="B103" s="306"/>
      <c r="C103" s="307"/>
      <c r="D103" s="307"/>
      <c r="E103" s="307"/>
      <c r="F103" s="307"/>
      <c r="G103" s="307"/>
      <c r="H103" s="307"/>
      <c r="I103" s="308"/>
      <c r="J103" s="308"/>
      <c r="K103" s="307"/>
      <c r="L103" s="109">
        <f>I103+J103*EERR!$D$2</f>
        <v>0</v>
      </c>
      <c r="M103" s="109">
        <f>L103/EERR!$D$2</f>
        <v>0</v>
      </c>
      <c r="N103" s="109">
        <f>SUMIF(Jul!$B$3:$B$116,A103,Jul!$V$3:$V$116)</f>
        <v>0</v>
      </c>
      <c r="O103" s="182">
        <f t="shared" si="1"/>
        <v>0</v>
      </c>
    </row>
    <row r="104" spans="1:15" x14ac:dyDescent="0.25">
      <c r="A104" s="305"/>
      <c r="B104" s="306"/>
      <c r="C104" s="307"/>
      <c r="D104" s="307"/>
      <c r="E104" s="307"/>
      <c r="F104" s="307"/>
      <c r="G104" s="307"/>
      <c r="H104" s="307"/>
      <c r="I104" s="308"/>
      <c r="J104" s="308"/>
      <c r="K104" s="307"/>
      <c r="L104" s="109">
        <f>I104+J104*EERR!$D$2</f>
        <v>0</v>
      </c>
      <c r="M104" s="109">
        <f>L104/EERR!$D$2</f>
        <v>0</v>
      </c>
      <c r="N104" s="109">
        <f>SUMIF(Jul!$B$3:$B$116,A104,Jul!$V$3:$V$116)</f>
        <v>0</v>
      </c>
      <c r="O104" s="182">
        <f t="shared" si="1"/>
        <v>0</v>
      </c>
    </row>
    <row r="105" spans="1:15" x14ac:dyDescent="0.25">
      <c r="A105" s="305"/>
      <c r="B105" s="306"/>
      <c r="C105" s="307"/>
      <c r="D105" s="307"/>
      <c r="E105" s="307"/>
      <c r="F105" s="307"/>
      <c r="G105" s="307"/>
      <c r="H105" s="307"/>
      <c r="I105" s="308"/>
      <c r="J105" s="308"/>
      <c r="K105" s="307"/>
      <c r="L105" s="109">
        <f>I105+J105*EERR!$D$2</f>
        <v>0</v>
      </c>
      <c r="M105" s="109">
        <f>L105/EERR!$D$2</f>
        <v>0</v>
      </c>
      <c r="N105" s="109">
        <f>SUMIF(Jul!$B$3:$B$116,A105,Jul!$V$3:$V$116)</f>
        <v>0</v>
      </c>
      <c r="O105" s="182">
        <f t="shared" si="1"/>
        <v>0</v>
      </c>
    </row>
    <row r="106" spans="1:15" x14ac:dyDescent="0.25">
      <c r="A106" s="305"/>
      <c r="B106" s="306"/>
      <c r="C106" s="307"/>
      <c r="D106" s="307"/>
      <c r="E106" s="307"/>
      <c r="F106" s="307"/>
      <c r="G106" s="307"/>
      <c r="H106" s="307"/>
      <c r="I106" s="308"/>
      <c r="J106" s="308"/>
      <c r="K106" s="307"/>
      <c r="L106" s="109">
        <f>I106+J106*EERR!$D$2</f>
        <v>0</v>
      </c>
      <c r="M106" s="109">
        <f>L106/EERR!$D$2</f>
        <v>0</v>
      </c>
      <c r="N106" s="109">
        <f>SUMIF(Jul!$B$3:$B$116,A106,Jul!$V$3:$V$116)</f>
        <v>0</v>
      </c>
      <c r="O106" s="182">
        <f t="shared" si="1"/>
        <v>0</v>
      </c>
    </row>
    <row r="107" spans="1:15" x14ac:dyDescent="0.25">
      <c r="A107" s="305"/>
      <c r="B107" s="306"/>
      <c r="C107" s="307"/>
      <c r="D107" s="307"/>
      <c r="E107" s="307"/>
      <c r="F107" s="307"/>
      <c r="G107" s="307"/>
      <c r="H107" s="307"/>
      <c r="I107" s="308"/>
      <c r="J107" s="308"/>
      <c r="K107" s="307"/>
      <c r="L107" s="109">
        <f>I107+J107*EERR!$D$2</f>
        <v>0</v>
      </c>
      <c r="M107" s="109">
        <f>L107/EERR!$D$2</f>
        <v>0</v>
      </c>
      <c r="N107" s="109">
        <f>SUMIF(Jul!$B$3:$B$116,A107,Jul!$V$3:$V$116)</f>
        <v>0</v>
      </c>
      <c r="O107" s="182">
        <f t="shared" si="1"/>
        <v>0</v>
      </c>
    </row>
    <row r="108" spans="1:15" x14ac:dyDescent="0.25">
      <c r="A108" s="305"/>
      <c r="B108" s="306"/>
      <c r="C108" s="307"/>
      <c r="D108" s="307"/>
      <c r="E108" s="307"/>
      <c r="F108" s="307"/>
      <c r="G108" s="307"/>
      <c r="H108" s="307"/>
      <c r="I108" s="308"/>
      <c r="J108" s="308"/>
      <c r="K108" s="307"/>
      <c r="L108" s="109">
        <f>I108+J108*EERR!$D$2</f>
        <v>0</v>
      </c>
      <c r="M108" s="109">
        <f>L108/EERR!$D$2</f>
        <v>0</v>
      </c>
      <c r="N108" s="109">
        <f>SUMIF(Jul!$B$3:$B$116,A108,Jul!$V$3:$V$116)</f>
        <v>0</v>
      </c>
      <c r="O108" s="182">
        <f t="shared" si="1"/>
        <v>0</v>
      </c>
    </row>
    <row r="109" spans="1:15" x14ac:dyDescent="0.25">
      <c r="A109" s="305"/>
      <c r="B109" s="306"/>
      <c r="C109" s="307"/>
      <c r="D109" s="307"/>
      <c r="E109" s="307"/>
      <c r="F109" s="307"/>
      <c r="G109" s="307"/>
      <c r="H109" s="307"/>
      <c r="I109" s="308"/>
      <c r="J109" s="308"/>
      <c r="K109" s="307"/>
      <c r="L109" s="109">
        <f>I109+J109*EERR!$D$2</f>
        <v>0</v>
      </c>
      <c r="M109" s="109">
        <f>L109/EERR!$D$2</f>
        <v>0</v>
      </c>
      <c r="N109" s="109">
        <f>SUMIF(Jul!$B$3:$B$116,A109,Jul!$V$3:$V$116)</f>
        <v>0</v>
      </c>
      <c r="O109" s="182">
        <f t="shared" si="1"/>
        <v>0</v>
      </c>
    </row>
    <row r="110" spans="1:15" x14ac:dyDescent="0.25">
      <c r="A110" s="305"/>
      <c r="B110" s="306"/>
      <c r="C110" s="307"/>
      <c r="D110" s="307"/>
      <c r="E110" s="307"/>
      <c r="F110" s="307"/>
      <c r="G110" s="307"/>
      <c r="H110" s="307"/>
      <c r="I110" s="308"/>
      <c r="J110" s="308"/>
      <c r="K110" s="307"/>
      <c r="L110" s="109">
        <f>I110+J110*EERR!$D$2</f>
        <v>0</v>
      </c>
      <c r="M110" s="109">
        <f>L110/EERR!$D$2</f>
        <v>0</v>
      </c>
      <c r="N110" s="109">
        <f>SUMIF(Jul!$B$3:$B$116,A110,Jul!$V$3:$V$116)</f>
        <v>0</v>
      </c>
      <c r="O110" s="182">
        <f t="shared" si="1"/>
        <v>0</v>
      </c>
    </row>
    <row r="111" spans="1:15" x14ac:dyDescent="0.25">
      <c r="A111" s="305"/>
      <c r="B111" s="306"/>
      <c r="C111" s="307"/>
      <c r="D111" s="307"/>
      <c r="E111" s="307"/>
      <c r="F111" s="307"/>
      <c r="G111" s="307"/>
      <c r="H111" s="307"/>
      <c r="I111" s="308"/>
      <c r="J111" s="308"/>
      <c r="K111" s="307"/>
      <c r="L111" s="109">
        <f>I111+J111*EERR!$D$2</f>
        <v>0</v>
      </c>
      <c r="M111" s="109">
        <f>L111/EERR!$D$2</f>
        <v>0</v>
      </c>
      <c r="N111" s="109">
        <f>SUMIF(Jul!$B$3:$B$116,A111,Jul!$V$3:$V$116)</f>
        <v>0</v>
      </c>
      <c r="O111" s="182">
        <f t="shared" si="1"/>
        <v>0</v>
      </c>
    </row>
    <row r="112" spans="1:15" x14ac:dyDescent="0.25">
      <c r="A112" s="305"/>
      <c r="B112" s="306"/>
      <c r="C112" s="307"/>
      <c r="D112" s="307"/>
      <c r="E112" s="307"/>
      <c r="F112" s="307"/>
      <c r="G112" s="307"/>
      <c r="H112" s="307"/>
      <c r="I112" s="308"/>
      <c r="J112" s="308"/>
      <c r="K112" s="307"/>
      <c r="L112" s="109">
        <f>I112+J112*EERR!$D$2</f>
        <v>0</v>
      </c>
      <c r="M112" s="109">
        <f>L112/EERR!$D$2</f>
        <v>0</v>
      </c>
      <c r="N112" s="109">
        <f>SUMIF(Jul!$B$3:$B$116,A112,Jul!$V$3:$V$116)</f>
        <v>0</v>
      </c>
      <c r="O112" s="182">
        <f t="shared" si="1"/>
        <v>0</v>
      </c>
    </row>
    <row r="113" spans="1:15" x14ac:dyDescent="0.25">
      <c r="A113" s="305"/>
      <c r="B113" s="306"/>
      <c r="C113" s="307"/>
      <c r="D113" s="307"/>
      <c r="E113" s="307"/>
      <c r="F113" s="307"/>
      <c r="G113" s="307"/>
      <c r="H113" s="307"/>
      <c r="I113" s="308"/>
      <c r="J113" s="308"/>
      <c r="K113" s="307"/>
      <c r="L113" s="109">
        <f>I113+J113*EERR!$D$2</f>
        <v>0</v>
      </c>
      <c r="M113" s="109">
        <f>L113/EERR!$D$2</f>
        <v>0</v>
      </c>
      <c r="N113" s="109">
        <f>SUMIF(Jul!$B$3:$B$116,A113,Jul!$V$3:$V$116)</f>
        <v>0</v>
      </c>
      <c r="O113" s="182">
        <f t="shared" si="1"/>
        <v>0</v>
      </c>
    </row>
    <row r="114" spans="1:15" x14ac:dyDescent="0.25">
      <c r="A114" s="305"/>
      <c r="B114" s="306"/>
      <c r="C114" s="307"/>
      <c r="D114" s="307"/>
      <c r="E114" s="307"/>
      <c r="F114" s="307"/>
      <c r="G114" s="307"/>
      <c r="H114" s="307"/>
      <c r="I114" s="308"/>
      <c r="J114" s="308"/>
      <c r="K114" s="307"/>
      <c r="L114" s="109">
        <f>I114+J114*EERR!$D$2</f>
        <v>0</v>
      </c>
      <c r="M114" s="109">
        <f>L114/EERR!$D$2</f>
        <v>0</v>
      </c>
      <c r="N114" s="109">
        <f>SUMIF(Jul!$B$3:$B$116,A114,Jul!$V$3:$V$116)</f>
        <v>0</v>
      </c>
      <c r="O114" s="182">
        <f t="shared" si="1"/>
        <v>0</v>
      </c>
    </row>
    <row r="115" spans="1:15" x14ac:dyDescent="0.25">
      <c r="A115" s="305"/>
      <c r="B115" s="309"/>
      <c r="C115" s="307"/>
      <c r="D115" s="307"/>
      <c r="E115" s="307"/>
      <c r="F115" s="307"/>
      <c r="G115" s="307"/>
      <c r="H115" s="307"/>
      <c r="I115" s="308"/>
      <c r="J115" s="308"/>
      <c r="K115" s="307"/>
      <c r="L115" s="109">
        <f>I115+J115*EERR!$D$2</f>
        <v>0</v>
      </c>
      <c r="M115" s="109">
        <f>L115/EERR!$D$2</f>
        <v>0</v>
      </c>
      <c r="N115" s="109">
        <f>SUMIF(Jul!$B$3:$B$116,A115,Jul!$V$3:$V$116)</f>
        <v>0</v>
      </c>
      <c r="O115" s="182">
        <f t="shared" si="1"/>
        <v>0</v>
      </c>
    </row>
    <row r="116" spans="1:15" x14ac:dyDescent="0.25">
      <c r="A116" s="305"/>
      <c r="B116" s="309"/>
      <c r="C116" s="307"/>
      <c r="D116" s="307"/>
      <c r="E116" s="307"/>
      <c r="F116" s="307"/>
      <c r="G116" s="307"/>
      <c r="H116" s="307"/>
      <c r="I116" s="308"/>
      <c r="J116" s="308"/>
      <c r="K116" s="307"/>
      <c r="L116" s="109">
        <f>I116+J116*EERR!$D$2</f>
        <v>0</v>
      </c>
      <c r="M116" s="109">
        <f>L116/EERR!$D$2</f>
        <v>0</v>
      </c>
      <c r="N116" s="109">
        <f>SUMIF(Jul!$B$3:$B$116,A116,Jul!$V$3:$V$116)</f>
        <v>0</v>
      </c>
      <c r="O116" s="182">
        <f t="shared" si="1"/>
        <v>0</v>
      </c>
    </row>
    <row r="117" spans="1:15" x14ac:dyDescent="0.25">
      <c r="A117" s="305"/>
      <c r="B117" s="309"/>
      <c r="C117" s="307"/>
      <c r="D117" s="307"/>
      <c r="E117" s="307"/>
      <c r="F117" s="307"/>
      <c r="G117" s="307"/>
      <c r="H117" s="307"/>
      <c r="I117" s="308"/>
      <c r="J117" s="308"/>
      <c r="K117" s="307"/>
      <c r="L117" s="109">
        <f>I117+J117*EERR!$D$2</f>
        <v>0</v>
      </c>
      <c r="M117" s="109">
        <f>L117/EERR!$D$2</f>
        <v>0</v>
      </c>
      <c r="N117" s="109">
        <f>SUMIF(Jul!$B$3:$B$116,A117,Jul!$V$3:$V$116)</f>
        <v>0</v>
      </c>
      <c r="O117" s="182">
        <f t="shared" si="1"/>
        <v>0</v>
      </c>
    </row>
    <row r="118" spans="1:15" x14ac:dyDescent="0.25">
      <c r="A118" s="305"/>
      <c r="B118" s="309"/>
      <c r="C118" s="307"/>
      <c r="D118" s="307"/>
      <c r="E118" s="307"/>
      <c r="F118" s="307"/>
      <c r="G118" s="307"/>
      <c r="H118" s="307"/>
      <c r="I118" s="308"/>
      <c r="J118" s="308"/>
      <c r="K118" s="307"/>
      <c r="L118" s="109">
        <f>I118+J118*EERR!$D$2</f>
        <v>0</v>
      </c>
      <c r="M118" s="109">
        <f>L118/EERR!$D$2</f>
        <v>0</v>
      </c>
      <c r="N118" s="109">
        <f>SUMIF(Jul!$B$3:$B$116,A118,Jul!$V$3:$V$116)</f>
        <v>0</v>
      </c>
      <c r="O118" s="182">
        <f t="shared" si="1"/>
        <v>0</v>
      </c>
    </row>
    <row r="119" spans="1:15" x14ac:dyDescent="0.25">
      <c r="A119" s="305"/>
      <c r="B119" s="309"/>
      <c r="C119" s="307"/>
      <c r="D119" s="307"/>
      <c r="E119" s="307"/>
      <c r="F119" s="307"/>
      <c r="G119" s="307"/>
      <c r="H119" s="307"/>
      <c r="I119" s="308"/>
      <c r="J119" s="308"/>
      <c r="K119" s="307"/>
      <c r="L119" s="219">
        <f>I119+J119*EERR!$D$2</f>
        <v>0</v>
      </c>
      <c r="M119" s="219">
        <f>L119/EERR!$D$2</f>
        <v>0</v>
      </c>
      <c r="N119" s="219">
        <f>SUMIF(Jul!$B$3:$B$116,A119,Jul!$V$3:$V$116)</f>
        <v>0</v>
      </c>
      <c r="O119" s="182">
        <f t="shared" si="1"/>
        <v>0</v>
      </c>
    </row>
    <row r="120" spans="1:15" x14ac:dyDescent="0.25">
      <c r="A120" s="305"/>
      <c r="B120" s="306"/>
      <c r="C120" s="307"/>
      <c r="D120" s="307"/>
      <c r="E120" s="307"/>
      <c r="F120" s="307"/>
      <c r="G120" s="307"/>
      <c r="H120" s="307"/>
      <c r="I120" s="308"/>
      <c r="J120" s="308"/>
      <c r="K120" s="307"/>
      <c r="L120" s="109">
        <f>I120+J120*EERR!$D$2</f>
        <v>0</v>
      </c>
      <c r="M120" s="109">
        <f>L120/EERR!$D$2</f>
        <v>0</v>
      </c>
      <c r="N120" s="109">
        <f>SUMIF(Jul!$B$3:$B$116,A120,Jul!$V$3:$V$116)</f>
        <v>0</v>
      </c>
      <c r="O120" s="182">
        <f t="shared" si="1"/>
        <v>0</v>
      </c>
    </row>
    <row r="121" spans="1:15" x14ac:dyDescent="0.25">
      <c r="A121" s="305"/>
      <c r="B121" s="309"/>
      <c r="C121" s="307"/>
      <c r="D121" s="307"/>
      <c r="E121" s="307"/>
      <c r="F121" s="307"/>
      <c r="G121" s="307"/>
      <c r="H121" s="307"/>
      <c r="I121" s="308"/>
      <c r="J121" s="308"/>
      <c r="K121" s="307"/>
      <c r="L121" s="109">
        <f>I121+J121*EERR!$D$2</f>
        <v>0</v>
      </c>
      <c r="M121" s="109">
        <f>L121/EERR!$D$2</f>
        <v>0</v>
      </c>
      <c r="N121" s="109">
        <f>SUMIF(Jul!$B$3:$B$116,A121,Jul!$V$3:$V$116)</f>
        <v>0</v>
      </c>
      <c r="O121" s="182">
        <f t="shared" si="1"/>
        <v>0</v>
      </c>
    </row>
    <row r="122" spans="1:15" x14ac:dyDescent="0.25">
      <c r="A122" s="305"/>
      <c r="B122" s="306"/>
      <c r="C122" s="307"/>
      <c r="D122" s="307"/>
      <c r="E122" s="307"/>
      <c r="F122" s="307"/>
      <c r="G122" s="307"/>
      <c r="H122" s="307"/>
      <c r="I122" s="308"/>
      <c r="J122" s="308"/>
      <c r="K122" s="307"/>
      <c r="L122" s="109">
        <f>I122+J122*EERR!$D$2</f>
        <v>0</v>
      </c>
      <c r="M122" s="109">
        <f>L122/EERR!$D$2</f>
        <v>0</v>
      </c>
      <c r="N122" s="109">
        <f>SUMIF(Jul!$B$3:$B$116,A122,Jul!$V$3:$V$116)</f>
        <v>0</v>
      </c>
      <c r="O122" s="182">
        <f t="shared" si="1"/>
        <v>0</v>
      </c>
    </row>
    <row r="123" spans="1:15" x14ac:dyDescent="0.25">
      <c r="A123" s="305"/>
      <c r="B123" s="306"/>
      <c r="C123" s="307"/>
      <c r="D123" s="307"/>
      <c r="E123" s="307"/>
      <c r="F123" s="307"/>
      <c r="G123" s="307"/>
      <c r="H123" s="307"/>
      <c r="I123" s="308"/>
      <c r="J123" s="308"/>
      <c r="K123" s="307"/>
      <c r="L123" s="109">
        <f>I123+J123*EERR!$D$2</f>
        <v>0</v>
      </c>
      <c r="M123" s="109">
        <f>L123/EERR!$D$2</f>
        <v>0</v>
      </c>
      <c r="N123" s="109">
        <f>SUMIF(Jul!$B$3:$B$116,A123,Jul!$V$3:$V$116)</f>
        <v>0</v>
      </c>
      <c r="O123" s="182">
        <f t="shared" si="1"/>
        <v>0</v>
      </c>
    </row>
    <row r="124" spans="1:15" x14ac:dyDescent="0.25">
      <c r="A124" s="305"/>
      <c r="B124" s="306"/>
      <c r="C124" s="307"/>
      <c r="D124" s="307"/>
      <c r="E124" s="307"/>
      <c r="F124" s="307"/>
      <c r="G124" s="307"/>
      <c r="H124" s="307"/>
      <c r="I124" s="308"/>
      <c r="J124" s="308"/>
      <c r="K124" s="307"/>
      <c r="L124" s="109">
        <f>I124+J124*EERR!$D$2</f>
        <v>0</v>
      </c>
      <c r="M124" s="109">
        <f>L124/EERR!$D$2</f>
        <v>0</v>
      </c>
      <c r="N124" s="109">
        <f>SUMIF(Jul!$B$3:$B$116,A124,Jul!$V$3:$V$116)</f>
        <v>0</v>
      </c>
      <c r="O124" s="182">
        <f t="shared" si="1"/>
        <v>0</v>
      </c>
    </row>
    <row r="125" spans="1:15" x14ac:dyDescent="0.25">
      <c r="A125" s="305"/>
      <c r="B125" s="306"/>
      <c r="C125" s="307"/>
      <c r="D125" s="307"/>
      <c r="E125" s="307"/>
      <c r="F125" s="307"/>
      <c r="G125" s="307"/>
      <c r="H125" s="307"/>
      <c r="I125" s="308"/>
      <c r="J125" s="308"/>
      <c r="K125" s="307"/>
      <c r="L125" s="109">
        <f>I125+J125*EERR!$D$2</f>
        <v>0</v>
      </c>
      <c r="M125" s="109">
        <f>L125/EERR!$D$2</f>
        <v>0</v>
      </c>
      <c r="N125" s="109">
        <f>SUMIF(Jul!$B$3:$B$116,A125,Jul!$V$3:$V$116)</f>
        <v>0</v>
      </c>
      <c r="O125" s="182">
        <f t="shared" si="1"/>
        <v>0</v>
      </c>
    </row>
    <row r="126" spans="1:15" x14ac:dyDescent="0.25">
      <c r="A126" s="305"/>
      <c r="B126" s="306"/>
      <c r="C126" s="307"/>
      <c r="D126" s="307"/>
      <c r="E126" s="307"/>
      <c r="F126" s="307"/>
      <c r="G126" s="307"/>
      <c r="H126" s="307"/>
      <c r="I126" s="308"/>
      <c r="J126" s="308"/>
      <c r="K126" s="307"/>
      <c r="L126" s="109">
        <f>I126+J126*EERR!$D$2</f>
        <v>0</v>
      </c>
      <c r="M126" s="109">
        <f>L126/EERR!$D$2</f>
        <v>0</v>
      </c>
      <c r="N126" s="109">
        <f>SUMIF(Jul!$B$3:$B$116,A126,Jul!$V$3:$V$116)</f>
        <v>0</v>
      </c>
      <c r="O126" s="182">
        <f t="shared" si="1"/>
        <v>0</v>
      </c>
    </row>
    <row r="127" spans="1:15" x14ac:dyDescent="0.25">
      <c r="A127" s="305"/>
      <c r="B127" s="306"/>
      <c r="C127" s="307"/>
      <c r="D127" s="307"/>
      <c r="E127" s="307"/>
      <c r="F127" s="307"/>
      <c r="G127" s="307"/>
      <c r="H127" s="307"/>
      <c r="I127" s="308"/>
      <c r="J127" s="308"/>
      <c r="K127" s="307"/>
      <c r="L127" s="109">
        <f>I127+J127*EERR!$D$2</f>
        <v>0</v>
      </c>
      <c r="M127" s="109">
        <f>L127/EERR!$D$2</f>
        <v>0</v>
      </c>
      <c r="N127" s="109">
        <f>SUMIF(Jul!$B$3:$B$116,A127,Jul!$V$3:$V$116)</f>
        <v>0</v>
      </c>
      <c r="O127" s="182">
        <f t="shared" si="1"/>
        <v>0</v>
      </c>
    </row>
    <row r="128" spans="1:15" x14ac:dyDescent="0.25">
      <c r="A128" s="305"/>
      <c r="B128" s="306"/>
      <c r="C128" s="307"/>
      <c r="D128" s="307"/>
      <c r="E128" s="307"/>
      <c r="F128" s="307"/>
      <c r="G128" s="307"/>
      <c r="H128" s="307"/>
      <c r="I128" s="308"/>
      <c r="J128" s="308"/>
      <c r="K128" s="307"/>
      <c r="L128" s="109">
        <f>I128+J128*EERR!$D$2</f>
        <v>0</v>
      </c>
      <c r="M128" s="109">
        <f>L128/EERR!$D$2</f>
        <v>0</v>
      </c>
      <c r="N128" s="109">
        <f>SUMIF(Jul!$B$3:$B$116,A128,Jul!$V$3:$V$116)</f>
        <v>0</v>
      </c>
      <c r="O128" s="182">
        <f t="shared" si="1"/>
        <v>0</v>
      </c>
    </row>
    <row r="129" spans="1:15" x14ac:dyDescent="0.25">
      <c r="A129" s="305"/>
      <c r="B129" s="306"/>
      <c r="C129" s="307"/>
      <c r="D129" s="307"/>
      <c r="E129" s="307"/>
      <c r="F129" s="307"/>
      <c r="G129" s="307"/>
      <c r="H129" s="307"/>
      <c r="I129" s="308"/>
      <c r="J129" s="308"/>
      <c r="K129" s="307"/>
      <c r="L129" s="109">
        <f>I129+J129*EERR!$D$2</f>
        <v>0</v>
      </c>
      <c r="M129" s="109">
        <f>L129/EERR!$D$2</f>
        <v>0</v>
      </c>
      <c r="N129" s="109">
        <f>SUMIF(Jul!$B$3:$B$116,A129,Jul!$V$3:$V$116)</f>
        <v>0</v>
      </c>
      <c r="O129" s="182">
        <f t="shared" si="1"/>
        <v>0</v>
      </c>
    </row>
    <row r="130" spans="1:15" x14ac:dyDescent="0.25">
      <c r="A130" s="305"/>
      <c r="B130" s="306"/>
      <c r="C130" s="307"/>
      <c r="D130" s="307"/>
      <c r="E130" s="307"/>
      <c r="F130" s="307"/>
      <c r="G130" s="307"/>
      <c r="H130" s="307"/>
      <c r="I130" s="308"/>
      <c r="J130" s="308"/>
      <c r="K130" s="307"/>
      <c r="L130" s="109">
        <f>I130+J130*EERR!$D$2</f>
        <v>0</v>
      </c>
      <c r="M130" s="109">
        <f>L130/EERR!$D$2</f>
        <v>0</v>
      </c>
      <c r="N130" s="109">
        <f>SUMIF(Jul!$B$3:$B$116,A130,Jul!$V$3:$V$116)</f>
        <v>0</v>
      </c>
      <c r="O130" s="182">
        <f t="shared" si="1"/>
        <v>0</v>
      </c>
    </row>
    <row r="131" spans="1:15" x14ac:dyDescent="0.25">
      <c r="A131" s="305"/>
      <c r="B131" s="306"/>
      <c r="C131" s="307"/>
      <c r="D131" s="307"/>
      <c r="E131" s="307"/>
      <c r="F131" s="307"/>
      <c r="G131" s="307"/>
      <c r="H131" s="307"/>
      <c r="I131" s="308"/>
      <c r="J131" s="308"/>
      <c r="K131" s="307"/>
      <c r="L131" s="109">
        <f>I131+J131*EERR!$D$2</f>
        <v>0</v>
      </c>
      <c r="M131" s="109">
        <f>L131/EERR!$D$2</f>
        <v>0</v>
      </c>
      <c r="N131" s="109">
        <f>SUMIF(Jul!$B$3:$B$116,A131,Jul!$V$3:$V$116)</f>
        <v>0</v>
      </c>
      <c r="O131" s="182">
        <f t="shared" si="1"/>
        <v>0</v>
      </c>
    </row>
    <row r="132" spans="1:15" x14ac:dyDescent="0.25">
      <c r="A132" s="305"/>
      <c r="B132" s="306"/>
      <c r="C132" s="307"/>
      <c r="D132" s="307"/>
      <c r="E132" s="307"/>
      <c r="F132" s="307"/>
      <c r="G132" s="307"/>
      <c r="H132" s="307"/>
      <c r="I132" s="308"/>
      <c r="J132" s="308"/>
      <c r="K132" s="307"/>
      <c r="L132" s="109">
        <f>I132+J132*EERR!$D$2</f>
        <v>0</v>
      </c>
      <c r="M132" s="109">
        <f>L132/EERR!$D$2</f>
        <v>0</v>
      </c>
      <c r="N132" s="109">
        <f>SUMIF(Jul!$B$3:$B$116,A132,Jul!$V$3:$V$116)</f>
        <v>0</v>
      </c>
      <c r="O132" s="182">
        <f t="shared" ref="O132:O173" si="2">+A132-A131</f>
        <v>0</v>
      </c>
    </row>
    <row r="133" spans="1:15" x14ac:dyDescent="0.25">
      <c r="A133" s="305"/>
      <c r="B133" s="306"/>
      <c r="C133" s="307"/>
      <c r="D133" s="307"/>
      <c r="E133" s="307"/>
      <c r="F133" s="307"/>
      <c r="G133" s="307"/>
      <c r="H133" s="307"/>
      <c r="I133" s="308"/>
      <c r="J133" s="308"/>
      <c r="K133" s="307"/>
      <c r="L133" s="109">
        <f>I133+J133*EERR!$D$2</f>
        <v>0</v>
      </c>
      <c r="M133" s="109">
        <f>L133/EERR!$D$2</f>
        <v>0</v>
      </c>
      <c r="N133" s="109">
        <f>SUMIF(Jul!$B$3:$B$116,A133,Jul!$V$3:$V$116)</f>
        <v>0</v>
      </c>
      <c r="O133" s="182">
        <f t="shared" si="2"/>
        <v>0</v>
      </c>
    </row>
    <row r="134" spans="1:15" x14ac:dyDescent="0.25">
      <c r="A134" s="305"/>
      <c r="B134" s="306"/>
      <c r="C134" s="307"/>
      <c r="D134" s="307"/>
      <c r="E134" s="307"/>
      <c r="F134" s="307"/>
      <c r="G134" s="307"/>
      <c r="H134" s="307"/>
      <c r="I134" s="308"/>
      <c r="J134" s="308"/>
      <c r="K134" s="307"/>
      <c r="L134" s="109">
        <f>I134+J134*EERR!$D$2</f>
        <v>0</v>
      </c>
      <c r="M134" s="109">
        <f>L134/EERR!$D$2</f>
        <v>0</v>
      </c>
      <c r="N134" s="109">
        <f>SUMIF(Jul!$B$3:$B$116,A134,Jul!$V$3:$V$116)</f>
        <v>0</v>
      </c>
      <c r="O134" s="182">
        <f t="shared" si="2"/>
        <v>0</v>
      </c>
    </row>
    <row r="135" spans="1:15" x14ac:dyDescent="0.25">
      <c r="A135" s="305"/>
      <c r="B135" s="306"/>
      <c r="C135" s="307"/>
      <c r="D135" s="307"/>
      <c r="E135" s="307"/>
      <c r="F135" s="307"/>
      <c r="G135" s="307"/>
      <c r="H135" s="307"/>
      <c r="I135" s="308"/>
      <c r="J135" s="308"/>
      <c r="K135" s="307"/>
      <c r="L135" s="109">
        <f>I135+J135*EERR!$D$2</f>
        <v>0</v>
      </c>
      <c r="M135" s="109">
        <f>L135/EERR!$D$2</f>
        <v>0</v>
      </c>
      <c r="N135" s="109">
        <f>SUMIF(Jul!$B$3:$B$116,A135,Jul!$V$3:$V$116)</f>
        <v>0</v>
      </c>
      <c r="O135" s="182">
        <f t="shared" si="2"/>
        <v>0</v>
      </c>
    </row>
    <row r="136" spans="1:15" x14ac:dyDescent="0.25">
      <c r="A136" s="305"/>
      <c r="B136" s="306"/>
      <c r="C136" s="307"/>
      <c r="D136" s="307"/>
      <c r="E136" s="307"/>
      <c r="F136" s="307"/>
      <c r="G136" s="307"/>
      <c r="H136" s="307"/>
      <c r="I136" s="308"/>
      <c r="J136" s="308"/>
      <c r="K136" s="307"/>
      <c r="L136" s="109">
        <f>I136+J136*EERR!$D$2</f>
        <v>0</v>
      </c>
      <c r="M136" s="109">
        <f>L136/EERR!$D$2</f>
        <v>0</v>
      </c>
      <c r="N136" s="109">
        <f>SUMIF(Jul!$B$3:$B$116,A136,Jul!$V$3:$V$116)</f>
        <v>0</v>
      </c>
      <c r="O136" s="182">
        <f t="shared" si="2"/>
        <v>0</v>
      </c>
    </row>
    <row r="137" spans="1:15" x14ac:dyDescent="0.25">
      <c r="A137" s="305"/>
      <c r="B137" s="306"/>
      <c r="C137" s="307"/>
      <c r="D137" s="307"/>
      <c r="E137" s="307"/>
      <c r="F137" s="307"/>
      <c r="G137" s="307"/>
      <c r="H137" s="307"/>
      <c r="I137" s="308"/>
      <c r="J137" s="308"/>
      <c r="K137" s="307"/>
      <c r="L137" s="109">
        <f>I137+J137*EERR!$D$2</f>
        <v>0</v>
      </c>
      <c r="M137" s="109">
        <f>L137/EERR!$D$2</f>
        <v>0</v>
      </c>
      <c r="N137" s="109">
        <f>SUMIF(Jul!$B$3:$B$116,A137,Jul!$V$3:$V$116)</f>
        <v>0</v>
      </c>
      <c r="O137" s="182">
        <f t="shared" si="2"/>
        <v>0</v>
      </c>
    </row>
    <row r="138" spans="1:15" x14ac:dyDescent="0.25">
      <c r="A138" s="305"/>
      <c r="B138" s="306"/>
      <c r="C138" s="307"/>
      <c r="D138" s="307"/>
      <c r="E138" s="307"/>
      <c r="F138" s="307"/>
      <c r="G138" s="307"/>
      <c r="H138" s="307"/>
      <c r="I138" s="308"/>
      <c r="J138" s="308"/>
      <c r="K138" s="307"/>
      <c r="L138" s="109">
        <f>I138+J138*EERR!$D$2</f>
        <v>0</v>
      </c>
      <c r="M138" s="109">
        <f>L138/EERR!$D$2</f>
        <v>0</v>
      </c>
      <c r="N138" s="109">
        <f>SUMIF(Jul!$B$3:$B$116,A138,Jul!$V$3:$V$116)</f>
        <v>0</v>
      </c>
      <c r="O138" s="182">
        <f t="shared" si="2"/>
        <v>0</v>
      </c>
    </row>
    <row r="139" spans="1:15" x14ac:dyDescent="0.25">
      <c r="A139" s="305"/>
      <c r="B139" s="306"/>
      <c r="C139" s="307"/>
      <c r="D139" s="307"/>
      <c r="E139" s="307"/>
      <c r="F139" s="307"/>
      <c r="G139" s="307"/>
      <c r="H139" s="307"/>
      <c r="I139" s="308"/>
      <c r="J139" s="308"/>
      <c r="K139" s="307"/>
      <c r="L139" s="109">
        <f>I139+J139*EERR!$D$2</f>
        <v>0</v>
      </c>
      <c r="M139" s="109">
        <f>L139/EERR!$D$2</f>
        <v>0</v>
      </c>
      <c r="N139" s="109">
        <f>SUMIF(Jul!$B$3:$B$116,A139,Jul!$V$3:$V$116)</f>
        <v>0</v>
      </c>
      <c r="O139" s="182">
        <f t="shared" si="2"/>
        <v>0</v>
      </c>
    </row>
    <row r="140" spans="1:15" x14ac:dyDescent="0.25">
      <c r="A140" s="305"/>
      <c r="B140" s="306"/>
      <c r="C140" s="307"/>
      <c r="D140" s="307"/>
      <c r="E140" s="307"/>
      <c r="F140" s="307"/>
      <c r="G140" s="307"/>
      <c r="H140" s="307"/>
      <c r="I140" s="308"/>
      <c r="J140" s="308"/>
      <c r="K140" s="307"/>
      <c r="L140" s="109">
        <f>I140+J140*EERR!$D$2</f>
        <v>0</v>
      </c>
      <c r="M140" s="109">
        <f>L140/EERR!$D$2</f>
        <v>0</v>
      </c>
      <c r="N140" s="109">
        <f>SUMIF(Jul!$B$3:$B$116,A140,Jul!$V$3:$V$116)</f>
        <v>0</v>
      </c>
      <c r="O140" s="182">
        <f t="shared" si="2"/>
        <v>0</v>
      </c>
    </row>
    <row r="141" spans="1:15" x14ac:dyDescent="0.25">
      <c r="A141" s="305"/>
      <c r="B141" s="306"/>
      <c r="C141" s="307"/>
      <c r="D141" s="307"/>
      <c r="E141" s="307"/>
      <c r="F141" s="307"/>
      <c r="G141" s="307"/>
      <c r="H141" s="307"/>
      <c r="I141" s="308"/>
      <c r="J141" s="308"/>
      <c r="K141" s="307"/>
      <c r="L141" s="109">
        <f>I141+J141*EERR!$D$2</f>
        <v>0</v>
      </c>
      <c r="M141" s="109">
        <f>L141/EERR!$D$2</f>
        <v>0</v>
      </c>
      <c r="N141" s="109">
        <f>SUMIF(Jul!$B$3:$B$116,A141,Jul!$V$3:$V$116)</f>
        <v>0</v>
      </c>
      <c r="O141" s="182">
        <f t="shared" si="2"/>
        <v>0</v>
      </c>
    </row>
    <row r="142" spans="1:15" x14ac:dyDescent="0.25">
      <c r="A142" s="305"/>
      <c r="B142" s="306"/>
      <c r="C142" s="307"/>
      <c r="D142" s="307"/>
      <c r="E142" s="307"/>
      <c r="F142" s="307"/>
      <c r="G142" s="307"/>
      <c r="H142" s="307"/>
      <c r="I142" s="308"/>
      <c r="J142" s="308"/>
      <c r="K142" s="307"/>
      <c r="L142" s="109">
        <f>I142+J142*EERR!$D$2</f>
        <v>0</v>
      </c>
      <c r="M142" s="109">
        <f>L142/EERR!$D$2</f>
        <v>0</v>
      </c>
      <c r="N142" s="109">
        <f>SUMIF(Jul!$B$3:$B$116,A142,Jul!$V$3:$V$116)</f>
        <v>0</v>
      </c>
      <c r="O142" s="182">
        <f t="shared" si="2"/>
        <v>0</v>
      </c>
    </row>
    <row r="143" spans="1:15" x14ac:dyDescent="0.25">
      <c r="A143" s="305"/>
      <c r="B143" s="306"/>
      <c r="C143" s="307"/>
      <c r="D143" s="307"/>
      <c r="E143" s="307"/>
      <c r="F143" s="307"/>
      <c r="G143" s="307"/>
      <c r="H143" s="307"/>
      <c r="I143" s="308"/>
      <c r="J143" s="308"/>
      <c r="K143" s="307"/>
      <c r="L143" s="109">
        <f>I143+J143*EERR!$D$2</f>
        <v>0</v>
      </c>
      <c r="M143" s="109">
        <f>L143/EERR!$D$2</f>
        <v>0</v>
      </c>
      <c r="N143" s="109">
        <f>SUMIF(Jul!$B$3:$B$116,A143,Jul!$V$3:$V$116)</f>
        <v>0</v>
      </c>
      <c r="O143" s="182">
        <f t="shared" si="2"/>
        <v>0</v>
      </c>
    </row>
    <row r="144" spans="1:15" x14ac:dyDescent="0.25">
      <c r="A144" s="305"/>
      <c r="B144" s="306"/>
      <c r="C144" s="307"/>
      <c r="D144" s="307"/>
      <c r="E144" s="307"/>
      <c r="F144" s="307"/>
      <c r="G144" s="307"/>
      <c r="H144" s="307"/>
      <c r="I144" s="308"/>
      <c r="J144" s="308"/>
      <c r="K144" s="307"/>
      <c r="L144" s="109">
        <f>I144+J144*EERR!$D$2</f>
        <v>0</v>
      </c>
      <c r="M144" s="109">
        <f>L144/EERR!$D$2</f>
        <v>0</v>
      </c>
      <c r="N144" s="109">
        <f>SUMIF(Jul!$B$3:$B$116,A144,Jul!$V$3:$V$116)</f>
        <v>0</v>
      </c>
      <c r="O144" s="182">
        <f t="shared" si="2"/>
        <v>0</v>
      </c>
    </row>
    <row r="145" spans="1:18" x14ac:dyDescent="0.25">
      <c r="A145" s="305"/>
      <c r="B145" s="306"/>
      <c r="C145" s="307"/>
      <c r="D145" s="307"/>
      <c r="E145" s="307"/>
      <c r="F145" s="307"/>
      <c r="G145" s="307"/>
      <c r="H145" s="307"/>
      <c r="I145" s="308"/>
      <c r="J145" s="308"/>
      <c r="K145" s="307"/>
      <c r="L145" s="109">
        <f>I145+J145*EERR!$D$2</f>
        <v>0</v>
      </c>
      <c r="M145" s="109">
        <f>L145/EERR!$D$2</f>
        <v>0</v>
      </c>
      <c r="N145" s="109">
        <f>SUMIF(Jul!$B$3:$B$116,A145,Jul!$V$3:$V$116)</f>
        <v>0</v>
      </c>
      <c r="O145" s="182">
        <f t="shared" si="2"/>
        <v>0</v>
      </c>
    </row>
    <row r="146" spans="1:18" x14ac:dyDescent="0.25">
      <c r="A146" s="305"/>
      <c r="B146" s="306"/>
      <c r="C146" s="307"/>
      <c r="D146" s="307"/>
      <c r="E146" s="307"/>
      <c r="F146" s="307"/>
      <c r="G146" s="307"/>
      <c r="H146" s="307"/>
      <c r="I146" s="308"/>
      <c r="J146" s="308"/>
      <c r="K146" s="307"/>
      <c r="L146" s="109">
        <f>I146+J146*EERR!$D$2</f>
        <v>0</v>
      </c>
      <c r="M146" s="109">
        <f>L146/EERR!$D$2</f>
        <v>0</v>
      </c>
      <c r="N146" s="109">
        <f>SUMIF(Jul!$B$3:$B$116,A146,Jul!$V$3:$V$116)</f>
        <v>0</v>
      </c>
      <c r="O146" s="182">
        <f t="shared" si="2"/>
        <v>0</v>
      </c>
    </row>
    <row r="147" spans="1:18" x14ac:dyDescent="0.25">
      <c r="A147" s="305"/>
      <c r="B147" s="306"/>
      <c r="C147" s="307"/>
      <c r="D147" s="307"/>
      <c r="E147" s="307"/>
      <c r="F147" s="307"/>
      <c r="G147" s="307"/>
      <c r="H147" s="307"/>
      <c r="I147" s="308"/>
      <c r="J147" s="308"/>
      <c r="K147" s="307"/>
      <c r="L147" s="109">
        <f>I147+J147*EERR!$D$2</f>
        <v>0</v>
      </c>
      <c r="M147" s="109">
        <f>L147/EERR!$D$2</f>
        <v>0</v>
      </c>
      <c r="N147" s="109">
        <f>SUMIF(Jul!$B$3:$B$116,A147,Jul!$V$3:$V$116)</f>
        <v>0</v>
      </c>
      <c r="O147" s="182">
        <f t="shared" si="2"/>
        <v>0</v>
      </c>
    </row>
    <row r="148" spans="1:18" x14ac:dyDescent="0.25">
      <c r="A148" s="305"/>
      <c r="B148" s="306"/>
      <c r="C148" s="307"/>
      <c r="D148" s="307"/>
      <c r="E148" s="307"/>
      <c r="F148" s="307"/>
      <c r="G148" s="307"/>
      <c r="H148" s="307"/>
      <c r="I148" s="308"/>
      <c r="J148" s="308"/>
      <c r="K148" s="307"/>
      <c r="L148" s="109">
        <f>I148+J148*EERR!$D$2</f>
        <v>0</v>
      </c>
      <c r="M148" s="109">
        <f>L148/EERR!$D$2</f>
        <v>0</v>
      </c>
      <c r="N148" s="109">
        <f>SUMIF(Jul!$B$3:$B$116,A148,Jul!$V$3:$V$116)</f>
        <v>0</v>
      </c>
      <c r="O148" s="182">
        <f t="shared" si="2"/>
        <v>0</v>
      </c>
    </row>
    <row r="149" spans="1:18" x14ac:dyDescent="0.25">
      <c r="A149" s="305"/>
      <c r="B149" s="306"/>
      <c r="C149" s="307"/>
      <c r="D149" s="307"/>
      <c r="E149" s="307"/>
      <c r="F149" s="307"/>
      <c r="G149" s="307"/>
      <c r="H149" s="307"/>
      <c r="I149" s="308"/>
      <c r="J149" s="308"/>
      <c r="K149" s="307"/>
      <c r="L149" s="109">
        <f>I149+J149*EERR!$D$2</f>
        <v>0</v>
      </c>
      <c r="M149" s="109">
        <f>L149/EERR!$D$2</f>
        <v>0</v>
      </c>
      <c r="N149" s="109">
        <f>SUMIF(Jul!$B$3:$B$116,A149,Jul!$V$3:$V$116)</f>
        <v>0</v>
      </c>
      <c r="O149" s="182">
        <f t="shared" si="2"/>
        <v>0</v>
      </c>
      <c r="Q149" s="182">
        <f>SUM(J2:J156)+Jul!L115</f>
        <v>41695.75</v>
      </c>
      <c r="R149" s="163">
        <f>Q149*EERR!D2</f>
        <v>28605786.244999997</v>
      </c>
    </row>
    <row r="150" spans="1:18" x14ac:dyDescent="0.25">
      <c r="A150" s="305"/>
      <c r="B150" s="306"/>
      <c r="C150" s="307"/>
      <c r="D150" s="307"/>
      <c r="E150" s="307"/>
      <c r="F150" s="307"/>
      <c r="G150" s="307"/>
      <c r="H150" s="307"/>
      <c r="I150" s="308"/>
      <c r="J150" s="308"/>
      <c r="K150" s="307"/>
      <c r="L150" s="109">
        <f>I150+J150*EERR!$D$2</f>
        <v>0</v>
      </c>
      <c r="M150" s="109">
        <f>L150/EERR!$D$2</f>
        <v>0</v>
      </c>
      <c r="N150" s="109">
        <f>SUMIF(Jul!$B$3:$B$116,A150,Jul!$V$3:$V$116)</f>
        <v>0</v>
      </c>
      <c r="O150" s="182">
        <f t="shared" si="2"/>
        <v>0</v>
      </c>
    </row>
    <row r="151" spans="1:18" x14ac:dyDescent="0.25">
      <c r="A151" s="305"/>
      <c r="B151" s="306"/>
      <c r="C151" s="307"/>
      <c r="D151" s="307"/>
      <c r="E151" s="307"/>
      <c r="F151" s="307"/>
      <c r="G151" s="307"/>
      <c r="H151" s="307"/>
      <c r="I151" s="308"/>
      <c r="J151" s="308"/>
      <c r="K151" s="307"/>
      <c r="L151" s="109">
        <f>I151+J151*EERR!$D$2</f>
        <v>0</v>
      </c>
      <c r="M151" s="109">
        <f>L151/EERR!$D$2</f>
        <v>0</v>
      </c>
      <c r="N151" s="109">
        <f>SUMIF(Jul!$B$3:$B$116,A151,Jul!$V$3:$V$116)</f>
        <v>0</v>
      </c>
      <c r="O151" s="182">
        <f t="shared" si="2"/>
        <v>0</v>
      </c>
    </row>
    <row r="152" spans="1:18" x14ac:dyDescent="0.25">
      <c r="A152" s="305"/>
      <c r="B152" s="306"/>
      <c r="C152" s="307"/>
      <c r="D152" s="307"/>
      <c r="E152" s="307"/>
      <c r="F152" s="307"/>
      <c r="G152" s="307"/>
      <c r="H152" s="307"/>
      <c r="I152" s="308"/>
      <c r="J152" s="308"/>
      <c r="K152" s="307"/>
      <c r="L152" s="109">
        <f>I152+J152*EERR!$D$2</f>
        <v>0</v>
      </c>
      <c r="M152" s="109">
        <f>L152/EERR!$D$2</f>
        <v>0</v>
      </c>
      <c r="N152" s="109">
        <f>SUMIF(Jul!$B$3:$B$116,A152,Jul!$V$3:$V$116)</f>
        <v>0</v>
      </c>
      <c r="O152" s="182">
        <f t="shared" si="2"/>
        <v>0</v>
      </c>
    </row>
    <row r="153" spans="1:18" x14ac:dyDescent="0.25">
      <c r="A153" s="305"/>
      <c r="B153" s="306"/>
      <c r="C153" s="307"/>
      <c r="D153" s="307"/>
      <c r="E153" s="307"/>
      <c r="F153" s="307"/>
      <c r="G153" s="307"/>
      <c r="H153" s="307"/>
      <c r="I153" s="308"/>
      <c r="J153" s="308"/>
      <c r="K153" s="307"/>
      <c r="L153" s="109">
        <f>I153+J153*EERR!$D$2</f>
        <v>0</v>
      </c>
      <c r="M153" s="109">
        <f>L153/EERR!$D$2</f>
        <v>0</v>
      </c>
      <c r="N153" s="109">
        <f>SUMIF(Jul!$B$3:$B$116,A153,Jul!$V$3:$V$116)</f>
        <v>0</v>
      </c>
      <c r="O153" s="182">
        <f t="shared" si="2"/>
        <v>0</v>
      </c>
    </row>
    <row r="154" spans="1:18" x14ac:dyDescent="0.25">
      <c r="A154" s="305"/>
      <c r="B154" s="306"/>
      <c r="C154" s="307"/>
      <c r="D154" s="307"/>
      <c r="E154" s="307"/>
      <c r="F154" s="307"/>
      <c r="G154" s="307"/>
      <c r="H154" s="307"/>
      <c r="I154" s="308"/>
      <c r="J154" s="308"/>
      <c r="K154" s="307"/>
      <c r="L154" s="109">
        <f>I154+J154*EERR!$D$2</f>
        <v>0</v>
      </c>
      <c r="M154" s="109">
        <f>L154/EERR!$D$2</f>
        <v>0</v>
      </c>
      <c r="N154" s="109">
        <f>SUMIF(Jul!$B$3:$B$116,A154,Jul!$V$3:$V$116)</f>
        <v>0</v>
      </c>
      <c r="O154" s="182">
        <f t="shared" si="2"/>
        <v>0</v>
      </c>
    </row>
    <row r="155" spans="1:18" x14ac:dyDescent="0.25">
      <c r="A155" s="305"/>
      <c r="B155" s="306"/>
      <c r="C155" s="307"/>
      <c r="D155" s="307"/>
      <c r="E155" s="307"/>
      <c r="F155" s="307"/>
      <c r="G155" s="307"/>
      <c r="H155" s="307"/>
      <c r="I155" s="308"/>
      <c r="J155" s="308"/>
      <c r="K155" s="307"/>
      <c r="L155" s="109">
        <f>I155+J155*EERR!$D$2</f>
        <v>0</v>
      </c>
      <c r="M155" s="109">
        <f>L155/EERR!$D$2</f>
        <v>0</v>
      </c>
      <c r="N155" s="109">
        <f>SUMIF(Jul!$B$3:$B$116,A155,Jul!$V$3:$V$116)</f>
        <v>0</v>
      </c>
      <c r="O155" s="182">
        <f t="shared" si="2"/>
        <v>0</v>
      </c>
    </row>
    <row r="156" spans="1:18" x14ac:dyDescent="0.25">
      <c r="A156" s="305"/>
      <c r="B156" s="306"/>
      <c r="C156" s="307"/>
      <c r="D156" s="307"/>
      <c r="E156" s="307"/>
      <c r="F156" s="307"/>
      <c r="G156" s="307"/>
      <c r="H156" s="307"/>
      <c r="I156" s="308"/>
      <c r="J156" s="308"/>
      <c r="K156" s="307"/>
      <c r="L156" s="109">
        <f>I156+J156*EERR!$D$2</f>
        <v>0</v>
      </c>
      <c r="M156" s="109">
        <f>L156/EERR!$D$2</f>
        <v>0</v>
      </c>
      <c r="N156" s="109">
        <f>SUMIF(Jul!$B$3:$B$116,A156,Jul!$V$3:$V$116)</f>
        <v>0</v>
      </c>
      <c r="O156" s="182">
        <f t="shared" si="2"/>
        <v>0</v>
      </c>
    </row>
    <row r="157" spans="1:18" x14ac:dyDescent="0.25">
      <c r="A157" s="305"/>
      <c r="B157" s="306"/>
      <c r="C157" s="307"/>
      <c r="D157" s="307"/>
      <c r="E157" s="307"/>
      <c r="F157" s="307"/>
      <c r="G157" s="307"/>
      <c r="H157" s="307"/>
      <c r="I157" s="308"/>
      <c r="J157" s="308"/>
      <c r="K157" s="307"/>
      <c r="L157" s="109">
        <f>I157+J157*EERR!$D$2</f>
        <v>0</v>
      </c>
      <c r="M157" s="109">
        <f>L157/EERR!$D$2</f>
        <v>0</v>
      </c>
      <c r="N157" s="109">
        <f>SUMIF(Jul!$B$3:$B$116,A157,Jul!$V$3:$V$116)</f>
        <v>0</v>
      </c>
      <c r="O157" s="182">
        <f t="shared" si="2"/>
        <v>0</v>
      </c>
    </row>
    <row r="158" spans="1:18" x14ac:dyDescent="0.25">
      <c r="A158" s="305"/>
      <c r="B158" s="306"/>
      <c r="C158" s="307"/>
      <c r="D158" s="307"/>
      <c r="E158" s="307"/>
      <c r="F158" s="307"/>
      <c r="G158" s="307"/>
      <c r="H158" s="307"/>
      <c r="I158" s="308"/>
      <c r="J158" s="308"/>
      <c r="K158" s="307"/>
      <c r="L158" s="109">
        <f>I158+J158*EERR!$D$2</f>
        <v>0</v>
      </c>
      <c r="M158" s="109">
        <f>L158/EERR!$D$2</f>
        <v>0</v>
      </c>
      <c r="N158" s="109">
        <f>SUMIF(Jul!$B$3:$B$116,A158,Jul!$V$3:$V$116)</f>
        <v>0</v>
      </c>
      <c r="O158" s="182">
        <f t="shared" si="2"/>
        <v>0</v>
      </c>
    </row>
    <row r="159" spans="1:18" x14ac:dyDescent="0.25">
      <c r="A159" s="305"/>
      <c r="B159" s="306"/>
      <c r="C159" s="307"/>
      <c r="D159" s="307"/>
      <c r="E159" s="307"/>
      <c r="F159" s="307"/>
      <c r="G159" s="307"/>
      <c r="H159" s="307"/>
      <c r="I159" s="308"/>
      <c r="J159" s="308"/>
      <c r="K159" s="307"/>
      <c r="L159" s="109">
        <f>I159+J159*EERR!$D$2</f>
        <v>0</v>
      </c>
      <c r="M159" s="109">
        <f>L159/EERR!$D$2</f>
        <v>0</v>
      </c>
      <c r="N159" s="109">
        <f>SUMIF(Jul!$B$3:$B$116,A159,Jul!$V$3:$V$116)</f>
        <v>0</v>
      </c>
      <c r="O159" s="182">
        <f t="shared" si="2"/>
        <v>0</v>
      </c>
    </row>
    <row r="160" spans="1:18" x14ac:dyDescent="0.25">
      <c r="A160" s="305"/>
      <c r="B160" s="306"/>
      <c r="C160" s="307"/>
      <c r="D160" s="307"/>
      <c r="E160" s="307"/>
      <c r="F160" s="307"/>
      <c r="G160" s="307"/>
      <c r="H160" s="307"/>
      <c r="I160" s="308"/>
      <c r="J160" s="308"/>
      <c r="K160" s="307"/>
      <c r="L160" s="109">
        <f>I160+J160*EERR!$D$2</f>
        <v>0</v>
      </c>
      <c r="M160" s="109">
        <f>L160/EERR!$D$2</f>
        <v>0</v>
      </c>
      <c r="N160" s="109">
        <f>SUMIF(Jul!$B$3:$B$116,A160,Jul!$V$3:$V$116)</f>
        <v>0</v>
      </c>
      <c r="O160" s="182">
        <f t="shared" si="2"/>
        <v>0</v>
      </c>
    </row>
    <row r="161" spans="1:15" x14ac:dyDescent="0.25">
      <c r="A161" s="305"/>
      <c r="B161" s="306"/>
      <c r="C161" s="307"/>
      <c r="D161" s="307"/>
      <c r="E161" s="307"/>
      <c r="F161" s="307"/>
      <c r="G161" s="307"/>
      <c r="H161" s="307"/>
      <c r="I161" s="308"/>
      <c r="J161" s="308"/>
      <c r="K161" s="307"/>
      <c r="L161" s="109">
        <f>I161+J161*EERR!$D$2</f>
        <v>0</v>
      </c>
      <c r="M161" s="109">
        <f>L161/EERR!$D$2</f>
        <v>0</v>
      </c>
      <c r="N161" s="109">
        <f>SUMIF(Jul!$B$3:$B$116,A161,Jul!$V$3:$V$116)</f>
        <v>0</v>
      </c>
      <c r="O161" s="182">
        <f t="shared" si="2"/>
        <v>0</v>
      </c>
    </row>
    <row r="162" spans="1:15" x14ac:dyDescent="0.25">
      <c r="A162" s="305"/>
      <c r="B162" s="306"/>
      <c r="C162" s="307"/>
      <c r="D162" s="307"/>
      <c r="E162" s="307"/>
      <c r="F162" s="307"/>
      <c r="G162" s="307"/>
      <c r="H162" s="307"/>
      <c r="I162" s="308"/>
      <c r="J162" s="308"/>
      <c r="K162" s="307"/>
      <c r="L162" s="109">
        <f>I162+J162*EERR!$D$2</f>
        <v>0</v>
      </c>
      <c r="M162" s="109">
        <f>L162/EERR!$D$2</f>
        <v>0</v>
      </c>
      <c r="N162" s="109">
        <f>SUMIF(Jul!$B$3:$B$116,A162,Jul!$V$3:$V$116)</f>
        <v>0</v>
      </c>
      <c r="O162" s="182">
        <f t="shared" si="2"/>
        <v>0</v>
      </c>
    </row>
    <row r="163" spans="1:15" x14ac:dyDescent="0.25">
      <c r="A163" s="305"/>
      <c r="B163" s="306"/>
      <c r="C163" s="307"/>
      <c r="D163" s="307"/>
      <c r="E163" s="307"/>
      <c r="F163" s="307"/>
      <c r="G163" s="307"/>
      <c r="H163" s="307"/>
      <c r="I163" s="308"/>
      <c r="J163" s="308"/>
      <c r="K163" s="307"/>
      <c r="L163" s="109">
        <f>I163+J163*EERR!$D$2</f>
        <v>0</v>
      </c>
      <c r="M163" s="109">
        <f>L163/EERR!$D$2</f>
        <v>0</v>
      </c>
      <c r="N163" s="109">
        <f>SUMIF(Jul!$B$3:$B$116,A163,Jul!$V$3:$V$116)</f>
        <v>0</v>
      </c>
      <c r="O163" s="182">
        <f t="shared" si="2"/>
        <v>0</v>
      </c>
    </row>
    <row r="164" spans="1:15" x14ac:dyDescent="0.25">
      <c r="A164" s="305"/>
      <c r="B164" s="306"/>
      <c r="C164" s="307"/>
      <c r="D164" s="307"/>
      <c r="E164" s="307"/>
      <c r="F164" s="307"/>
      <c r="G164" s="307"/>
      <c r="H164" s="307"/>
      <c r="I164" s="308"/>
      <c r="J164" s="308"/>
      <c r="K164" s="307"/>
      <c r="L164" s="109">
        <f>I164+J164*EERR!$D$2</f>
        <v>0</v>
      </c>
      <c r="M164" s="109">
        <f>L164/EERR!$D$2</f>
        <v>0</v>
      </c>
      <c r="N164" s="109">
        <f>SUMIF(Jul!$B$3:$B$116,A164,Jul!$V$3:$V$116)</f>
        <v>0</v>
      </c>
      <c r="O164" s="182">
        <f t="shared" si="2"/>
        <v>0</v>
      </c>
    </row>
    <row r="165" spans="1:15" x14ac:dyDescent="0.25">
      <c r="A165" s="305"/>
      <c r="B165" s="306"/>
      <c r="C165" s="307"/>
      <c r="D165" s="307"/>
      <c r="E165" s="307"/>
      <c r="F165" s="307"/>
      <c r="G165" s="307"/>
      <c r="H165" s="307"/>
      <c r="I165" s="308"/>
      <c r="J165" s="308"/>
      <c r="K165" s="307"/>
      <c r="L165" s="109">
        <f>I165+J165*EERR!$D$2</f>
        <v>0</v>
      </c>
      <c r="M165" s="109">
        <f>L165/EERR!$D$2</f>
        <v>0</v>
      </c>
      <c r="N165" s="109">
        <f>SUMIF(Jul!$B$3:$B$116,A165,Jul!$V$3:$V$116)</f>
        <v>0</v>
      </c>
      <c r="O165" s="182">
        <f t="shared" si="2"/>
        <v>0</v>
      </c>
    </row>
    <row r="166" spans="1:15" x14ac:dyDescent="0.25">
      <c r="A166" s="305"/>
      <c r="B166" s="306"/>
      <c r="C166" s="307"/>
      <c r="D166" s="307"/>
      <c r="E166" s="307"/>
      <c r="F166" s="307"/>
      <c r="G166" s="307"/>
      <c r="H166" s="307"/>
      <c r="I166" s="308"/>
      <c r="J166" s="308"/>
      <c r="K166" s="307"/>
      <c r="L166" s="109">
        <f>I166+J166*EERR!$D$2</f>
        <v>0</v>
      </c>
      <c r="M166" s="109">
        <f>L166/EERR!$D$2</f>
        <v>0</v>
      </c>
      <c r="N166" s="109">
        <f>SUMIF(Jul!$B$3:$B$116,A166,Jul!$V$3:$V$116)</f>
        <v>0</v>
      </c>
      <c r="O166" s="182">
        <f t="shared" si="2"/>
        <v>0</v>
      </c>
    </row>
    <row r="167" spans="1:15" x14ac:dyDescent="0.25">
      <c r="A167" s="305"/>
      <c r="B167" s="306"/>
      <c r="C167" s="307"/>
      <c r="D167" s="307"/>
      <c r="E167" s="307"/>
      <c r="F167" s="307"/>
      <c r="G167" s="307"/>
      <c r="H167" s="307"/>
      <c r="I167" s="308"/>
      <c r="J167" s="308"/>
      <c r="K167" s="307"/>
      <c r="L167" s="109">
        <f>I167+J167*EERR!$D$2</f>
        <v>0</v>
      </c>
      <c r="M167" s="109">
        <f>L167/EERR!$D$2</f>
        <v>0</v>
      </c>
      <c r="N167" s="109">
        <f>SUMIF(Jul!$B$3:$B$116,A167,Jul!$V$3:$V$116)</f>
        <v>0</v>
      </c>
      <c r="O167" s="182">
        <f t="shared" si="2"/>
        <v>0</v>
      </c>
    </row>
    <row r="168" spans="1:15" x14ac:dyDescent="0.25">
      <c r="A168" s="305"/>
      <c r="B168" s="306"/>
      <c r="C168" s="307"/>
      <c r="D168" s="307"/>
      <c r="E168" s="307"/>
      <c r="F168" s="307"/>
      <c r="G168" s="307"/>
      <c r="H168" s="307"/>
      <c r="I168" s="308"/>
      <c r="J168" s="308"/>
      <c r="K168" s="307"/>
      <c r="L168" s="109">
        <f>I168+J168*EERR!$D$2</f>
        <v>0</v>
      </c>
      <c r="M168" s="109">
        <f>L168/EERR!$D$2</f>
        <v>0</v>
      </c>
      <c r="N168" s="109">
        <f>SUMIF(Jul!$B$3:$B$116,A168,Jul!$V$3:$V$116)</f>
        <v>0</v>
      </c>
      <c r="O168" s="182">
        <f t="shared" si="2"/>
        <v>0</v>
      </c>
    </row>
    <row r="169" spans="1:15" x14ac:dyDescent="0.25">
      <c r="A169" s="305"/>
      <c r="B169" s="306"/>
      <c r="C169" s="307"/>
      <c r="D169" s="307"/>
      <c r="E169" s="307"/>
      <c r="F169" s="307"/>
      <c r="G169" s="307"/>
      <c r="H169" s="307"/>
      <c r="I169" s="308"/>
      <c r="J169" s="308"/>
      <c r="K169" s="307"/>
      <c r="L169" s="109">
        <f>I169+J169*EERR!$D$2</f>
        <v>0</v>
      </c>
      <c r="M169" s="109">
        <f>L169/EERR!$D$2</f>
        <v>0</v>
      </c>
      <c r="N169" s="109">
        <f>SUMIF(Jul!$B$3:$B$116,A169,Jul!$V$3:$V$116)</f>
        <v>0</v>
      </c>
      <c r="O169" s="182">
        <f t="shared" si="2"/>
        <v>0</v>
      </c>
    </row>
    <row r="170" spans="1:15" x14ac:dyDescent="0.25">
      <c r="A170" s="305"/>
      <c r="B170" s="306"/>
      <c r="C170" s="307"/>
      <c r="D170" s="307"/>
      <c r="E170" s="307"/>
      <c r="F170" s="307"/>
      <c r="G170" s="307"/>
      <c r="H170" s="307"/>
      <c r="I170" s="308"/>
      <c r="J170" s="308"/>
      <c r="K170" s="307"/>
      <c r="L170" s="109">
        <f>I170+J170*EERR!$D$2</f>
        <v>0</v>
      </c>
      <c r="M170" s="109">
        <f>L170/EERR!$D$2</f>
        <v>0</v>
      </c>
      <c r="N170" s="109">
        <f>SUMIF(Jul!$B$3:$B$116,A170,Jul!$V$3:$V$116)</f>
        <v>0</v>
      </c>
      <c r="O170" s="182">
        <f t="shared" si="2"/>
        <v>0</v>
      </c>
    </row>
    <row r="171" spans="1:15" x14ac:dyDescent="0.25">
      <c r="A171" s="305"/>
      <c r="B171" s="306"/>
      <c r="C171" s="307"/>
      <c r="D171" s="307"/>
      <c r="E171" s="307"/>
      <c r="F171" s="307"/>
      <c r="G171" s="307"/>
      <c r="H171" s="307"/>
      <c r="I171" s="308"/>
      <c r="J171" s="308"/>
      <c r="K171" s="307"/>
      <c r="L171" s="109">
        <f>I171+J171*EERR!$D$2</f>
        <v>0</v>
      </c>
      <c r="M171" s="109">
        <f>L171/EERR!$D$2</f>
        <v>0</v>
      </c>
      <c r="N171" s="109">
        <f>SUMIF(Jul!$B$3:$B$116,A171,Jul!$V$3:$V$116)</f>
        <v>0</v>
      </c>
      <c r="O171" s="182">
        <f t="shared" si="2"/>
        <v>0</v>
      </c>
    </row>
    <row r="172" spans="1:15" x14ac:dyDescent="0.25">
      <c r="A172" s="305"/>
      <c r="B172" s="306"/>
      <c r="C172" s="307"/>
      <c r="D172" s="307"/>
      <c r="E172" s="307"/>
      <c r="F172" s="307"/>
      <c r="G172" s="307"/>
      <c r="H172" s="307"/>
      <c r="I172" s="308"/>
      <c r="J172" s="308"/>
      <c r="K172" s="307"/>
      <c r="L172" s="109">
        <f>I172+J172*EERR!$D$2</f>
        <v>0</v>
      </c>
      <c r="M172" s="109">
        <f>L172/EERR!$D$2</f>
        <v>0</v>
      </c>
      <c r="N172" s="109">
        <f>SUMIF(Jul!$B$3:$B$116,A172,Jul!$V$3:$V$116)</f>
        <v>0</v>
      </c>
      <c r="O172" s="182">
        <f t="shared" si="2"/>
        <v>0</v>
      </c>
    </row>
    <row r="173" spans="1:15" x14ac:dyDescent="0.25">
      <c r="A173" s="305"/>
      <c r="B173" s="306"/>
      <c r="C173" s="307"/>
      <c r="D173" s="307"/>
      <c r="E173" s="307"/>
      <c r="F173" s="307"/>
      <c r="G173" s="307"/>
      <c r="H173" s="307"/>
      <c r="I173" s="308"/>
      <c r="J173" s="308"/>
      <c r="K173" s="307"/>
      <c r="L173" s="109">
        <f>I173+J173*EERR!$D$2</f>
        <v>0</v>
      </c>
      <c r="M173" s="109">
        <f>L173/EERR!$D$2</f>
        <v>0</v>
      </c>
      <c r="N173" s="109">
        <f>SUMIF(Jul!$B$3:$B$116,A173,Jul!$V$3:$V$116)</f>
        <v>0</v>
      </c>
      <c r="O173" s="182">
        <f t="shared" si="2"/>
        <v>0</v>
      </c>
    </row>
    <row r="174" spans="1:15" x14ac:dyDescent="0.25">
      <c r="A174" s="305"/>
      <c r="B174" s="306"/>
      <c r="C174" s="307"/>
      <c r="D174" s="307"/>
      <c r="E174" s="307"/>
      <c r="F174" s="307"/>
      <c r="G174" s="307"/>
      <c r="H174" s="307"/>
      <c r="I174" s="308"/>
      <c r="J174" s="308"/>
      <c r="K174" s="307"/>
      <c r="L174" s="109">
        <f>I174+J174*EERR!$D$2</f>
        <v>0</v>
      </c>
      <c r="M174" s="109">
        <f>L174/EERR!$D$2</f>
        <v>0</v>
      </c>
      <c r="N174" s="109">
        <f>SUMIF(Jul!$B$3:$B$116,A174,Jul!$V$3:$V$116)</f>
        <v>0</v>
      </c>
      <c r="O174" s="182">
        <f t="shared" ref="O174:O192" si="3">+A174-A173</f>
        <v>0</v>
      </c>
    </row>
    <row r="175" spans="1:15" x14ac:dyDescent="0.25">
      <c r="A175" s="305"/>
      <c r="B175" s="306"/>
      <c r="C175" s="307"/>
      <c r="D175" s="307"/>
      <c r="E175" s="307"/>
      <c r="F175" s="307"/>
      <c r="G175" s="307"/>
      <c r="H175" s="307"/>
      <c r="I175" s="308"/>
      <c r="J175" s="308"/>
      <c r="K175" s="307"/>
      <c r="L175" s="109">
        <f>I175+J175*EERR!$D$2</f>
        <v>0</v>
      </c>
      <c r="M175" s="109">
        <f>L175/EERR!$D$2</f>
        <v>0</v>
      </c>
      <c r="N175" s="109">
        <f>SUMIF(Jul!$B$3:$B$116,A175,Jul!$V$3:$V$116)</f>
        <v>0</v>
      </c>
      <c r="O175" s="182">
        <f t="shared" si="3"/>
        <v>0</v>
      </c>
    </row>
    <row r="176" spans="1:15" x14ac:dyDescent="0.25">
      <c r="A176" s="305"/>
      <c r="B176" s="306"/>
      <c r="C176" s="307"/>
      <c r="D176" s="307"/>
      <c r="E176" s="307"/>
      <c r="F176" s="307"/>
      <c r="G176" s="307"/>
      <c r="H176" s="307"/>
      <c r="I176" s="308"/>
      <c r="J176" s="308"/>
      <c r="K176" s="307"/>
      <c r="L176" s="109">
        <f>I176+J176*EERR!$D$2</f>
        <v>0</v>
      </c>
      <c r="M176" s="109">
        <f>L176/EERR!$D$2</f>
        <v>0</v>
      </c>
      <c r="N176" s="109">
        <f>SUMIF(Jul!$B$3:$B$116,A176,Jul!$V$3:$V$116)</f>
        <v>0</v>
      </c>
      <c r="O176" s="182">
        <f t="shared" si="3"/>
        <v>0</v>
      </c>
    </row>
    <row r="177" spans="1:18" x14ac:dyDescent="0.25">
      <c r="A177" s="305"/>
      <c r="B177" s="306"/>
      <c r="C177" s="307"/>
      <c r="D177" s="307"/>
      <c r="E177" s="307"/>
      <c r="F177" s="307"/>
      <c r="G177" s="307"/>
      <c r="H177" s="307"/>
      <c r="I177" s="308"/>
      <c r="J177" s="308"/>
      <c r="K177" s="307"/>
      <c r="L177" s="109">
        <f>I177+J177*EERR!$D$2</f>
        <v>0</v>
      </c>
      <c r="M177" s="109">
        <f>L177/EERR!$D$2</f>
        <v>0</v>
      </c>
      <c r="N177" s="109">
        <f>SUMIF(Jul!$B$3:$B$116,A177,Jul!$V$3:$V$116)</f>
        <v>0</v>
      </c>
      <c r="O177" s="182">
        <f t="shared" si="3"/>
        <v>0</v>
      </c>
    </row>
    <row r="178" spans="1:18" x14ac:dyDescent="0.25">
      <c r="A178" s="121"/>
      <c r="B178" s="118"/>
      <c r="C178" s="107"/>
      <c r="D178" s="107"/>
      <c r="E178" s="107"/>
      <c r="F178" s="107"/>
      <c r="G178" s="107"/>
      <c r="H178" s="107"/>
      <c r="I178" s="108"/>
      <c r="J178" s="108"/>
      <c r="K178" s="107"/>
      <c r="L178" s="109">
        <f>I178+J178*EERR!$D$2</f>
        <v>0</v>
      </c>
      <c r="M178" s="109">
        <f>L178/EERR!$D$2</f>
        <v>0</v>
      </c>
      <c r="N178" s="109">
        <f>SUMIF(Jul!$B$3:$B$116,A178,Jul!$V$3:$V$116)</f>
        <v>0</v>
      </c>
      <c r="O178" s="182">
        <f t="shared" si="3"/>
        <v>0</v>
      </c>
    </row>
    <row r="179" spans="1:18" x14ac:dyDescent="0.25">
      <c r="A179" s="121"/>
      <c r="B179" s="118"/>
      <c r="C179" s="107"/>
      <c r="D179" s="107"/>
      <c r="E179" s="107"/>
      <c r="F179" s="107"/>
      <c r="G179" s="107"/>
      <c r="H179" s="107"/>
      <c r="I179" s="108"/>
      <c r="J179" s="108"/>
      <c r="K179" s="107"/>
      <c r="L179" s="109">
        <f>I179+J179*EERR!$D$2</f>
        <v>0</v>
      </c>
      <c r="M179" s="109">
        <f>L179/EERR!$D$2</f>
        <v>0</v>
      </c>
      <c r="N179" s="109">
        <f>SUMIF(Jul!$B$3:$B$116,A179,Jul!$V$3:$V$116)</f>
        <v>0</v>
      </c>
      <c r="O179" s="182">
        <f t="shared" si="3"/>
        <v>0</v>
      </c>
    </row>
    <row r="180" spans="1:18" x14ac:dyDescent="0.25">
      <c r="A180" s="121"/>
      <c r="B180" s="118"/>
      <c r="C180" s="107"/>
      <c r="D180" s="107"/>
      <c r="E180" s="107"/>
      <c r="F180" s="107"/>
      <c r="G180" s="107"/>
      <c r="H180" s="107"/>
      <c r="I180" s="108"/>
      <c r="J180" s="108"/>
      <c r="K180" s="107"/>
      <c r="L180" s="109">
        <f>I180+J180*EERR!$D$2</f>
        <v>0</v>
      </c>
      <c r="M180" s="109">
        <f>L180/EERR!$D$2</f>
        <v>0</v>
      </c>
      <c r="N180" s="109">
        <f>SUMIF(Jul!$B$3:$B$116,A180,Jul!$V$3:$V$116)</f>
        <v>0</v>
      </c>
      <c r="O180" s="182">
        <f t="shared" si="3"/>
        <v>0</v>
      </c>
    </row>
    <row r="181" spans="1:18" x14ac:dyDescent="0.25">
      <c r="A181" s="121"/>
      <c r="B181" s="118"/>
      <c r="C181" s="107"/>
      <c r="D181" s="107"/>
      <c r="E181" s="107"/>
      <c r="F181" s="107"/>
      <c r="G181" s="107"/>
      <c r="H181" s="107"/>
      <c r="I181" s="108"/>
      <c r="J181" s="108"/>
      <c r="K181" s="107"/>
      <c r="L181" s="109">
        <f>I181+J181*EERR!$D$2</f>
        <v>0</v>
      </c>
      <c r="M181" s="109">
        <f>L181/EERR!$D$2</f>
        <v>0</v>
      </c>
      <c r="N181" s="109">
        <f>SUMIF(Jul!$B$3:$B$116,A181,Jul!$V$3:$V$116)</f>
        <v>0</v>
      </c>
      <c r="O181" s="182">
        <f t="shared" si="3"/>
        <v>0</v>
      </c>
    </row>
    <row r="182" spans="1:18" x14ac:dyDescent="0.25">
      <c r="A182" s="121"/>
      <c r="B182" s="118"/>
      <c r="C182" s="107"/>
      <c r="D182" s="107"/>
      <c r="E182" s="107"/>
      <c r="F182" s="107"/>
      <c r="G182" s="107"/>
      <c r="H182" s="107"/>
      <c r="I182" s="108"/>
      <c r="J182" s="108"/>
      <c r="K182" s="107"/>
      <c r="L182" s="109">
        <f>I182+J182*EERR!$D$2</f>
        <v>0</v>
      </c>
      <c r="M182" s="109">
        <f>L182/EERR!$D$2</f>
        <v>0</v>
      </c>
      <c r="N182" s="109">
        <f>SUMIF(Jul!$B$3:$B$116,A182,Jul!$V$3:$V$116)</f>
        <v>0</v>
      </c>
      <c r="O182" s="182">
        <f t="shared" si="3"/>
        <v>0</v>
      </c>
    </row>
    <row r="183" spans="1:18" x14ac:dyDescent="0.25">
      <c r="A183" s="121"/>
      <c r="B183" s="118"/>
      <c r="C183" s="107"/>
      <c r="D183" s="107"/>
      <c r="E183" s="107"/>
      <c r="F183" s="107"/>
      <c r="G183" s="107"/>
      <c r="H183" s="107"/>
      <c r="I183" s="108"/>
      <c r="J183" s="108"/>
      <c r="K183" s="107"/>
      <c r="L183" s="109">
        <f>I183+J183*EERR!$D$2</f>
        <v>0</v>
      </c>
      <c r="M183" s="109">
        <f>L183/EERR!$D$2</f>
        <v>0</v>
      </c>
      <c r="N183" s="109">
        <f>SUMIF(Jul!$B$3:$B$116,A183,Jul!$V$3:$V$116)</f>
        <v>0</v>
      </c>
      <c r="O183" s="182">
        <f t="shared" si="3"/>
        <v>0</v>
      </c>
    </row>
    <row r="184" spans="1:18" x14ac:dyDescent="0.25">
      <c r="A184" s="121"/>
      <c r="B184" s="118"/>
      <c r="C184" s="107"/>
      <c r="D184" s="107"/>
      <c r="E184" s="107"/>
      <c r="F184" s="107"/>
      <c r="G184" s="107"/>
      <c r="H184" s="107"/>
      <c r="I184" s="108"/>
      <c r="J184" s="108"/>
      <c r="K184" s="107"/>
      <c r="L184" s="109">
        <f>I184+J184*EERR!$D$2</f>
        <v>0</v>
      </c>
      <c r="M184" s="109">
        <f>L184/EERR!$D$2</f>
        <v>0</v>
      </c>
      <c r="N184" s="109">
        <f>SUMIF(Jul!$B$3:$B$116,A184,Jul!$V$3:$V$116)</f>
        <v>0</v>
      </c>
      <c r="O184" s="182">
        <f t="shared" si="3"/>
        <v>0</v>
      </c>
    </row>
    <row r="185" spans="1:18" x14ac:dyDescent="0.25">
      <c r="A185" s="121"/>
      <c r="B185" s="118"/>
      <c r="C185" s="107"/>
      <c r="D185" s="107"/>
      <c r="E185" s="107"/>
      <c r="F185" s="107"/>
      <c r="G185" s="107"/>
      <c r="H185" s="107"/>
      <c r="I185" s="108"/>
      <c r="J185" s="108"/>
      <c r="K185" s="107"/>
      <c r="L185" s="109">
        <f>I185+J185*EERR!$D$2</f>
        <v>0</v>
      </c>
      <c r="M185" s="109">
        <f>L185/EERR!$D$2</f>
        <v>0</v>
      </c>
      <c r="N185" s="109">
        <f>SUMIF(Jul!$B$3:$B$116,A185,Jul!$V$3:$V$116)</f>
        <v>0</v>
      </c>
      <c r="O185" s="182">
        <f t="shared" si="3"/>
        <v>0</v>
      </c>
    </row>
    <row r="186" spans="1:18" x14ac:dyDescent="0.25">
      <c r="A186" s="121"/>
      <c r="B186" s="118"/>
      <c r="C186" s="107"/>
      <c r="D186" s="107"/>
      <c r="E186" s="107"/>
      <c r="F186" s="107"/>
      <c r="G186" s="107"/>
      <c r="H186" s="107"/>
      <c r="I186" s="108"/>
      <c r="J186" s="108"/>
      <c r="K186" s="107"/>
      <c r="L186" s="109">
        <f>I186+J186*EERR!$D$2</f>
        <v>0</v>
      </c>
      <c r="M186" s="109">
        <f>L186/EERR!$D$2</f>
        <v>0</v>
      </c>
      <c r="N186" s="109">
        <f>SUMIF(Jul!$B$3:$B$116,A186,Jul!$V$3:$V$116)</f>
        <v>0</v>
      </c>
      <c r="O186" s="182">
        <f t="shared" si="3"/>
        <v>0</v>
      </c>
    </row>
    <row r="187" spans="1:18" x14ac:dyDescent="0.25">
      <c r="A187" s="121"/>
      <c r="B187" s="118"/>
      <c r="C187" s="107"/>
      <c r="D187" s="107"/>
      <c r="E187" s="107"/>
      <c r="F187" s="107"/>
      <c r="G187" s="107"/>
      <c r="H187" s="107"/>
      <c r="I187" s="108"/>
      <c r="J187" s="108"/>
      <c r="K187" s="107"/>
      <c r="L187" s="109">
        <f>I187+J187*EERR!$D$2</f>
        <v>0</v>
      </c>
      <c r="M187" s="109">
        <f>L187/EERR!$D$2</f>
        <v>0</v>
      </c>
      <c r="N187" s="109">
        <f>SUMIF(Jul!$B$3:$B$116,A187,Jul!$V$3:$V$116)</f>
        <v>0</v>
      </c>
      <c r="O187" s="182">
        <f t="shared" si="3"/>
        <v>0</v>
      </c>
    </row>
    <row r="188" spans="1:18" x14ac:dyDescent="0.25">
      <c r="A188" s="121"/>
      <c r="B188" s="118"/>
      <c r="C188" s="107"/>
      <c r="D188" s="107"/>
      <c r="E188" s="107"/>
      <c r="F188" s="107"/>
      <c r="G188" s="107"/>
      <c r="H188" s="107"/>
      <c r="I188" s="108"/>
      <c r="J188" s="108"/>
      <c r="K188" s="107"/>
      <c r="L188" s="109">
        <f>I188+J188*EERR!$D$2</f>
        <v>0</v>
      </c>
      <c r="M188" s="109">
        <f>L188/EERR!$D$2</f>
        <v>0</v>
      </c>
      <c r="N188" s="109">
        <f>SUMIF(Jul!$B$3:$B$116,A188,Jul!$V$3:$V$116)</f>
        <v>0</v>
      </c>
      <c r="O188" s="182">
        <f t="shared" si="3"/>
        <v>0</v>
      </c>
    </row>
    <row r="189" spans="1:18" x14ac:dyDescent="0.25">
      <c r="A189" s="121"/>
      <c r="B189" s="118"/>
      <c r="C189" s="107"/>
      <c r="D189" s="107"/>
      <c r="E189" s="107"/>
      <c r="F189" s="107"/>
      <c r="G189" s="107"/>
      <c r="H189" s="107"/>
      <c r="I189" s="108"/>
      <c r="J189" s="108"/>
      <c r="K189" s="107"/>
      <c r="L189" s="109">
        <f>I189+J189*EERR!$D$2</f>
        <v>0</v>
      </c>
      <c r="M189" s="109">
        <f>L189/EERR!$D$2</f>
        <v>0</v>
      </c>
      <c r="N189" s="109">
        <f>SUMIF(Jul!$B$3:$B$116,A189,Jul!$V$3:$V$116)</f>
        <v>0</v>
      </c>
      <c r="O189" s="182">
        <f t="shared" si="3"/>
        <v>0</v>
      </c>
    </row>
    <row r="190" spans="1:18" x14ac:dyDescent="0.25">
      <c r="A190" s="121"/>
      <c r="B190" s="118"/>
      <c r="C190" s="107"/>
      <c r="D190" s="107"/>
      <c r="E190" s="107"/>
      <c r="F190" s="107"/>
      <c r="G190" s="107"/>
      <c r="H190" s="107"/>
      <c r="I190" s="108"/>
      <c r="J190" s="108"/>
      <c r="K190" s="107"/>
      <c r="L190" s="109">
        <f>I190+J190*EERR!$D$2</f>
        <v>0</v>
      </c>
      <c r="M190" s="109">
        <f>L190/EERR!$D$2</f>
        <v>0</v>
      </c>
      <c r="N190" s="109">
        <f>SUMIF(Jul!$B$3:$B$116,A190,Jul!$V$3:$V$116)</f>
        <v>0</v>
      </c>
      <c r="O190" s="182">
        <f t="shared" si="3"/>
        <v>0</v>
      </c>
    </row>
    <row r="191" spans="1:18" x14ac:dyDescent="0.25">
      <c r="A191" s="121"/>
      <c r="B191" s="118"/>
      <c r="C191" s="107"/>
      <c r="D191" s="107"/>
      <c r="E191" s="107"/>
      <c r="F191" s="107"/>
      <c r="G191" s="107"/>
      <c r="H191" s="107"/>
      <c r="I191" s="108"/>
      <c r="J191" s="108"/>
      <c r="K191" s="107"/>
      <c r="L191" s="109">
        <f>I191+J191*EERR!$D$2</f>
        <v>0</v>
      </c>
      <c r="M191" s="109">
        <f>L191/EERR!$D$2</f>
        <v>0</v>
      </c>
      <c r="N191" s="109">
        <f>SUMIF(Jul!$B$3:$B$116,A191,Jul!$V$3:$V$116)</f>
        <v>0</v>
      </c>
      <c r="O191" s="182">
        <f t="shared" si="3"/>
        <v>0</v>
      </c>
    </row>
    <row r="192" spans="1:18" x14ac:dyDescent="0.25">
      <c r="A192" s="183"/>
      <c r="B192" s="183"/>
      <c r="C192" s="183"/>
      <c r="D192" s="183"/>
      <c r="E192" s="183"/>
      <c r="F192" s="183"/>
      <c r="G192" s="183"/>
      <c r="H192" s="183"/>
      <c r="I192" s="184">
        <f>SUM(I2:I191)</f>
        <v>5064759</v>
      </c>
      <c r="J192" s="184">
        <f>SUM(J2:J191)</f>
        <v>36790.75</v>
      </c>
      <c r="K192" s="183"/>
      <c r="L192" s="109">
        <f>I192+J192*EERR!$D$2</f>
        <v>30305420.944999997</v>
      </c>
      <c r="M192" s="109">
        <f>L192/EERR!$D$2</f>
        <v>44173.134922601523</v>
      </c>
      <c r="N192" s="109">
        <f>SUMIF(Jul!$B$3:$B$116,A192,Jul!$V$3:$V$116)</f>
        <v>0</v>
      </c>
      <c r="O192" s="182">
        <f t="shared" si="3"/>
        <v>0</v>
      </c>
      <c r="P192" s="162"/>
      <c r="R192" s="58">
        <v>7096000</v>
      </c>
    </row>
    <row r="193" spans="1:18" x14ac:dyDescent="0.25">
      <c r="I193" s="182">
        <f>I192-I9</f>
        <v>4886473</v>
      </c>
      <c r="J193" s="58"/>
      <c r="L193" s="109">
        <f>I193+J193*EERR!$D$2</f>
        <v>4886473</v>
      </c>
      <c r="M193" s="109">
        <f>L193/EERR!$D$2</f>
        <v>7122.5155234236081</v>
      </c>
      <c r="N193" s="109">
        <f>SUMIF(Jul!$B$3:$B$116,A193,Jul!$V$3:$V$116)</f>
        <v>0</v>
      </c>
      <c r="O193" s="182">
        <f t="shared" ref="O193:O256" si="4">+A193-A192</f>
        <v>0</v>
      </c>
      <c r="P193" s="162"/>
      <c r="R193" s="58">
        <f>R192*0.19</f>
        <v>1348240</v>
      </c>
    </row>
    <row r="194" spans="1:18" x14ac:dyDescent="0.25">
      <c r="H194" s="58" t="s">
        <v>96</v>
      </c>
      <c r="I194" s="182">
        <f>I193*0.19</f>
        <v>928429.87</v>
      </c>
      <c r="J194" s="58"/>
      <c r="L194" s="109">
        <f>I194+J194*EERR!$D$2</f>
        <v>928429.87</v>
      </c>
      <c r="M194" s="109">
        <f>L194/EERR!$D$2</f>
        <v>1353.2779494504855</v>
      </c>
      <c r="N194" s="109">
        <f>SUMIF(Jul!$B$3:$B$116,A194,Jul!$V$3:$V$116)</f>
        <v>0</v>
      </c>
      <c r="O194" s="182">
        <f t="shared" si="4"/>
        <v>0</v>
      </c>
      <c r="Q194" s="185"/>
    </row>
    <row r="195" spans="1:18" x14ac:dyDescent="0.25">
      <c r="I195" s="58"/>
      <c r="J195" s="58"/>
      <c r="L195" s="109">
        <f>I195+J195*EERR!$D$2</f>
        <v>0</v>
      </c>
      <c r="M195" s="109">
        <f>L195/EERR!$D$2</f>
        <v>0</v>
      </c>
      <c r="N195" s="109">
        <f>SUMIF(Jul!$B$3:$B$116,A195,Jul!$V$3:$V$116)</f>
        <v>0</v>
      </c>
      <c r="O195" s="182">
        <f t="shared" si="4"/>
        <v>0</v>
      </c>
    </row>
    <row r="196" spans="1:18" x14ac:dyDescent="0.25">
      <c r="I196" s="58"/>
      <c r="J196" s="58"/>
      <c r="L196" s="109">
        <f>I196+J196*EERR!$D$2</f>
        <v>0</v>
      </c>
      <c r="M196" s="109">
        <f>L196/EERR!$D$2</f>
        <v>0</v>
      </c>
      <c r="N196" s="109">
        <f>SUMIF(Jul!$B$3:$B$116,A196,Jul!$V$3:$V$116)</f>
        <v>0</v>
      </c>
      <c r="O196" s="182">
        <f t="shared" si="4"/>
        <v>0</v>
      </c>
    </row>
    <row r="197" spans="1:18" x14ac:dyDescent="0.25">
      <c r="L197" s="109">
        <f>I197+J197*EERR!$D$2</f>
        <v>0</v>
      </c>
      <c r="M197" s="109">
        <f>L197/EERR!$D$2</f>
        <v>0</v>
      </c>
      <c r="N197" s="109">
        <f>SUMIF(Jul!$B$3:$B$116,A197,Jul!$V$3:$V$116)</f>
        <v>0</v>
      </c>
      <c r="O197" s="182">
        <f t="shared" si="4"/>
        <v>0</v>
      </c>
    </row>
    <row r="198" spans="1:18" x14ac:dyDescent="0.25">
      <c r="A198" s="149" t="s">
        <v>99</v>
      </c>
      <c r="B198" s="180" t="s">
        <v>100</v>
      </c>
      <c r="C198" s="149" t="s">
        <v>101</v>
      </c>
      <c r="D198" s="149" t="s">
        <v>102</v>
      </c>
      <c r="E198" s="149" t="s">
        <v>103</v>
      </c>
      <c r="F198" s="149" t="s">
        <v>104</v>
      </c>
      <c r="G198" s="149" t="s">
        <v>105</v>
      </c>
      <c r="H198" s="149" t="s">
        <v>106</v>
      </c>
      <c r="I198" s="151" t="s">
        <v>107</v>
      </c>
      <c r="J198" s="151" t="s">
        <v>108</v>
      </c>
      <c r="K198" s="149" t="s">
        <v>109</v>
      </c>
      <c r="L198" s="109" t="e">
        <f>I198+J198*EERR!$D$2</f>
        <v>#VALUE!</v>
      </c>
      <c r="M198" s="109" t="e">
        <f>L198/EERR!$D$2</f>
        <v>#VALUE!</v>
      </c>
      <c r="N198" s="109">
        <f>SUMIF(Jul!$B$3:$B$116,A198,Jul!$V$3:$V$116)</f>
        <v>0</v>
      </c>
      <c r="O198" s="182" t="e">
        <f t="shared" si="4"/>
        <v>#VALUE!</v>
      </c>
      <c r="P198" s="181" t="s">
        <v>86</v>
      </c>
    </row>
    <row r="199" spans="1:18" x14ac:dyDescent="0.25">
      <c r="A199" s="319">
        <v>1401</v>
      </c>
      <c r="B199" s="320" t="s">
        <v>362</v>
      </c>
      <c r="C199" s="321" t="s">
        <v>247</v>
      </c>
      <c r="D199" s="321" t="s">
        <v>123</v>
      </c>
      <c r="E199" s="321" t="s">
        <v>124</v>
      </c>
      <c r="F199" s="321" t="s">
        <v>129</v>
      </c>
      <c r="G199" s="321" t="s">
        <v>363</v>
      </c>
      <c r="H199" s="321" t="s">
        <v>126</v>
      </c>
      <c r="I199" s="318"/>
      <c r="J199" s="318">
        <v>220</v>
      </c>
      <c r="K199" s="321" t="s">
        <v>364</v>
      </c>
      <c r="L199" s="318">
        <v>152332.4</v>
      </c>
      <c r="M199" s="318">
        <v>220</v>
      </c>
      <c r="N199" s="318">
        <v>0</v>
      </c>
      <c r="O199" s="182" t="e">
        <f t="shared" si="4"/>
        <v>#VALUE!</v>
      </c>
    </row>
    <row r="200" spans="1:18" x14ac:dyDescent="0.25">
      <c r="A200" s="319">
        <v>1402</v>
      </c>
      <c r="B200" s="320" t="s">
        <v>365</v>
      </c>
      <c r="C200" s="321" t="s">
        <v>247</v>
      </c>
      <c r="D200" s="321" t="s">
        <v>123</v>
      </c>
      <c r="E200" s="321" t="s">
        <v>124</v>
      </c>
      <c r="F200" s="321" t="s">
        <v>125</v>
      </c>
      <c r="G200" s="321" t="s">
        <v>366</v>
      </c>
      <c r="H200" s="321" t="s">
        <v>126</v>
      </c>
      <c r="I200" s="318"/>
      <c r="J200" s="318">
        <v>205</v>
      </c>
      <c r="K200" s="321" t="s">
        <v>339</v>
      </c>
      <c r="L200" s="318">
        <v>141946.1</v>
      </c>
      <c r="M200" s="318">
        <v>205.00000000000003</v>
      </c>
      <c r="N200" s="318">
        <v>425838.3</v>
      </c>
      <c r="O200" s="182">
        <f t="shared" si="4"/>
        <v>1</v>
      </c>
    </row>
    <row r="201" spans="1:18" x14ac:dyDescent="0.25">
      <c r="A201" s="319">
        <v>1403</v>
      </c>
      <c r="B201" s="320" t="s">
        <v>367</v>
      </c>
      <c r="C201" s="321" t="s">
        <v>247</v>
      </c>
      <c r="D201" s="321" t="s">
        <v>123</v>
      </c>
      <c r="E201" s="321" t="s">
        <v>124</v>
      </c>
      <c r="F201" s="321" t="s">
        <v>125</v>
      </c>
      <c r="G201" s="321" t="s">
        <v>366</v>
      </c>
      <c r="H201" s="321" t="s">
        <v>126</v>
      </c>
      <c r="I201" s="318"/>
      <c r="J201" s="318">
        <v>205</v>
      </c>
      <c r="K201" s="321" t="s">
        <v>368</v>
      </c>
      <c r="L201" s="318">
        <v>141946.1</v>
      </c>
      <c r="M201" s="318">
        <v>205.00000000000003</v>
      </c>
      <c r="N201" s="318">
        <v>425838.3</v>
      </c>
      <c r="O201" s="182">
        <f t="shared" si="4"/>
        <v>1</v>
      </c>
    </row>
    <row r="202" spans="1:18" x14ac:dyDescent="0.25">
      <c r="A202" s="319">
        <v>1404</v>
      </c>
      <c r="B202" s="320" t="s">
        <v>369</v>
      </c>
      <c r="C202" s="321" t="s">
        <v>247</v>
      </c>
      <c r="D202" s="321" t="s">
        <v>123</v>
      </c>
      <c r="E202" s="321" t="s">
        <v>124</v>
      </c>
      <c r="F202" s="321" t="s">
        <v>125</v>
      </c>
      <c r="G202" s="321" t="s">
        <v>366</v>
      </c>
      <c r="H202" s="321" t="s">
        <v>126</v>
      </c>
      <c r="I202" s="318"/>
      <c r="J202" s="318">
        <v>205</v>
      </c>
      <c r="K202" s="321" t="s">
        <v>370</v>
      </c>
      <c r="L202" s="318">
        <v>141946.1</v>
      </c>
      <c r="M202" s="318">
        <v>205.00000000000003</v>
      </c>
      <c r="N202" s="318">
        <v>425838.3</v>
      </c>
      <c r="O202" s="182">
        <f t="shared" si="4"/>
        <v>1</v>
      </c>
    </row>
    <row r="203" spans="1:18" x14ac:dyDescent="0.25">
      <c r="A203" s="319">
        <v>1405</v>
      </c>
      <c r="B203" s="320" t="s">
        <v>371</v>
      </c>
      <c r="C203" s="321" t="s">
        <v>247</v>
      </c>
      <c r="D203" s="321" t="s">
        <v>123</v>
      </c>
      <c r="E203" s="321" t="s">
        <v>124</v>
      </c>
      <c r="F203" s="321" t="s">
        <v>125</v>
      </c>
      <c r="G203" s="321" t="s">
        <v>372</v>
      </c>
      <c r="H203" s="321" t="s">
        <v>126</v>
      </c>
      <c r="I203" s="318"/>
      <c r="J203" s="318">
        <v>205</v>
      </c>
      <c r="K203" s="321" t="s">
        <v>373</v>
      </c>
      <c r="L203" s="318">
        <v>141946.1</v>
      </c>
      <c r="M203" s="318">
        <v>205.00000000000003</v>
      </c>
      <c r="N203" s="318">
        <v>851676.6</v>
      </c>
      <c r="O203" s="182">
        <f t="shared" si="4"/>
        <v>1</v>
      </c>
    </row>
    <row r="204" spans="1:18" x14ac:dyDescent="0.25">
      <c r="A204" s="319">
        <v>1406</v>
      </c>
      <c r="B204" s="320" t="s">
        <v>374</v>
      </c>
      <c r="C204" s="321" t="s">
        <v>247</v>
      </c>
      <c r="D204" s="321" t="s">
        <v>123</v>
      </c>
      <c r="E204" s="321" t="s">
        <v>124</v>
      </c>
      <c r="F204" s="321" t="s">
        <v>128</v>
      </c>
      <c r="G204" s="321" t="s">
        <v>375</v>
      </c>
      <c r="H204" s="321" t="s">
        <v>126</v>
      </c>
      <c r="I204" s="318"/>
      <c r="J204" s="318">
        <v>220</v>
      </c>
      <c r="K204" s="321" t="s">
        <v>376</v>
      </c>
      <c r="L204" s="318">
        <v>152332.4</v>
      </c>
      <c r="M204" s="318">
        <v>220</v>
      </c>
      <c r="N204" s="318">
        <v>152332.4</v>
      </c>
      <c r="O204" s="182">
        <f t="shared" si="4"/>
        <v>1</v>
      </c>
    </row>
    <row r="205" spans="1:18" x14ac:dyDescent="0.25">
      <c r="A205" s="319">
        <v>1407</v>
      </c>
      <c r="B205" s="320" t="s">
        <v>377</v>
      </c>
      <c r="C205" s="321" t="s">
        <v>247</v>
      </c>
      <c r="D205" s="321" t="s">
        <v>123</v>
      </c>
      <c r="E205" s="321" t="s">
        <v>124</v>
      </c>
      <c r="F205" s="321" t="s">
        <v>129</v>
      </c>
      <c r="G205" s="321" t="s">
        <v>378</v>
      </c>
      <c r="H205" s="321" t="s">
        <v>126</v>
      </c>
      <c r="I205" s="318"/>
      <c r="J205" s="318">
        <v>220</v>
      </c>
      <c r="K205" s="321" t="s">
        <v>379</v>
      </c>
      <c r="L205" s="318">
        <v>152332.4</v>
      </c>
      <c r="M205" s="318">
        <v>220</v>
      </c>
      <c r="N205" s="318">
        <v>152332.4</v>
      </c>
      <c r="O205" s="182">
        <f t="shared" si="4"/>
        <v>1</v>
      </c>
    </row>
    <row r="206" spans="1:18" x14ac:dyDescent="0.25">
      <c r="A206" s="319">
        <v>1408</v>
      </c>
      <c r="B206" s="320" t="s">
        <v>380</v>
      </c>
      <c r="C206" s="321" t="s">
        <v>247</v>
      </c>
      <c r="D206" s="321" t="s">
        <v>123</v>
      </c>
      <c r="E206" s="321" t="s">
        <v>124</v>
      </c>
      <c r="F206" s="321" t="s">
        <v>129</v>
      </c>
      <c r="G206" s="321" t="s">
        <v>381</v>
      </c>
      <c r="H206" s="321" t="s">
        <v>126</v>
      </c>
      <c r="I206" s="318"/>
      <c r="J206" s="318">
        <v>220</v>
      </c>
      <c r="K206" s="321" t="s">
        <v>382</v>
      </c>
      <c r="L206" s="318">
        <v>152332.4</v>
      </c>
      <c r="M206" s="318">
        <v>220</v>
      </c>
      <c r="N206" s="318">
        <v>913994.39999999991</v>
      </c>
      <c r="O206" s="182">
        <f t="shared" si="4"/>
        <v>1</v>
      </c>
    </row>
    <row r="207" spans="1:18" x14ac:dyDescent="0.25">
      <c r="A207" s="319">
        <v>1409</v>
      </c>
      <c r="B207" s="320" t="s">
        <v>383</v>
      </c>
      <c r="C207" s="321" t="s">
        <v>247</v>
      </c>
      <c r="D207" s="321" t="s">
        <v>123</v>
      </c>
      <c r="E207" s="321" t="s">
        <v>124</v>
      </c>
      <c r="F207" s="321" t="s">
        <v>128</v>
      </c>
      <c r="G207" s="321" t="s">
        <v>384</v>
      </c>
      <c r="H207" s="321" t="s">
        <v>126</v>
      </c>
      <c r="I207" s="318"/>
      <c r="J207" s="318">
        <v>220</v>
      </c>
      <c r="K207" s="321" t="s">
        <v>385</v>
      </c>
      <c r="L207" s="318">
        <v>152332.4</v>
      </c>
      <c r="M207" s="318">
        <v>220</v>
      </c>
      <c r="N207" s="318">
        <v>913994.39999999991</v>
      </c>
      <c r="O207" s="182">
        <f t="shared" si="4"/>
        <v>1</v>
      </c>
    </row>
    <row r="208" spans="1:18" x14ac:dyDescent="0.25">
      <c r="A208" s="319">
        <v>1410</v>
      </c>
      <c r="B208" s="320" t="s">
        <v>386</v>
      </c>
      <c r="C208" s="321" t="s">
        <v>247</v>
      </c>
      <c r="D208" s="321" t="s">
        <v>123</v>
      </c>
      <c r="E208" s="321" t="s">
        <v>124</v>
      </c>
      <c r="F208" s="321" t="s">
        <v>128</v>
      </c>
      <c r="G208" s="321" t="s">
        <v>387</v>
      </c>
      <c r="H208" s="321" t="s">
        <v>126</v>
      </c>
      <c r="I208" s="318"/>
      <c r="J208" s="318">
        <v>220</v>
      </c>
      <c r="K208" s="321" t="s">
        <v>388</v>
      </c>
      <c r="L208" s="318">
        <v>152332.4</v>
      </c>
      <c r="M208" s="318">
        <v>220</v>
      </c>
      <c r="N208" s="318">
        <v>609329.6</v>
      </c>
      <c r="O208" s="182">
        <f t="shared" si="4"/>
        <v>1</v>
      </c>
    </row>
    <row r="209" spans="1:17" x14ac:dyDescent="0.25">
      <c r="A209" s="319">
        <v>1411</v>
      </c>
      <c r="B209" s="320" t="s">
        <v>389</v>
      </c>
      <c r="C209" s="321" t="s">
        <v>247</v>
      </c>
      <c r="D209" s="321" t="s">
        <v>123</v>
      </c>
      <c r="E209" s="321" t="s">
        <v>124</v>
      </c>
      <c r="F209" s="321" t="s">
        <v>128</v>
      </c>
      <c r="G209" s="321" t="s">
        <v>390</v>
      </c>
      <c r="H209" s="321" t="s">
        <v>126</v>
      </c>
      <c r="I209" s="318"/>
      <c r="J209" s="318">
        <v>205</v>
      </c>
      <c r="K209" s="321" t="s">
        <v>391</v>
      </c>
      <c r="L209" s="318">
        <v>141946.1</v>
      </c>
      <c r="M209" s="318">
        <v>205.00000000000003</v>
      </c>
      <c r="N209" s="318">
        <v>993622.7</v>
      </c>
      <c r="O209" s="182">
        <f t="shared" si="4"/>
        <v>1</v>
      </c>
    </row>
    <row r="210" spans="1:17" x14ac:dyDescent="0.25">
      <c r="A210" s="319">
        <v>1412</v>
      </c>
      <c r="B210" s="320" t="s">
        <v>392</v>
      </c>
      <c r="C210" s="321" t="s">
        <v>247</v>
      </c>
      <c r="D210" s="321" t="s">
        <v>123</v>
      </c>
      <c r="E210" s="321" t="s">
        <v>124</v>
      </c>
      <c r="F210" s="321" t="s">
        <v>128</v>
      </c>
      <c r="G210" s="321" t="s">
        <v>393</v>
      </c>
      <c r="H210" s="321" t="s">
        <v>126</v>
      </c>
      <c r="I210" s="318"/>
      <c r="J210" s="318">
        <v>220</v>
      </c>
      <c r="K210" s="321" t="s">
        <v>394</v>
      </c>
      <c r="L210" s="318">
        <v>152332.4</v>
      </c>
      <c r="M210" s="318">
        <v>220</v>
      </c>
      <c r="N210" s="318">
        <v>1551020.7999999998</v>
      </c>
      <c r="O210" s="182">
        <f t="shared" si="4"/>
        <v>1</v>
      </c>
    </row>
    <row r="211" spans="1:17" x14ac:dyDescent="0.25">
      <c r="A211" s="319">
        <v>1413</v>
      </c>
      <c r="B211" s="320" t="s">
        <v>544</v>
      </c>
      <c r="C211" s="321" t="s">
        <v>247</v>
      </c>
      <c r="D211" s="321" t="s">
        <v>123</v>
      </c>
      <c r="E211" s="321" t="s">
        <v>124</v>
      </c>
      <c r="F211" s="321" t="s">
        <v>128</v>
      </c>
      <c r="G211" s="321" t="s">
        <v>545</v>
      </c>
      <c r="H211" s="321" t="s">
        <v>126</v>
      </c>
      <c r="I211" s="318"/>
      <c r="J211" s="318">
        <v>205</v>
      </c>
      <c r="K211" s="321" t="s">
        <v>546</v>
      </c>
      <c r="L211" s="318">
        <v>141946.1</v>
      </c>
      <c r="M211" s="318">
        <v>205.00000000000003</v>
      </c>
      <c r="N211" s="318">
        <v>283892.2</v>
      </c>
      <c r="O211" s="182">
        <f t="shared" si="4"/>
        <v>1</v>
      </c>
    </row>
    <row r="212" spans="1:17" x14ac:dyDescent="0.25">
      <c r="A212" s="319">
        <v>1414</v>
      </c>
      <c r="B212" s="320" t="s">
        <v>395</v>
      </c>
      <c r="C212" s="321" t="s">
        <v>247</v>
      </c>
      <c r="D212" s="321" t="s">
        <v>123</v>
      </c>
      <c r="E212" s="321" t="s">
        <v>124</v>
      </c>
      <c r="F212" s="321" t="s">
        <v>129</v>
      </c>
      <c r="G212" s="321" t="s">
        <v>396</v>
      </c>
      <c r="H212" s="321" t="s">
        <v>126</v>
      </c>
      <c r="I212" s="318"/>
      <c r="J212" s="318">
        <v>205</v>
      </c>
      <c r="K212" s="321" t="s">
        <v>397</v>
      </c>
      <c r="L212" s="318">
        <v>141946.1</v>
      </c>
      <c r="M212" s="318">
        <v>205.00000000000003</v>
      </c>
      <c r="N212" s="318">
        <v>709730.5</v>
      </c>
      <c r="O212" s="182">
        <f t="shared" si="4"/>
        <v>1</v>
      </c>
    </row>
    <row r="213" spans="1:17" x14ac:dyDescent="0.25">
      <c r="A213" s="319">
        <v>1415</v>
      </c>
      <c r="B213" s="320" t="s">
        <v>398</v>
      </c>
      <c r="C213" s="321" t="s">
        <v>247</v>
      </c>
      <c r="D213" s="321" t="s">
        <v>123</v>
      </c>
      <c r="E213" s="321" t="s">
        <v>124</v>
      </c>
      <c r="F213" s="321" t="s">
        <v>128</v>
      </c>
      <c r="G213" s="321" t="s">
        <v>399</v>
      </c>
      <c r="H213" s="321" t="s">
        <v>126</v>
      </c>
      <c r="I213" s="318"/>
      <c r="J213" s="318">
        <v>209</v>
      </c>
      <c r="K213" s="321" t="s">
        <v>400</v>
      </c>
      <c r="L213" s="318">
        <v>144715.78</v>
      </c>
      <c r="M213" s="318">
        <v>209</v>
      </c>
      <c r="N213" s="318">
        <v>289431.56</v>
      </c>
      <c r="O213" s="182">
        <f t="shared" si="4"/>
        <v>1</v>
      </c>
    </row>
    <row r="214" spans="1:17" x14ac:dyDescent="0.25">
      <c r="A214" s="319">
        <v>1416</v>
      </c>
      <c r="B214" s="320" t="s">
        <v>401</v>
      </c>
      <c r="C214" s="321" t="s">
        <v>247</v>
      </c>
      <c r="D214" s="321" t="s">
        <v>123</v>
      </c>
      <c r="E214" s="321" t="s">
        <v>124</v>
      </c>
      <c r="F214" s="321" t="s">
        <v>129</v>
      </c>
      <c r="G214" s="321" t="s">
        <v>402</v>
      </c>
      <c r="H214" s="321" t="s">
        <v>126</v>
      </c>
      <c r="I214" s="318"/>
      <c r="J214" s="318">
        <v>209</v>
      </c>
      <c r="K214" s="321" t="s">
        <v>403</v>
      </c>
      <c r="L214" s="318">
        <v>144715.78</v>
      </c>
      <c r="M214" s="318">
        <v>209</v>
      </c>
      <c r="N214" s="318">
        <v>1157726.24</v>
      </c>
      <c r="O214" s="182">
        <f t="shared" si="4"/>
        <v>1</v>
      </c>
      <c r="Q214" s="58" t="s">
        <v>179</v>
      </c>
    </row>
    <row r="215" spans="1:17" x14ac:dyDescent="0.25">
      <c r="A215" s="319">
        <v>1417</v>
      </c>
      <c r="B215" s="320" t="s">
        <v>404</v>
      </c>
      <c r="C215" s="321" t="s">
        <v>247</v>
      </c>
      <c r="D215" s="321" t="s">
        <v>123</v>
      </c>
      <c r="E215" s="321" t="s">
        <v>124</v>
      </c>
      <c r="F215" s="321" t="s">
        <v>129</v>
      </c>
      <c r="G215" s="321" t="s">
        <v>402</v>
      </c>
      <c r="H215" s="321" t="s">
        <v>126</v>
      </c>
      <c r="I215" s="318"/>
      <c r="J215" s="318">
        <v>209</v>
      </c>
      <c r="K215" s="321" t="s">
        <v>405</v>
      </c>
      <c r="L215" s="318">
        <v>144715.78</v>
      </c>
      <c r="M215" s="318">
        <v>209</v>
      </c>
      <c r="N215" s="318">
        <v>0</v>
      </c>
      <c r="O215" s="182">
        <f t="shared" si="4"/>
        <v>1</v>
      </c>
    </row>
    <row r="216" spans="1:17" x14ac:dyDescent="0.25">
      <c r="A216" s="319">
        <v>1418</v>
      </c>
      <c r="B216" s="320" t="s">
        <v>406</v>
      </c>
      <c r="C216" s="321" t="s">
        <v>247</v>
      </c>
      <c r="D216" s="321" t="s">
        <v>123</v>
      </c>
      <c r="E216" s="321" t="s">
        <v>124</v>
      </c>
      <c r="F216" s="321" t="s">
        <v>125</v>
      </c>
      <c r="G216" s="321" t="s">
        <v>366</v>
      </c>
      <c r="H216" s="321" t="s">
        <v>126</v>
      </c>
      <c r="I216" s="318"/>
      <c r="J216" s="318">
        <v>410</v>
      </c>
      <c r="K216" s="321" t="s">
        <v>407</v>
      </c>
      <c r="L216" s="318">
        <v>283892.2</v>
      </c>
      <c r="M216" s="318">
        <v>410.00000000000006</v>
      </c>
      <c r="N216" s="318">
        <v>0</v>
      </c>
      <c r="O216" s="182">
        <f t="shared" si="4"/>
        <v>1</v>
      </c>
    </row>
    <row r="217" spans="1:17" x14ac:dyDescent="0.25">
      <c r="A217" s="319">
        <v>1419</v>
      </c>
      <c r="B217" s="320" t="s">
        <v>408</v>
      </c>
      <c r="C217" s="321" t="s">
        <v>247</v>
      </c>
      <c r="D217" s="321" t="s">
        <v>123</v>
      </c>
      <c r="E217" s="321" t="s">
        <v>124</v>
      </c>
      <c r="F217" s="321" t="s">
        <v>125</v>
      </c>
      <c r="G217" s="321" t="s">
        <v>366</v>
      </c>
      <c r="H217" s="321" t="s">
        <v>126</v>
      </c>
      <c r="I217" s="318"/>
      <c r="J217" s="318">
        <v>410</v>
      </c>
      <c r="K217" s="321" t="s">
        <v>409</v>
      </c>
      <c r="L217" s="318">
        <v>283892.2</v>
      </c>
      <c r="M217" s="318">
        <v>410.00000000000006</v>
      </c>
      <c r="N217" s="318">
        <v>0</v>
      </c>
      <c r="O217" s="182">
        <f t="shared" si="4"/>
        <v>1</v>
      </c>
    </row>
    <row r="218" spans="1:17" x14ac:dyDescent="0.25">
      <c r="A218" s="319">
        <v>1420</v>
      </c>
      <c r="B218" s="320" t="s">
        <v>410</v>
      </c>
      <c r="C218" s="321" t="s">
        <v>247</v>
      </c>
      <c r="D218" s="321" t="s">
        <v>123</v>
      </c>
      <c r="E218" s="321" t="s">
        <v>124</v>
      </c>
      <c r="F218" s="321" t="s">
        <v>125</v>
      </c>
      <c r="G218" s="321" t="s">
        <v>366</v>
      </c>
      <c r="H218" s="321" t="s">
        <v>126</v>
      </c>
      <c r="I218" s="318"/>
      <c r="J218" s="318">
        <v>410</v>
      </c>
      <c r="K218" s="321" t="s">
        <v>411</v>
      </c>
      <c r="L218" s="318">
        <v>283892.2</v>
      </c>
      <c r="M218" s="318">
        <v>410.00000000000006</v>
      </c>
      <c r="N218" s="318">
        <v>0</v>
      </c>
      <c r="O218" s="182">
        <f t="shared" si="4"/>
        <v>1</v>
      </c>
    </row>
    <row r="219" spans="1:17" x14ac:dyDescent="0.25">
      <c r="A219" s="319">
        <v>1421</v>
      </c>
      <c r="B219" s="320" t="s">
        <v>412</v>
      </c>
      <c r="C219" s="321" t="s">
        <v>247</v>
      </c>
      <c r="D219" s="321" t="s">
        <v>123</v>
      </c>
      <c r="E219" s="321" t="s">
        <v>124</v>
      </c>
      <c r="F219" s="321" t="s">
        <v>128</v>
      </c>
      <c r="G219" s="321" t="s">
        <v>413</v>
      </c>
      <c r="H219" s="321" t="s">
        <v>126</v>
      </c>
      <c r="I219" s="318"/>
      <c r="J219" s="318">
        <v>240</v>
      </c>
      <c r="K219" s="321" t="s">
        <v>414</v>
      </c>
      <c r="L219" s="318">
        <v>166180.79999999999</v>
      </c>
      <c r="M219" s="318">
        <v>240</v>
      </c>
      <c r="N219" s="318">
        <v>941691.2</v>
      </c>
      <c r="O219" s="182">
        <f t="shared" si="4"/>
        <v>1</v>
      </c>
    </row>
    <row r="220" spans="1:17" x14ac:dyDescent="0.25">
      <c r="A220" s="319">
        <v>1422</v>
      </c>
      <c r="B220" s="320" t="s">
        <v>547</v>
      </c>
      <c r="C220" s="321" t="s">
        <v>247</v>
      </c>
      <c r="D220" s="321" t="s">
        <v>123</v>
      </c>
      <c r="E220" s="321" t="s">
        <v>124</v>
      </c>
      <c r="F220" s="321" t="s">
        <v>128</v>
      </c>
      <c r="G220" s="321" t="s">
        <v>548</v>
      </c>
      <c r="H220" s="321" t="s">
        <v>126</v>
      </c>
      <c r="I220" s="318"/>
      <c r="J220" s="318">
        <v>240</v>
      </c>
      <c r="K220" s="321" t="s">
        <v>549</v>
      </c>
      <c r="L220" s="318">
        <v>166180.79999999999</v>
      </c>
      <c r="M220" s="318">
        <v>240</v>
      </c>
      <c r="N220" s="318">
        <v>941691.2</v>
      </c>
      <c r="O220" s="182">
        <f t="shared" si="4"/>
        <v>1</v>
      </c>
    </row>
    <row r="221" spans="1:17" x14ac:dyDescent="0.25">
      <c r="A221" s="319">
        <v>1423</v>
      </c>
      <c r="B221" s="320" t="s">
        <v>415</v>
      </c>
      <c r="C221" s="321" t="s">
        <v>247</v>
      </c>
      <c r="D221" s="321" t="s">
        <v>123</v>
      </c>
      <c r="E221" s="321" t="s">
        <v>124</v>
      </c>
      <c r="F221" s="321" t="s">
        <v>129</v>
      </c>
      <c r="G221" s="321" t="s">
        <v>416</v>
      </c>
      <c r="H221" s="321" t="s">
        <v>126</v>
      </c>
      <c r="I221" s="318"/>
      <c r="J221" s="318">
        <v>240</v>
      </c>
      <c r="K221" s="321" t="s">
        <v>417</v>
      </c>
      <c r="L221" s="318">
        <v>166180.79999999999</v>
      </c>
      <c r="M221" s="318">
        <v>240</v>
      </c>
      <c r="N221" s="318">
        <v>637026.39999999991</v>
      </c>
      <c r="O221" s="182">
        <f t="shared" si="4"/>
        <v>1</v>
      </c>
      <c r="Q221" s="58" t="s">
        <v>180</v>
      </c>
    </row>
    <row r="222" spans="1:17" x14ac:dyDescent="0.25">
      <c r="A222" s="319">
        <v>1424</v>
      </c>
      <c r="B222" s="320" t="s">
        <v>418</v>
      </c>
      <c r="C222" s="321" t="s">
        <v>247</v>
      </c>
      <c r="D222" s="321" t="s">
        <v>123</v>
      </c>
      <c r="E222" s="321" t="s">
        <v>124</v>
      </c>
      <c r="F222" s="321" t="s">
        <v>128</v>
      </c>
      <c r="G222" s="321" t="s">
        <v>419</v>
      </c>
      <c r="H222" s="321" t="s">
        <v>126</v>
      </c>
      <c r="I222" s="318"/>
      <c r="J222" s="318">
        <v>240</v>
      </c>
      <c r="K222" s="321" t="s">
        <v>420</v>
      </c>
      <c r="L222" s="318">
        <v>166180.79999999999</v>
      </c>
      <c r="M222" s="318">
        <v>240</v>
      </c>
      <c r="N222" s="318">
        <v>637026.39999999991</v>
      </c>
      <c r="O222" s="182">
        <f t="shared" si="4"/>
        <v>1</v>
      </c>
    </row>
    <row r="223" spans="1:17" x14ac:dyDescent="0.25">
      <c r="A223" s="319">
        <v>1425</v>
      </c>
      <c r="B223" s="320" t="s">
        <v>421</v>
      </c>
      <c r="C223" s="321" t="s">
        <v>247</v>
      </c>
      <c r="D223" s="321" t="s">
        <v>123</v>
      </c>
      <c r="E223" s="321" t="s">
        <v>124</v>
      </c>
      <c r="F223" s="321" t="s">
        <v>125</v>
      </c>
      <c r="G223" s="321" t="s">
        <v>422</v>
      </c>
      <c r="H223" s="321" t="s">
        <v>126</v>
      </c>
      <c r="I223" s="318"/>
      <c r="J223" s="318">
        <v>240</v>
      </c>
      <c r="K223" s="321" t="s">
        <v>423</v>
      </c>
      <c r="L223" s="318">
        <v>166180.79999999999</v>
      </c>
      <c r="M223" s="318">
        <v>240</v>
      </c>
      <c r="N223" s="318">
        <v>1883382.4</v>
      </c>
      <c r="O223" s="182">
        <f t="shared" si="4"/>
        <v>1</v>
      </c>
    </row>
    <row r="224" spans="1:17" x14ac:dyDescent="0.25">
      <c r="A224" s="319">
        <v>1426</v>
      </c>
      <c r="B224" s="320" t="s">
        <v>424</v>
      </c>
      <c r="C224" s="321" t="s">
        <v>247</v>
      </c>
      <c r="D224" s="321" t="s">
        <v>123</v>
      </c>
      <c r="E224" s="321" t="s">
        <v>124</v>
      </c>
      <c r="F224" s="321" t="s">
        <v>129</v>
      </c>
      <c r="G224" s="321" t="s">
        <v>425</v>
      </c>
      <c r="H224" s="321" t="s">
        <v>126</v>
      </c>
      <c r="I224" s="318"/>
      <c r="J224" s="318">
        <v>205</v>
      </c>
      <c r="K224" s="321" t="s">
        <v>426</v>
      </c>
      <c r="L224" s="318">
        <v>141946.1</v>
      </c>
      <c r="M224" s="318">
        <v>205.00000000000003</v>
      </c>
      <c r="N224" s="318">
        <v>436224.6</v>
      </c>
      <c r="O224" s="182">
        <f t="shared" si="4"/>
        <v>1</v>
      </c>
    </row>
    <row r="225" spans="1:15" x14ac:dyDescent="0.25">
      <c r="A225" s="319">
        <v>1427</v>
      </c>
      <c r="B225" s="320" t="s">
        <v>427</v>
      </c>
      <c r="C225" s="321" t="s">
        <v>247</v>
      </c>
      <c r="D225" s="321" t="s">
        <v>123</v>
      </c>
      <c r="E225" s="321" t="s">
        <v>124</v>
      </c>
      <c r="F225" s="321" t="s">
        <v>129</v>
      </c>
      <c r="G225" s="321" t="s">
        <v>428</v>
      </c>
      <c r="H225" s="321" t="s">
        <v>126</v>
      </c>
      <c r="I225" s="318"/>
      <c r="J225" s="318">
        <v>205</v>
      </c>
      <c r="K225" s="321" t="s">
        <v>429</v>
      </c>
      <c r="L225" s="318">
        <v>141946.1</v>
      </c>
      <c r="M225" s="318">
        <v>205.00000000000003</v>
      </c>
      <c r="N225" s="318">
        <v>851676.6</v>
      </c>
      <c r="O225" s="182">
        <f t="shared" si="4"/>
        <v>1</v>
      </c>
    </row>
    <row r="226" spans="1:15" x14ac:dyDescent="0.25">
      <c r="A226" s="319">
        <v>1428</v>
      </c>
      <c r="B226" s="320" t="s">
        <v>430</v>
      </c>
      <c r="C226" s="321" t="s">
        <v>247</v>
      </c>
      <c r="D226" s="321" t="s">
        <v>123</v>
      </c>
      <c r="E226" s="321" t="s">
        <v>124</v>
      </c>
      <c r="F226" s="321" t="s">
        <v>128</v>
      </c>
      <c r="G226" s="321" t="s">
        <v>431</v>
      </c>
      <c r="H226" s="321" t="s">
        <v>126</v>
      </c>
      <c r="I226" s="318"/>
      <c r="J226" s="318">
        <v>205</v>
      </c>
      <c r="K226" s="321" t="s">
        <v>432</v>
      </c>
      <c r="L226" s="318">
        <v>141946.1</v>
      </c>
      <c r="M226" s="318">
        <v>205.00000000000003</v>
      </c>
      <c r="N226" s="318">
        <v>675109.5</v>
      </c>
      <c r="O226" s="182">
        <f t="shared" si="4"/>
        <v>1</v>
      </c>
    </row>
    <row r="227" spans="1:15" x14ac:dyDescent="0.25">
      <c r="A227" s="319">
        <v>1429</v>
      </c>
      <c r="B227" s="320" t="s">
        <v>433</v>
      </c>
      <c r="C227" s="321" t="s">
        <v>246</v>
      </c>
      <c r="D227" s="321" t="s">
        <v>123</v>
      </c>
      <c r="E227" s="321" t="s">
        <v>127</v>
      </c>
      <c r="F227" s="321" t="s">
        <v>128</v>
      </c>
      <c r="G227" s="321" t="s">
        <v>434</v>
      </c>
      <c r="H227" s="321" t="s">
        <v>127</v>
      </c>
      <c r="I227" s="318">
        <v>182474</v>
      </c>
      <c r="J227" s="318"/>
      <c r="K227" s="321" t="s">
        <v>435</v>
      </c>
      <c r="L227" s="318">
        <v>182474</v>
      </c>
      <c r="M227" s="318">
        <v>263.53080500274399</v>
      </c>
      <c r="N227" s="318">
        <v>539046</v>
      </c>
      <c r="O227" s="182">
        <f t="shared" si="4"/>
        <v>1</v>
      </c>
    </row>
    <row r="228" spans="1:15" x14ac:dyDescent="0.25">
      <c r="A228" s="319">
        <v>1430</v>
      </c>
      <c r="B228" s="320" t="s">
        <v>436</v>
      </c>
      <c r="C228" s="321" t="s">
        <v>247</v>
      </c>
      <c r="D228" s="321" t="s">
        <v>123</v>
      </c>
      <c r="E228" s="321" t="s">
        <v>124</v>
      </c>
      <c r="F228" s="321" t="s">
        <v>129</v>
      </c>
      <c r="G228" s="321" t="s">
        <v>437</v>
      </c>
      <c r="H228" s="321" t="s">
        <v>126</v>
      </c>
      <c r="I228" s="318"/>
      <c r="J228" s="318">
        <v>220</v>
      </c>
      <c r="K228" s="321" t="s">
        <v>438</v>
      </c>
      <c r="L228" s="318">
        <v>152332.4</v>
      </c>
      <c r="M228" s="318">
        <v>220</v>
      </c>
      <c r="N228" s="318">
        <v>304664.8</v>
      </c>
      <c r="O228" s="182">
        <f t="shared" si="4"/>
        <v>1</v>
      </c>
    </row>
    <row r="229" spans="1:15" x14ac:dyDescent="0.25">
      <c r="A229" s="319">
        <v>1431</v>
      </c>
      <c r="B229" s="320" t="s">
        <v>439</v>
      </c>
      <c r="C229" s="321" t="s">
        <v>247</v>
      </c>
      <c r="D229" s="321" t="s">
        <v>123</v>
      </c>
      <c r="E229" s="321" t="s">
        <v>124</v>
      </c>
      <c r="F229" s="321" t="s">
        <v>128</v>
      </c>
      <c r="G229" s="321" t="s">
        <v>440</v>
      </c>
      <c r="H229" s="321" t="s">
        <v>126</v>
      </c>
      <c r="I229" s="318"/>
      <c r="J229" s="318">
        <v>820</v>
      </c>
      <c r="K229" s="321" t="s">
        <v>441</v>
      </c>
      <c r="L229" s="318">
        <v>567784.4</v>
      </c>
      <c r="M229" s="318">
        <v>820.00000000000011</v>
      </c>
      <c r="N229" s="318">
        <v>0</v>
      </c>
      <c r="O229" s="182">
        <f t="shared" si="4"/>
        <v>1</v>
      </c>
    </row>
    <row r="230" spans="1:15" x14ac:dyDescent="0.25">
      <c r="A230" s="319">
        <v>1432</v>
      </c>
      <c r="B230" s="320" t="s">
        <v>442</v>
      </c>
      <c r="C230" s="321" t="s">
        <v>247</v>
      </c>
      <c r="D230" s="321" t="s">
        <v>123</v>
      </c>
      <c r="E230" s="321" t="s">
        <v>124</v>
      </c>
      <c r="F230" s="321" t="s">
        <v>129</v>
      </c>
      <c r="G230" s="321" t="s">
        <v>351</v>
      </c>
      <c r="H230" s="321" t="s">
        <v>126</v>
      </c>
      <c r="I230" s="318"/>
      <c r="J230" s="318">
        <v>880</v>
      </c>
      <c r="K230" s="321" t="s">
        <v>443</v>
      </c>
      <c r="L230" s="318">
        <v>609329.6</v>
      </c>
      <c r="M230" s="318">
        <v>880</v>
      </c>
      <c r="N230" s="318">
        <v>0</v>
      </c>
      <c r="O230" s="182">
        <f t="shared" si="4"/>
        <v>1</v>
      </c>
    </row>
    <row r="231" spans="1:15" x14ac:dyDescent="0.25">
      <c r="A231" s="319">
        <v>1433</v>
      </c>
      <c r="B231" s="320" t="s">
        <v>444</v>
      </c>
      <c r="C231" s="321" t="s">
        <v>246</v>
      </c>
      <c r="D231" s="321" t="s">
        <v>123</v>
      </c>
      <c r="E231" s="321" t="s">
        <v>127</v>
      </c>
      <c r="F231" s="321" t="s">
        <v>128</v>
      </c>
      <c r="G231" s="321" t="s">
        <v>445</v>
      </c>
      <c r="H231" s="321" t="s">
        <v>127</v>
      </c>
      <c r="I231" s="318">
        <v>358142</v>
      </c>
      <c r="J231" s="318"/>
      <c r="K231" s="321" t="s">
        <v>446</v>
      </c>
      <c r="L231" s="318">
        <v>358142</v>
      </c>
      <c r="M231" s="318">
        <v>517.23231564657294</v>
      </c>
      <c r="N231" s="318">
        <v>0</v>
      </c>
      <c r="O231" s="182">
        <f t="shared" si="4"/>
        <v>1</v>
      </c>
    </row>
    <row r="232" spans="1:15" x14ac:dyDescent="0.25">
      <c r="A232" s="319">
        <v>1434</v>
      </c>
      <c r="B232" s="320" t="s">
        <v>447</v>
      </c>
      <c r="C232" s="321" t="s">
        <v>247</v>
      </c>
      <c r="D232" s="321" t="s">
        <v>123</v>
      </c>
      <c r="E232" s="321" t="s">
        <v>124</v>
      </c>
      <c r="F232" s="321" t="s">
        <v>128</v>
      </c>
      <c r="G232" s="321" t="s">
        <v>349</v>
      </c>
      <c r="H232" s="321" t="s">
        <v>126</v>
      </c>
      <c r="I232" s="318"/>
      <c r="J232" s="318">
        <v>880</v>
      </c>
      <c r="K232" s="321" t="s">
        <v>448</v>
      </c>
      <c r="L232" s="318">
        <v>609329.6</v>
      </c>
      <c r="M232" s="318">
        <v>880</v>
      </c>
      <c r="N232" s="318">
        <v>0</v>
      </c>
      <c r="O232" s="182">
        <f t="shared" si="4"/>
        <v>1</v>
      </c>
    </row>
    <row r="233" spans="1:15" x14ac:dyDescent="0.25">
      <c r="A233" s="319">
        <v>1435</v>
      </c>
      <c r="B233" s="320" t="s">
        <v>449</v>
      </c>
      <c r="C233" s="321" t="s">
        <v>246</v>
      </c>
      <c r="D233" s="321" t="s">
        <v>123</v>
      </c>
      <c r="E233" s="321" t="s">
        <v>127</v>
      </c>
      <c r="F233" s="321" t="s">
        <v>128</v>
      </c>
      <c r="G233" s="321" t="s">
        <v>450</v>
      </c>
      <c r="H233" s="321" t="s">
        <v>127</v>
      </c>
      <c r="I233" s="318">
        <v>340235</v>
      </c>
      <c r="J233" s="318"/>
      <c r="K233" s="321" t="s">
        <v>451</v>
      </c>
      <c r="L233" s="318">
        <v>340235</v>
      </c>
      <c r="M233" s="318">
        <v>491.37084428526043</v>
      </c>
      <c r="N233" s="318">
        <v>340235</v>
      </c>
      <c r="O233" s="182">
        <f t="shared" si="4"/>
        <v>1</v>
      </c>
    </row>
    <row r="234" spans="1:15" x14ac:dyDescent="0.25">
      <c r="A234" s="319">
        <v>1436</v>
      </c>
      <c r="B234" s="320" t="s">
        <v>452</v>
      </c>
      <c r="C234" s="321" t="s">
        <v>247</v>
      </c>
      <c r="D234" s="321" t="s">
        <v>123</v>
      </c>
      <c r="E234" s="321" t="s">
        <v>124</v>
      </c>
      <c r="F234" s="321" t="s">
        <v>125</v>
      </c>
      <c r="G234" s="321" t="s">
        <v>350</v>
      </c>
      <c r="H234" s="321" t="s">
        <v>126</v>
      </c>
      <c r="I234" s="318"/>
      <c r="J234" s="318">
        <v>440</v>
      </c>
      <c r="K234" s="321" t="s">
        <v>453</v>
      </c>
      <c r="L234" s="318">
        <v>304664.8</v>
      </c>
      <c r="M234" s="318">
        <v>440</v>
      </c>
      <c r="N234" s="318">
        <v>0</v>
      </c>
      <c r="O234" s="182">
        <f t="shared" si="4"/>
        <v>1</v>
      </c>
    </row>
    <row r="235" spans="1:15" x14ac:dyDescent="0.25">
      <c r="A235" s="319">
        <v>1437</v>
      </c>
      <c r="B235" s="320" t="s">
        <v>454</v>
      </c>
      <c r="C235" s="321" t="s">
        <v>247</v>
      </c>
      <c r="D235" s="321" t="s">
        <v>123</v>
      </c>
      <c r="E235" s="321" t="s">
        <v>124</v>
      </c>
      <c r="F235" s="321" t="s">
        <v>129</v>
      </c>
      <c r="G235" s="321" t="s">
        <v>455</v>
      </c>
      <c r="H235" s="321" t="s">
        <v>126</v>
      </c>
      <c r="I235" s="318"/>
      <c r="J235" s="318">
        <v>1320</v>
      </c>
      <c r="K235" s="321" t="s">
        <v>456</v>
      </c>
      <c r="L235" s="318">
        <v>913994.39999999991</v>
      </c>
      <c r="M235" s="318">
        <v>1320</v>
      </c>
      <c r="N235" s="318">
        <v>0</v>
      </c>
      <c r="O235" s="182">
        <f t="shared" si="4"/>
        <v>1</v>
      </c>
    </row>
    <row r="236" spans="1:15" x14ac:dyDescent="0.25">
      <c r="A236" s="319">
        <v>1438</v>
      </c>
      <c r="B236" s="320" t="s">
        <v>457</v>
      </c>
      <c r="C236" s="321" t="s">
        <v>247</v>
      </c>
      <c r="D236" s="321" t="s">
        <v>123</v>
      </c>
      <c r="E236" s="321" t="s">
        <v>124</v>
      </c>
      <c r="F236" s="321" t="s">
        <v>128</v>
      </c>
      <c r="G236" s="321" t="s">
        <v>458</v>
      </c>
      <c r="H236" s="321" t="s">
        <v>126</v>
      </c>
      <c r="I236" s="318"/>
      <c r="J236" s="318">
        <v>220</v>
      </c>
      <c r="K236" s="321" t="s">
        <v>459</v>
      </c>
      <c r="L236" s="318">
        <v>152332.4</v>
      </c>
      <c r="M236" s="318">
        <v>220</v>
      </c>
      <c r="N236" s="318">
        <v>152332.4</v>
      </c>
      <c r="O236" s="182">
        <f t="shared" si="4"/>
        <v>1</v>
      </c>
    </row>
    <row r="237" spans="1:15" x14ac:dyDescent="0.25">
      <c r="A237" s="319">
        <v>1439</v>
      </c>
      <c r="B237" s="320" t="s">
        <v>460</v>
      </c>
      <c r="C237" s="321" t="s">
        <v>247</v>
      </c>
      <c r="D237" s="321" t="s">
        <v>123</v>
      </c>
      <c r="E237" s="321" t="s">
        <v>124</v>
      </c>
      <c r="F237" s="321" t="s">
        <v>129</v>
      </c>
      <c r="G237" s="321" t="s">
        <v>461</v>
      </c>
      <c r="H237" s="321" t="s">
        <v>126</v>
      </c>
      <c r="I237" s="318"/>
      <c r="J237" s="318">
        <v>770</v>
      </c>
      <c r="K237" s="321" t="s">
        <v>462</v>
      </c>
      <c r="L237" s="318">
        <v>533163.4</v>
      </c>
      <c r="M237" s="318">
        <v>770.00000000000011</v>
      </c>
      <c r="N237" s="318">
        <v>0</v>
      </c>
      <c r="O237" s="182">
        <f t="shared" si="4"/>
        <v>1</v>
      </c>
    </row>
    <row r="238" spans="1:15" x14ac:dyDescent="0.25">
      <c r="A238" s="319">
        <v>1440</v>
      </c>
      <c r="B238" s="320" t="s">
        <v>463</v>
      </c>
      <c r="C238" s="321" t="s">
        <v>247</v>
      </c>
      <c r="D238" s="321" t="s">
        <v>123</v>
      </c>
      <c r="E238" s="321" t="s">
        <v>124</v>
      </c>
      <c r="F238" s="321" t="s">
        <v>129</v>
      </c>
      <c r="G238" s="321" t="s">
        <v>464</v>
      </c>
      <c r="H238" s="321" t="s">
        <v>126</v>
      </c>
      <c r="I238" s="318"/>
      <c r="J238" s="318">
        <v>770</v>
      </c>
      <c r="K238" s="321" t="s">
        <v>465</v>
      </c>
      <c r="L238" s="318">
        <v>533163.4</v>
      </c>
      <c r="M238" s="318">
        <v>770.00000000000011</v>
      </c>
      <c r="N238" s="318">
        <v>0</v>
      </c>
      <c r="O238" s="182">
        <f t="shared" si="4"/>
        <v>1</v>
      </c>
    </row>
    <row r="239" spans="1:15" x14ac:dyDescent="0.25">
      <c r="A239" s="319">
        <v>1441</v>
      </c>
      <c r="B239" s="320" t="s">
        <v>466</v>
      </c>
      <c r="C239" s="321" t="s">
        <v>247</v>
      </c>
      <c r="D239" s="321" t="s">
        <v>123</v>
      </c>
      <c r="E239" s="321" t="s">
        <v>124</v>
      </c>
      <c r="F239" s="321" t="s">
        <v>128</v>
      </c>
      <c r="G239" s="321" t="s">
        <v>467</v>
      </c>
      <c r="H239" s="321" t="s">
        <v>126</v>
      </c>
      <c r="I239" s="318"/>
      <c r="J239" s="318">
        <v>220</v>
      </c>
      <c r="K239" s="321" t="s">
        <v>468</v>
      </c>
      <c r="L239" s="318">
        <v>152332.4</v>
      </c>
      <c r="M239" s="318">
        <v>220</v>
      </c>
      <c r="N239" s="318">
        <v>0</v>
      </c>
      <c r="O239" s="182">
        <f t="shared" si="4"/>
        <v>1</v>
      </c>
    </row>
    <row r="240" spans="1:15" x14ac:dyDescent="0.25">
      <c r="A240" s="319">
        <v>1442</v>
      </c>
      <c r="B240" s="320" t="s">
        <v>469</v>
      </c>
      <c r="C240" s="321" t="s">
        <v>247</v>
      </c>
      <c r="D240" s="321" t="s">
        <v>123</v>
      </c>
      <c r="E240" s="321" t="s">
        <v>124</v>
      </c>
      <c r="F240" s="321" t="s">
        <v>129</v>
      </c>
      <c r="G240" s="321" t="s">
        <v>464</v>
      </c>
      <c r="H240" s="321" t="s">
        <v>126</v>
      </c>
      <c r="I240" s="318"/>
      <c r="J240" s="318">
        <v>220</v>
      </c>
      <c r="K240" s="321" t="s">
        <v>470</v>
      </c>
      <c r="L240" s="318">
        <v>152332.4</v>
      </c>
      <c r="M240" s="318">
        <v>220</v>
      </c>
      <c r="N240" s="318">
        <v>0</v>
      </c>
      <c r="O240" s="182">
        <f t="shared" si="4"/>
        <v>1</v>
      </c>
    </row>
    <row r="241" spans="1:17" x14ac:dyDescent="0.25">
      <c r="A241" s="319">
        <v>1443</v>
      </c>
      <c r="B241" s="320" t="s">
        <v>471</v>
      </c>
      <c r="C241" s="321" t="s">
        <v>247</v>
      </c>
      <c r="D241" s="321" t="s">
        <v>123</v>
      </c>
      <c r="E241" s="321" t="s">
        <v>124</v>
      </c>
      <c r="F241" s="321" t="s">
        <v>125</v>
      </c>
      <c r="G241" s="321" t="s">
        <v>472</v>
      </c>
      <c r="H241" s="321" t="s">
        <v>126</v>
      </c>
      <c r="I241" s="318"/>
      <c r="J241" s="318">
        <v>220</v>
      </c>
      <c r="K241" s="321" t="s">
        <v>473</v>
      </c>
      <c r="L241" s="318">
        <v>152332.4</v>
      </c>
      <c r="M241" s="318">
        <v>220</v>
      </c>
      <c r="N241" s="318">
        <v>609329.6</v>
      </c>
      <c r="O241" s="182">
        <f t="shared" si="4"/>
        <v>1</v>
      </c>
      <c r="Q241" s="225">
        <v>1</v>
      </c>
    </row>
    <row r="242" spans="1:17" x14ac:dyDescent="0.25">
      <c r="A242" s="319">
        <v>1444</v>
      </c>
      <c r="B242" s="320" t="s">
        <v>474</v>
      </c>
      <c r="C242" s="321" t="s">
        <v>247</v>
      </c>
      <c r="D242" s="321" t="s">
        <v>123</v>
      </c>
      <c r="E242" s="321" t="s">
        <v>124</v>
      </c>
      <c r="F242" s="321" t="s">
        <v>129</v>
      </c>
      <c r="G242" s="321" t="s">
        <v>475</v>
      </c>
      <c r="H242" s="321" t="s">
        <v>126</v>
      </c>
      <c r="I242" s="318"/>
      <c r="J242" s="318">
        <v>660</v>
      </c>
      <c r="K242" s="321" t="s">
        <v>476</v>
      </c>
      <c r="L242" s="318">
        <v>456997.19999999995</v>
      </c>
      <c r="M242" s="318">
        <v>660</v>
      </c>
      <c r="N242" s="318">
        <v>2741983.1999999997</v>
      </c>
      <c r="O242" s="182">
        <f t="shared" si="4"/>
        <v>1</v>
      </c>
    </row>
    <row r="243" spans="1:17" x14ac:dyDescent="0.25">
      <c r="A243" s="319">
        <v>1445</v>
      </c>
      <c r="B243" s="320" t="s">
        <v>477</v>
      </c>
      <c r="C243" s="321" t="s">
        <v>247</v>
      </c>
      <c r="D243" s="321" t="s">
        <v>123</v>
      </c>
      <c r="E243" s="321" t="s">
        <v>124</v>
      </c>
      <c r="F243" s="321" t="s">
        <v>128</v>
      </c>
      <c r="G243" s="321" t="s">
        <v>478</v>
      </c>
      <c r="H243" s="321" t="s">
        <v>126</v>
      </c>
      <c r="I243" s="318"/>
      <c r="J243" s="318">
        <v>220</v>
      </c>
      <c r="K243" s="321" t="s">
        <v>479</v>
      </c>
      <c r="L243" s="318">
        <v>152332.4</v>
      </c>
      <c r="M243" s="318">
        <v>220</v>
      </c>
      <c r="N243" s="318">
        <v>913994.39999999991</v>
      </c>
      <c r="O243" s="182">
        <f t="shared" si="4"/>
        <v>1</v>
      </c>
    </row>
    <row r="244" spans="1:17" x14ac:dyDescent="0.25">
      <c r="A244" s="319">
        <v>1446</v>
      </c>
      <c r="B244" s="320" t="s">
        <v>480</v>
      </c>
      <c r="C244" s="321" t="s">
        <v>247</v>
      </c>
      <c r="D244" s="321" t="s">
        <v>123</v>
      </c>
      <c r="E244" s="321" t="s">
        <v>124</v>
      </c>
      <c r="F244" s="321" t="s">
        <v>129</v>
      </c>
      <c r="G244" s="321" t="s">
        <v>481</v>
      </c>
      <c r="H244" s="321" t="s">
        <v>126</v>
      </c>
      <c r="I244" s="318"/>
      <c r="J244" s="318">
        <v>820</v>
      </c>
      <c r="K244" s="321" t="s">
        <v>482</v>
      </c>
      <c r="L244" s="318">
        <v>567784.4</v>
      </c>
      <c r="M244" s="318">
        <v>820.00000000000011</v>
      </c>
      <c r="N244" s="318">
        <v>0</v>
      </c>
      <c r="O244" s="182">
        <f t="shared" si="4"/>
        <v>1</v>
      </c>
    </row>
    <row r="245" spans="1:17" x14ac:dyDescent="0.25">
      <c r="A245" s="319">
        <v>1447</v>
      </c>
      <c r="B245" s="320" t="s">
        <v>483</v>
      </c>
      <c r="C245" s="321" t="s">
        <v>247</v>
      </c>
      <c r="D245" s="321" t="s">
        <v>123</v>
      </c>
      <c r="E245" s="321" t="s">
        <v>124</v>
      </c>
      <c r="F245" s="321" t="s">
        <v>129</v>
      </c>
      <c r="G245" s="321" t="s">
        <v>484</v>
      </c>
      <c r="H245" s="321" t="s">
        <v>126</v>
      </c>
      <c r="I245" s="318"/>
      <c r="J245" s="318">
        <v>220</v>
      </c>
      <c r="K245" s="321" t="s">
        <v>485</v>
      </c>
      <c r="L245" s="318">
        <v>152332.4</v>
      </c>
      <c r="M245" s="318">
        <v>220</v>
      </c>
      <c r="N245" s="318">
        <v>304664.8</v>
      </c>
      <c r="O245" s="182">
        <f t="shared" si="4"/>
        <v>1</v>
      </c>
    </row>
    <row r="246" spans="1:17" x14ac:dyDescent="0.25">
      <c r="A246" s="319">
        <v>1448</v>
      </c>
      <c r="B246" s="320" t="s">
        <v>486</v>
      </c>
      <c r="C246" s="321" t="s">
        <v>247</v>
      </c>
      <c r="D246" s="321" t="s">
        <v>123</v>
      </c>
      <c r="E246" s="321" t="s">
        <v>124</v>
      </c>
      <c r="F246" s="321" t="s">
        <v>129</v>
      </c>
      <c r="G246" s="321" t="s">
        <v>487</v>
      </c>
      <c r="H246" s="321" t="s">
        <v>126</v>
      </c>
      <c r="I246" s="318"/>
      <c r="J246" s="318">
        <v>220</v>
      </c>
      <c r="K246" s="321" t="s">
        <v>488</v>
      </c>
      <c r="L246" s="318">
        <v>152332.4</v>
      </c>
      <c r="M246" s="318">
        <v>220</v>
      </c>
      <c r="N246" s="318">
        <v>1066326.8</v>
      </c>
      <c r="O246" s="182">
        <f t="shared" si="4"/>
        <v>1</v>
      </c>
    </row>
    <row r="247" spans="1:17" x14ac:dyDescent="0.25">
      <c r="A247" s="319">
        <v>1449</v>
      </c>
      <c r="B247" s="320" t="s">
        <v>489</v>
      </c>
      <c r="C247" s="321" t="s">
        <v>247</v>
      </c>
      <c r="D247" s="321" t="s">
        <v>123</v>
      </c>
      <c r="E247" s="321" t="s">
        <v>124</v>
      </c>
      <c r="F247" s="321" t="s">
        <v>129</v>
      </c>
      <c r="G247" s="321" t="s">
        <v>490</v>
      </c>
      <c r="H247" s="321" t="s">
        <v>126</v>
      </c>
      <c r="I247" s="318"/>
      <c r="J247" s="318">
        <v>220</v>
      </c>
      <c r="K247" s="321" t="s">
        <v>491</v>
      </c>
      <c r="L247" s="318">
        <v>152332.4</v>
      </c>
      <c r="M247" s="318">
        <v>220</v>
      </c>
      <c r="N247" s="318">
        <v>913994.39999999991</v>
      </c>
      <c r="O247" s="182">
        <f t="shared" si="4"/>
        <v>1</v>
      </c>
    </row>
    <row r="248" spans="1:17" x14ac:dyDescent="0.25">
      <c r="A248" s="319">
        <v>1450</v>
      </c>
      <c r="B248" s="320" t="s">
        <v>492</v>
      </c>
      <c r="C248" s="321" t="s">
        <v>247</v>
      </c>
      <c r="D248" s="321" t="s">
        <v>123</v>
      </c>
      <c r="E248" s="321" t="s">
        <v>124</v>
      </c>
      <c r="F248" s="321" t="s">
        <v>129</v>
      </c>
      <c r="G248" s="321" t="s">
        <v>493</v>
      </c>
      <c r="H248" s="321" t="s">
        <v>126</v>
      </c>
      <c r="I248" s="318"/>
      <c r="J248" s="318">
        <v>220</v>
      </c>
      <c r="K248" s="321" t="s">
        <v>494</v>
      </c>
      <c r="L248" s="318">
        <v>152332.4</v>
      </c>
      <c r="M248" s="318">
        <v>220</v>
      </c>
      <c r="N248" s="318">
        <v>304664.8</v>
      </c>
      <c r="O248" s="182">
        <f t="shared" si="4"/>
        <v>1</v>
      </c>
    </row>
    <row r="249" spans="1:17" x14ac:dyDescent="0.25">
      <c r="A249" s="319">
        <v>1451</v>
      </c>
      <c r="B249" s="320" t="s">
        <v>495</v>
      </c>
      <c r="C249" s="321" t="s">
        <v>246</v>
      </c>
      <c r="D249" s="321" t="s">
        <v>123</v>
      </c>
      <c r="E249" s="321" t="s">
        <v>127</v>
      </c>
      <c r="F249" s="321" t="s">
        <v>128</v>
      </c>
      <c r="G249" s="321" t="s">
        <v>496</v>
      </c>
      <c r="H249" s="321" t="s">
        <v>127</v>
      </c>
      <c r="I249" s="318">
        <v>356048</v>
      </c>
      <c r="J249" s="318"/>
      <c r="K249" s="321" t="s">
        <v>497</v>
      </c>
      <c r="L249" s="318">
        <v>356048</v>
      </c>
      <c r="M249" s="318">
        <v>514.20813956847007</v>
      </c>
      <c r="N249" s="318">
        <v>534072</v>
      </c>
      <c r="O249" s="182">
        <f t="shared" si="4"/>
        <v>1</v>
      </c>
    </row>
    <row r="250" spans="1:17" x14ac:dyDescent="0.25">
      <c r="A250" s="319">
        <v>1452</v>
      </c>
      <c r="B250" s="320" t="s">
        <v>498</v>
      </c>
      <c r="C250" s="321" t="s">
        <v>246</v>
      </c>
      <c r="D250" s="321" t="s">
        <v>123</v>
      </c>
      <c r="E250" s="321" t="s">
        <v>127</v>
      </c>
      <c r="F250" s="321" t="s">
        <v>128</v>
      </c>
      <c r="G250" s="321" t="s">
        <v>499</v>
      </c>
      <c r="H250" s="321" t="s">
        <v>127</v>
      </c>
      <c r="I250" s="318">
        <v>368995</v>
      </c>
      <c r="J250" s="318"/>
      <c r="K250" s="321" t="s">
        <v>500</v>
      </c>
      <c r="L250" s="318">
        <v>368995</v>
      </c>
      <c r="M250" s="318">
        <v>532.90632852892759</v>
      </c>
      <c r="N250" s="318">
        <v>739618</v>
      </c>
      <c r="O250" s="182">
        <f t="shared" si="4"/>
        <v>1</v>
      </c>
    </row>
    <row r="251" spans="1:17" x14ac:dyDescent="0.25">
      <c r="A251" s="319">
        <v>1453</v>
      </c>
      <c r="B251" s="320" t="s">
        <v>501</v>
      </c>
      <c r="C251" s="321" t="s">
        <v>246</v>
      </c>
      <c r="D251" s="321" t="s">
        <v>123</v>
      </c>
      <c r="E251" s="321" t="s">
        <v>127</v>
      </c>
      <c r="F251" s="321" t="s">
        <v>128</v>
      </c>
      <c r="G251" s="321" t="s">
        <v>352</v>
      </c>
      <c r="H251" s="321" t="s">
        <v>127</v>
      </c>
      <c r="I251" s="318">
        <v>356048</v>
      </c>
      <c r="J251" s="318"/>
      <c r="K251" s="321" t="s">
        <v>502</v>
      </c>
      <c r="L251" s="318">
        <v>356048</v>
      </c>
      <c r="M251" s="318">
        <v>514.20813956847007</v>
      </c>
      <c r="N251" s="318">
        <v>0</v>
      </c>
      <c r="O251" s="182">
        <f t="shared" si="4"/>
        <v>1</v>
      </c>
    </row>
    <row r="252" spans="1:17" x14ac:dyDescent="0.25">
      <c r="A252" s="319">
        <v>1454</v>
      </c>
      <c r="B252" s="320" t="s">
        <v>503</v>
      </c>
      <c r="C252" s="321" t="s">
        <v>247</v>
      </c>
      <c r="D252" s="321" t="s">
        <v>123</v>
      </c>
      <c r="E252" s="321" t="s">
        <v>124</v>
      </c>
      <c r="F252" s="321" t="s">
        <v>129</v>
      </c>
      <c r="G252" s="321" t="s">
        <v>504</v>
      </c>
      <c r="H252" s="321" t="s">
        <v>126</v>
      </c>
      <c r="I252" s="318"/>
      <c r="J252" s="318">
        <v>209</v>
      </c>
      <c r="K252" s="321" t="s">
        <v>505</v>
      </c>
      <c r="L252" s="318">
        <v>144715.78</v>
      </c>
      <c r="M252" s="318">
        <v>209</v>
      </c>
      <c r="N252" s="318">
        <v>578863.12</v>
      </c>
      <c r="O252" s="182">
        <f t="shared" si="4"/>
        <v>1</v>
      </c>
    </row>
    <row r="253" spans="1:17" x14ac:dyDescent="0.25">
      <c r="A253" s="319">
        <v>1455</v>
      </c>
      <c r="B253" s="320" t="s">
        <v>506</v>
      </c>
      <c r="C253" s="321" t="s">
        <v>247</v>
      </c>
      <c r="D253" s="321" t="s">
        <v>123</v>
      </c>
      <c r="E253" s="321" t="s">
        <v>124</v>
      </c>
      <c r="F253" s="321" t="s">
        <v>129</v>
      </c>
      <c r="G253" s="321" t="s">
        <v>507</v>
      </c>
      <c r="H253" s="321" t="s">
        <v>126</v>
      </c>
      <c r="I253" s="318"/>
      <c r="J253" s="318">
        <v>820</v>
      </c>
      <c r="K253" s="321" t="s">
        <v>508</v>
      </c>
      <c r="L253" s="318">
        <v>567784.4</v>
      </c>
      <c r="M253" s="318">
        <v>820.00000000000011</v>
      </c>
      <c r="N253" s="318">
        <v>0</v>
      </c>
      <c r="O253" s="182">
        <f t="shared" si="4"/>
        <v>1</v>
      </c>
    </row>
    <row r="254" spans="1:17" x14ac:dyDescent="0.25">
      <c r="A254" s="319">
        <v>1456</v>
      </c>
      <c r="B254" s="320" t="s">
        <v>509</v>
      </c>
      <c r="C254" s="321" t="s">
        <v>246</v>
      </c>
      <c r="D254" s="321" t="s">
        <v>123</v>
      </c>
      <c r="E254" s="321" t="s">
        <v>127</v>
      </c>
      <c r="F254" s="321" t="s">
        <v>128</v>
      </c>
      <c r="G254" s="321" t="s">
        <v>348</v>
      </c>
      <c r="H254" s="321" t="s">
        <v>127</v>
      </c>
      <c r="I254" s="318">
        <v>6000</v>
      </c>
      <c r="J254" s="318"/>
      <c r="K254" s="321" t="s">
        <v>510</v>
      </c>
      <c r="L254" s="318">
        <v>6000</v>
      </c>
      <c r="M254" s="318">
        <v>8.6652609687761775</v>
      </c>
      <c r="N254" s="318">
        <v>0</v>
      </c>
      <c r="O254" s="182">
        <f t="shared" si="4"/>
        <v>1</v>
      </c>
    </row>
    <row r="255" spans="1:17" x14ac:dyDescent="0.25">
      <c r="A255" s="319">
        <v>1457</v>
      </c>
      <c r="B255" s="320" t="s">
        <v>511</v>
      </c>
      <c r="C255" s="321" t="s">
        <v>247</v>
      </c>
      <c r="D255" s="321" t="s">
        <v>123</v>
      </c>
      <c r="E255" s="321" t="s">
        <v>124</v>
      </c>
      <c r="F255" s="321" t="s">
        <v>129</v>
      </c>
      <c r="G255" s="321" t="s">
        <v>512</v>
      </c>
      <c r="H255" s="321" t="s">
        <v>126</v>
      </c>
      <c r="I255" s="318"/>
      <c r="J255" s="318">
        <v>1640</v>
      </c>
      <c r="K255" s="321" t="s">
        <v>513</v>
      </c>
      <c r="L255" s="318">
        <v>1135568.8</v>
      </c>
      <c r="M255" s="318">
        <v>1640.0000000000002</v>
      </c>
      <c r="N255" s="318">
        <v>0</v>
      </c>
      <c r="O255" s="182">
        <f t="shared" si="4"/>
        <v>1</v>
      </c>
    </row>
    <row r="256" spans="1:17" x14ac:dyDescent="0.25">
      <c r="A256" s="319">
        <v>1458</v>
      </c>
      <c r="B256" s="320" t="s">
        <v>514</v>
      </c>
      <c r="C256" s="321" t="s">
        <v>247</v>
      </c>
      <c r="D256" s="321" t="s">
        <v>123</v>
      </c>
      <c r="E256" s="321" t="s">
        <v>124</v>
      </c>
      <c r="F256" s="321" t="s">
        <v>129</v>
      </c>
      <c r="G256" s="321" t="s">
        <v>353</v>
      </c>
      <c r="H256" s="321" t="s">
        <v>126</v>
      </c>
      <c r="I256" s="318"/>
      <c r="J256" s="318">
        <v>418</v>
      </c>
      <c r="K256" s="321" t="s">
        <v>515</v>
      </c>
      <c r="L256" s="318">
        <v>289431.56</v>
      </c>
      <c r="M256" s="318">
        <v>418</v>
      </c>
      <c r="N256" s="318">
        <v>0</v>
      </c>
      <c r="O256" s="182">
        <f t="shared" si="4"/>
        <v>1</v>
      </c>
    </row>
    <row r="257" spans="1:16" x14ac:dyDescent="0.25">
      <c r="A257" s="319">
        <v>1459</v>
      </c>
      <c r="B257" s="320" t="s">
        <v>516</v>
      </c>
      <c r="C257" s="321" t="s">
        <v>247</v>
      </c>
      <c r="D257" s="321" t="s">
        <v>123</v>
      </c>
      <c r="E257" s="321" t="s">
        <v>124</v>
      </c>
      <c r="F257" s="321" t="s">
        <v>129</v>
      </c>
      <c r="G257" s="321" t="s">
        <v>517</v>
      </c>
      <c r="H257" s="321" t="s">
        <v>126</v>
      </c>
      <c r="I257" s="318"/>
      <c r="J257" s="318">
        <v>708</v>
      </c>
      <c r="K257" s="321" t="s">
        <v>518</v>
      </c>
      <c r="L257" s="318">
        <v>490233.36</v>
      </c>
      <c r="M257" s="318">
        <v>708</v>
      </c>
      <c r="N257" s="318">
        <v>0</v>
      </c>
      <c r="O257" s="182">
        <f t="shared" ref="O257:O273" si="5">+A257-A256</f>
        <v>1</v>
      </c>
    </row>
    <row r="258" spans="1:16" x14ac:dyDescent="0.25">
      <c r="A258" s="319">
        <v>1460</v>
      </c>
      <c r="B258" s="320" t="s">
        <v>519</v>
      </c>
      <c r="C258" s="321" t="s">
        <v>247</v>
      </c>
      <c r="D258" s="321" t="s">
        <v>123</v>
      </c>
      <c r="E258" s="321" t="s">
        <v>124</v>
      </c>
      <c r="F258" s="321" t="s">
        <v>129</v>
      </c>
      <c r="G258" s="321" t="s">
        <v>520</v>
      </c>
      <c r="H258" s="321" t="s">
        <v>126</v>
      </c>
      <c r="I258" s="318"/>
      <c r="J258" s="318">
        <v>708</v>
      </c>
      <c r="K258" s="321" t="s">
        <v>521</v>
      </c>
      <c r="L258" s="318">
        <v>490233.36</v>
      </c>
      <c r="M258" s="318">
        <v>708</v>
      </c>
      <c r="N258" s="318">
        <v>0</v>
      </c>
      <c r="O258" s="182">
        <f t="shared" si="5"/>
        <v>1</v>
      </c>
    </row>
    <row r="259" spans="1:16" x14ac:dyDescent="0.25">
      <c r="A259" s="319">
        <v>1461</v>
      </c>
      <c r="B259" s="320" t="s">
        <v>519</v>
      </c>
      <c r="C259" s="321" t="s">
        <v>247</v>
      </c>
      <c r="D259" s="321" t="s">
        <v>123</v>
      </c>
      <c r="E259" s="321" t="s">
        <v>124</v>
      </c>
      <c r="F259" s="321" t="s">
        <v>125</v>
      </c>
      <c r="G259" s="321" t="s">
        <v>522</v>
      </c>
      <c r="H259" s="321" t="s">
        <v>126</v>
      </c>
      <c r="I259" s="318"/>
      <c r="J259" s="318">
        <v>708</v>
      </c>
      <c r="K259" s="321" t="s">
        <v>347</v>
      </c>
      <c r="L259" s="318">
        <v>490233.36</v>
      </c>
      <c r="M259" s="318">
        <v>708</v>
      </c>
      <c r="N259" s="318">
        <v>0</v>
      </c>
      <c r="O259" s="182">
        <f t="shared" si="5"/>
        <v>1</v>
      </c>
      <c r="P259" s="58" t="s">
        <v>257</v>
      </c>
    </row>
    <row r="260" spans="1:16" x14ac:dyDescent="0.25">
      <c r="A260" s="319">
        <v>1462</v>
      </c>
      <c r="B260" s="320" t="s">
        <v>523</v>
      </c>
      <c r="C260" s="321" t="s">
        <v>247</v>
      </c>
      <c r="D260" s="321" t="s">
        <v>123</v>
      </c>
      <c r="E260" s="321" t="s">
        <v>124</v>
      </c>
      <c r="F260" s="321" t="s">
        <v>129</v>
      </c>
      <c r="G260" s="321" t="s">
        <v>354</v>
      </c>
      <c r="H260" s="321" t="s">
        <v>126</v>
      </c>
      <c r="I260" s="318"/>
      <c r="J260" s="318">
        <v>440</v>
      </c>
      <c r="K260" s="321" t="s">
        <v>524</v>
      </c>
      <c r="L260" s="318">
        <v>304664.8</v>
      </c>
      <c r="M260" s="318">
        <v>440</v>
      </c>
      <c r="N260" s="318">
        <v>0</v>
      </c>
      <c r="O260" s="182">
        <f t="shared" si="5"/>
        <v>1</v>
      </c>
    </row>
    <row r="261" spans="1:16" x14ac:dyDescent="0.25">
      <c r="A261" s="319">
        <v>1463</v>
      </c>
      <c r="B261" s="320" t="s">
        <v>525</v>
      </c>
      <c r="C261" s="321" t="s">
        <v>247</v>
      </c>
      <c r="D261" s="321" t="s">
        <v>123</v>
      </c>
      <c r="E261" s="321" t="s">
        <v>124</v>
      </c>
      <c r="F261" s="321" t="s">
        <v>129</v>
      </c>
      <c r="G261" s="321" t="s">
        <v>526</v>
      </c>
      <c r="H261" s="321" t="s">
        <v>126</v>
      </c>
      <c r="I261" s="318"/>
      <c r="J261" s="318">
        <v>220</v>
      </c>
      <c r="K261" s="321" t="s">
        <v>527</v>
      </c>
      <c r="L261" s="318">
        <v>152332.4</v>
      </c>
      <c r="M261" s="318">
        <v>220</v>
      </c>
      <c r="N261" s="318">
        <v>0</v>
      </c>
      <c r="O261" s="182">
        <f t="shared" si="5"/>
        <v>1</v>
      </c>
    </row>
    <row r="262" spans="1:16" x14ac:dyDescent="0.25">
      <c r="A262" s="319">
        <v>1464</v>
      </c>
      <c r="B262" s="320" t="s">
        <v>528</v>
      </c>
      <c r="C262" s="321" t="s">
        <v>247</v>
      </c>
      <c r="D262" s="321" t="s">
        <v>123</v>
      </c>
      <c r="E262" s="321" t="s">
        <v>124</v>
      </c>
      <c r="F262" s="321" t="s">
        <v>129</v>
      </c>
      <c r="G262" s="321" t="s">
        <v>529</v>
      </c>
      <c r="H262" s="321" t="s">
        <v>126</v>
      </c>
      <c r="I262" s="318"/>
      <c r="J262" s="318">
        <v>220</v>
      </c>
      <c r="K262" s="321" t="s">
        <v>530</v>
      </c>
      <c r="L262" s="318">
        <v>152332.4</v>
      </c>
      <c r="M262" s="318">
        <v>220</v>
      </c>
      <c r="N262" s="318">
        <v>304664.8</v>
      </c>
      <c r="O262" s="182">
        <f t="shared" si="5"/>
        <v>1</v>
      </c>
    </row>
    <row r="263" spans="1:16" x14ac:dyDescent="0.25">
      <c r="A263" s="319">
        <v>1465</v>
      </c>
      <c r="B263" s="320" t="s">
        <v>531</v>
      </c>
      <c r="C263" s="321" t="s">
        <v>246</v>
      </c>
      <c r="D263" s="321" t="s">
        <v>123</v>
      </c>
      <c r="E263" s="321" t="s">
        <v>127</v>
      </c>
      <c r="F263" s="321" t="s">
        <v>129</v>
      </c>
      <c r="G263" s="321" t="s">
        <v>354</v>
      </c>
      <c r="H263" s="321" t="s">
        <v>127</v>
      </c>
      <c r="I263" s="318">
        <v>20000</v>
      </c>
      <c r="J263" s="318"/>
      <c r="K263" s="321" t="s">
        <v>532</v>
      </c>
      <c r="L263" s="318">
        <v>20000</v>
      </c>
      <c r="M263" s="318">
        <v>28.884203229253924</v>
      </c>
      <c r="N263" s="318">
        <v>0</v>
      </c>
      <c r="O263" s="182">
        <f t="shared" si="5"/>
        <v>1</v>
      </c>
    </row>
    <row r="264" spans="1:16" x14ac:dyDescent="0.25">
      <c r="A264" s="319">
        <v>1466</v>
      </c>
      <c r="B264" s="320" t="s">
        <v>533</v>
      </c>
      <c r="C264" s="321" t="s">
        <v>246</v>
      </c>
      <c r="D264" s="321" t="s">
        <v>123</v>
      </c>
      <c r="E264" s="321" t="s">
        <v>127</v>
      </c>
      <c r="F264" s="321" t="s">
        <v>128</v>
      </c>
      <c r="G264" s="321" t="s">
        <v>534</v>
      </c>
      <c r="H264" s="321" t="s">
        <v>127</v>
      </c>
      <c r="I264" s="318">
        <v>534072</v>
      </c>
      <c r="J264" s="318"/>
      <c r="K264" s="321" t="s">
        <v>535</v>
      </c>
      <c r="L264" s="318">
        <v>534072</v>
      </c>
      <c r="M264" s="318">
        <v>771.31220935270505</v>
      </c>
      <c r="N264" s="318">
        <v>1707888</v>
      </c>
      <c r="O264" s="182">
        <f t="shared" si="5"/>
        <v>1</v>
      </c>
    </row>
    <row r="265" spans="1:16" x14ac:dyDescent="0.25">
      <c r="A265" s="319">
        <v>1467</v>
      </c>
      <c r="B265" s="320" t="s">
        <v>536</v>
      </c>
      <c r="C265" s="321" t="s">
        <v>247</v>
      </c>
      <c r="D265" s="321" t="s">
        <v>123</v>
      </c>
      <c r="E265" s="321" t="s">
        <v>124</v>
      </c>
      <c r="F265" s="321" t="s">
        <v>128</v>
      </c>
      <c r="G265" s="321" t="s">
        <v>537</v>
      </c>
      <c r="H265" s="321" t="s">
        <v>126</v>
      </c>
      <c r="I265" s="318"/>
      <c r="J265" s="318">
        <v>220</v>
      </c>
      <c r="K265" s="321" t="s">
        <v>538</v>
      </c>
      <c r="L265" s="318">
        <v>152332.4</v>
      </c>
      <c r="M265" s="318">
        <v>220</v>
      </c>
      <c r="N265" s="318">
        <v>456997.19999999995</v>
      </c>
      <c r="O265" s="182">
        <f t="shared" si="5"/>
        <v>1</v>
      </c>
    </row>
    <row r="266" spans="1:16" x14ac:dyDescent="0.25">
      <c r="A266" s="319">
        <v>1468</v>
      </c>
      <c r="B266" s="320" t="s">
        <v>539</v>
      </c>
      <c r="C266" s="321" t="s">
        <v>247</v>
      </c>
      <c r="D266" s="321" t="s">
        <v>123</v>
      </c>
      <c r="E266" s="321" t="s">
        <v>124</v>
      </c>
      <c r="F266" s="321" t="s">
        <v>129</v>
      </c>
      <c r="G266" s="321" t="s">
        <v>363</v>
      </c>
      <c r="H266" s="321" t="s">
        <v>126</v>
      </c>
      <c r="I266" s="318"/>
      <c r="J266" s="318">
        <v>880</v>
      </c>
      <c r="K266" s="321" t="s">
        <v>540</v>
      </c>
      <c r="L266" s="318">
        <v>609329.6</v>
      </c>
      <c r="M266" s="318">
        <v>880</v>
      </c>
      <c r="N266" s="318">
        <v>0</v>
      </c>
      <c r="O266" s="182">
        <f t="shared" si="5"/>
        <v>1</v>
      </c>
    </row>
    <row r="267" spans="1:16" x14ac:dyDescent="0.25">
      <c r="A267" s="319">
        <v>1469</v>
      </c>
      <c r="B267" s="320" t="s">
        <v>541</v>
      </c>
      <c r="C267" s="321" t="s">
        <v>246</v>
      </c>
      <c r="D267" s="321" t="s">
        <v>123</v>
      </c>
      <c r="E267" s="321" t="s">
        <v>127</v>
      </c>
      <c r="F267" s="321" t="s">
        <v>128</v>
      </c>
      <c r="G267" s="321" t="s">
        <v>542</v>
      </c>
      <c r="H267" s="321" t="s">
        <v>127</v>
      </c>
      <c r="I267" s="318">
        <v>169123</v>
      </c>
      <c r="J267" s="318"/>
      <c r="K267" s="321" t="s">
        <v>543</v>
      </c>
      <c r="L267" s="318">
        <v>169123</v>
      </c>
      <c r="M267" s="318">
        <v>244.24915513705557</v>
      </c>
      <c r="N267" s="318">
        <v>1358205</v>
      </c>
      <c r="O267" s="182">
        <f t="shared" si="5"/>
        <v>1</v>
      </c>
    </row>
    <row r="268" spans="1:16" x14ac:dyDescent="0.25">
      <c r="A268" s="319"/>
      <c r="B268" s="320"/>
      <c r="C268" s="321"/>
      <c r="D268" s="321"/>
      <c r="E268" s="321"/>
      <c r="F268" s="321"/>
      <c r="G268" s="321"/>
      <c r="H268" s="321"/>
      <c r="I268" s="318"/>
      <c r="J268" s="318"/>
      <c r="K268" s="321"/>
      <c r="L268" s="318"/>
      <c r="M268" s="318"/>
      <c r="N268" s="318"/>
      <c r="O268" s="182">
        <f t="shared" si="5"/>
        <v>-1469</v>
      </c>
    </row>
    <row r="269" spans="1:16" x14ac:dyDescent="0.25">
      <c r="A269" s="319"/>
      <c r="B269" s="320"/>
      <c r="C269" s="321"/>
      <c r="D269" s="321"/>
      <c r="E269" s="321"/>
      <c r="F269" s="321"/>
      <c r="G269" s="321"/>
      <c r="H269" s="321"/>
      <c r="I269" s="318"/>
      <c r="J269" s="318"/>
      <c r="K269" s="321"/>
      <c r="L269" s="318"/>
      <c r="M269" s="318"/>
      <c r="N269" s="318"/>
      <c r="O269" s="182">
        <f t="shared" si="5"/>
        <v>0</v>
      </c>
    </row>
    <row r="270" spans="1:16" x14ac:dyDescent="0.25">
      <c r="A270" s="319"/>
      <c r="B270" s="320"/>
      <c r="C270" s="321"/>
      <c r="D270" s="321"/>
      <c r="E270" s="321"/>
      <c r="F270" s="321"/>
      <c r="G270" s="321"/>
      <c r="H270" s="321"/>
      <c r="I270" s="318"/>
      <c r="J270" s="318"/>
      <c r="K270" s="321"/>
      <c r="L270" s="318"/>
      <c r="M270" s="318"/>
      <c r="N270" s="318"/>
      <c r="O270" s="182">
        <f t="shared" si="5"/>
        <v>0</v>
      </c>
    </row>
    <row r="271" spans="1:16" x14ac:dyDescent="0.25">
      <c r="A271" s="319"/>
      <c r="B271" s="320"/>
      <c r="C271" s="321"/>
      <c r="D271" s="321"/>
      <c r="E271" s="321"/>
      <c r="F271" s="321"/>
      <c r="G271" s="321"/>
      <c r="H271" s="321"/>
      <c r="I271" s="318"/>
      <c r="J271" s="318"/>
      <c r="K271" s="321"/>
      <c r="L271" s="318"/>
      <c r="M271" s="318"/>
      <c r="N271" s="318"/>
      <c r="O271" s="182">
        <f t="shared" si="5"/>
        <v>0</v>
      </c>
    </row>
    <row r="272" spans="1:16" x14ac:dyDescent="0.25">
      <c r="A272" s="319"/>
      <c r="B272" s="320"/>
      <c r="C272" s="321"/>
      <c r="D272" s="321"/>
      <c r="E272" s="321"/>
      <c r="F272" s="321"/>
      <c r="G272" s="321"/>
      <c r="H272" s="321"/>
      <c r="I272" s="318"/>
      <c r="J272" s="318"/>
      <c r="K272" s="321"/>
      <c r="L272" s="318"/>
      <c r="M272" s="318"/>
      <c r="N272" s="318"/>
      <c r="O272" s="182">
        <f t="shared" si="5"/>
        <v>0</v>
      </c>
    </row>
    <row r="273" spans="1:19" x14ac:dyDescent="0.25">
      <c r="A273" s="319"/>
      <c r="B273" s="320"/>
      <c r="C273" s="321"/>
      <c r="D273" s="321"/>
      <c r="E273" s="321"/>
      <c r="F273" s="321"/>
      <c r="G273" s="321"/>
      <c r="H273" s="321"/>
      <c r="I273" s="318"/>
      <c r="J273" s="318"/>
      <c r="K273" s="321"/>
      <c r="L273" s="318"/>
      <c r="M273" s="318"/>
      <c r="N273" s="318"/>
      <c r="O273" s="182">
        <f t="shared" si="5"/>
        <v>0</v>
      </c>
    </row>
    <row r="274" spans="1:19" x14ac:dyDescent="0.25">
      <c r="A274" s="319"/>
      <c r="B274" s="320"/>
      <c r="C274" s="321"/>
      <c r="D274" s="321"/>
      <c r="E274" s="321"/>
      <c r="F274" s="321"/>
      <c r="G274" s="321"/>
      <c r="H274" s="321"/>
      <c r="I274" s="318"/>
      <c r="J274" s="318"/>
      <c r="K274" s="321"/>
      <c r="L274" s="318"/>
      <c r="M274" s="318"/>
      <c r="N274" s="318"/>
      <c r="O274" s="182">
        <f t="shared" ref="O274:O304" si="6">+A274-A273</f>
        <v>0</v>
      </c>
    </row>
    <row r="275" spans="1:19" x14ac:dyDescent="0.25">
      <c r="A275" s="319"/>
      <c r="B275" s="320"/>
      <c r="C275" s="321"/>
      <c r="D275" s="321"/>
      <c r="E275" s="321"/>
      <c r="F275" s="321"/>
      <c r="G275" s="321"/>
      <c r="H275" s="321"/>
      <c r="I275" s="318"/>
      <c r="J275" s="318"/>
      <c r="K275" s="321"/>
      <c r="L275" s="318"/>
      <c r="M275" s="318"/>
      <c r="N275" s="318"/>
      <c r="O275" s="182">
        <f t="shared" si="6"/>
        <v>0</v>
      </c>
    </row>
    <row r="276" spans="1:19" x14ac:dyDescent="0.25">
      <c r="A276" s="319"/>
      <c r="B276" s="320"/>
      <c r="C276" s="321"/>
      <c r="D276" s="321"/>
      <c r="E276" s="321"/>
      <c r="F276" s="321"/>
      <c r="G276" s="321"/>
      <c r="H276" s="321"/>
      <c r="I276" s="318"/>
      <c r="J276" s="318"/>
      <c r="K276" s="321"/>
      <c r="L276" s="318"/>
      <c r="M276" s="318"/>
      <c r="N276" s="318"/>
      <c r="O276" s="182">
        <f t="shared" si="6"/>
        <v>0</v>
      </c>
    </row>
    <row r="277" spans="1:19" x14ac:dyDescent="0.25">
      <c r="A277" s="319"/>
      <c r="B277" s="320"/>
      <c r="C277" s="321"/>
      <c r="D277" s="321"/>
      <c r="E277" s="321"/>
      <c r="F277" s="321"/>
      <c r="G277" s="321"/>
      <c r="H277" s="321"/>
      <c r="I277" s="318"/>
      <c r="J277" s="318"/>
      <c r="K277" s="321"/>
      <c r="L277" s="318"/>
      <c r="M277" s="318"/>
      <c r="N277" s="318"/>
      <c r="O277" s="182">
        <f t="shared" si="6"/>
        <v>0</v>
      </c>
    </row>
    <row r="278" spans="1:19" x14ac:dyDescent="0.25">
      <c r="A278" s="319"/>
      <c r="B278" s="320"/>
      <c r="C278" s="321"/>
      <c r="D278" s="321"/>
      <c r="E278" s="321"/>
      <c r="F278" s="321"/>
      <c r="G278" s="321"/>
      <c r="H278" s="321"/>
      <c r="I278" s="318"/>
      <c r="J278" s="318"/>
      <c r="K278" s="321"/>
      <c r="L278" s="318"/>
      <c r="M278" s="318"/>
      <c r="N278" s="318"/>
      <c r="O278" s="182">
        <f t="shared" si="6"/>
        <v>0</v>
      </c>
    </row>
    <row r="279" spans="1:19" x14ac:dyDescent="0.25">
      <c r="A279" s="319"/>
      <c r="B279" s="320"/>
      <c r="C279" s="321"/>
      <c r="D279" s="321"/>
      <c r="E279" s="321"/>
      <c r="F279" s="321"/>
      <c r="G279" s="321"/>
      <c r="H279" s="321"/>
      <c r="I279" s="318"/>
      <c r="J279" s="318"/>
      <c r="K279" s="321"/>
      <c r="L279" s="318"/>
      <c r="M279" s="318"/>
      <c r="N279" s="318"/>
      <c r="O279" s="182">
        <f t="shared" si="6"/>
        <v>0</v>
      </c>
      <c r="R279" s="58" t="s">
        <v>180</v>
      </c>
      <c r="S279" s="58" t="s">
        <v>181</v>
      </c>
    </row>
    <row r="280" spans="1:19" x14ac:dyDescent="0.25">
      <c r="A280" s="319"/>
      <c r="B280" s="320"/>
      <c r="C280" s="321"/>
      <c r="D280" s="321"/>
      <c r="E280" s="321"/>
      <c r="F280" s="321"/>
      <c r="G280" s="321"/>
      <c r="H280" s="321"/>
      <c r="I280" s="318"/>
      <c r="J280" s="318"/>
      <c r="K280" s="321"/>
      <c r="L280" s="318"/>
      <c r="M280" s="318"/>
      <c r="N280" s="318"/>
      <c r="O280" s="182">
        <f t="shared" si="6"/>
        <v>0</v>
      </c>
    </row>
    <row r="281" spans="1:19" x14ac:dyDescent="0.25">
      <c r="A281" s="319"/>
      <c r="B281" s="320"/>
      <c r="C281" s="321"/>
      <c r="D281" s="321"/>
      <c r="E281" s="321"/>
      <c r="F281" s="321"/>
      <c r="G281" s="321"/>
      <c r="H281" s="321"/>
      <c r="I281" s="318"/>
      <c r="J281" s="318"/>
      <c r="K281" s="321"/>
      <c r="L281" s="318"/>
      <c r="M281" s="318"/>
      <c r="N281" s="318"/>
      <c r="O281" s="182">
        <f t="shared" si="6"/>
        <v>0</v>
      </c>
    </row>
    <row r="282" spans="1:19" x14ac:dyDescent="0.25">
      <c r="A282" s="319"/>
      <c r="B282" s="320"/>
      <c r="C282" s="321"/>
      <c r="D282" s="321"/>
      <c r="E282" s="321"/>
      <c r="F282" s="321"/>
      <c r="G282" s="321"/>
      <c r="H282" s="321"/>
      <c r="I282" s="318"/>
      <c r="J282" s="318"/>
      <c r="K282" s="321"/>
      <c r="L282" s="318"/>
      <c r="M282" s="318"/>
      <c r="N282" s="318"/>
      <c r="O282" s="182">
        <f t="shared" si="6"/>
        <v>0</v>
      </c>
    </row>
    <row r="283" spans="1:19" x14ac:dyDescent="0.25">
      <c r="A283" s="319"/>
      <c r="B283" s="320"/>
      <c r="C283" s="321"/>
      <c r="D283" s="321"/>
      <c r="E283" s="321"/>
      <c r="F283" s="321"/>
      <c r="G283" s="321"/>
      <c r="H283" s="321"/>
      <c r="I283" s="318"/>
      <c r="J283" s="318"/>
      <c r="K283" s="321"/>
      <c r="L283" s="318"/>
      <c r="M283" s="318"/>
      <c r="N283" s="318"/>
      <c r="O283" s="182">
        <f t="shared" si="6"/>
        <v>0</v>
      </c>
    </row>
    <row r="284" spans="1:19" x14ac:dyDescent="0.25">
      <c r="A284" s="319"/>
      <c r="B284" s="320"/>
      <c r="C284" s="321"/>
      <c r="D284" s="321"/>
      <c r="E284" s="321"/>
      <c r="F284" s="321"/>
      <c r="G284" s="321"/>
      <c r="H284" s="321"/>
      <c r="I284" s="318"/>
      <c r="J284" s="318"/>
      <c r="K284" s="321"/>
      <c r="L284" s="318"/>
      <c r="M284" s="318"/>
      <c r="N284" s="318"/>
      <c r="O284" s="182">
        <f t="shared" si="6"/>
        <v>0</v>
      </c>
    </row>
    <row r="285" spans="1:19" x14ac:dyDescent="0.25">
      <c r="A285" s="319"/>
      <c r="B285" s="320"/>
      <c r="C285" s="321"/>
      <c r="D285" s="321"/>
      <c r="E285" s="321"/>
      <c r="F285" s="321"/>
      <c r="G285" s="321"/>
      <c r="H285" s="321"/>
      <c r="I285" s="318"/>
      <c r="J285" s="318"/>
      <c r="K285" s="321"/>
      <c r="L285" s="318"/>
      <c r="M285" s="318"/>
      <c r="N285" s="318"/>
      <c r="O285" s="182">
        <f t="shared" si="6"/>
        <v>0</v>
      </c>
    </row>
    <row r="286" spans="1:19" x14ac:dyDescent="0.25">
      <c r="A286" s="319"/>
      <c r="B286" s="320"/>
      <c r="C286" s="321"/>
      <c r="D286" s="321"/>
      <c r="E286" s="321"/>
      <c r="F286" s="321"/>
      <c r="G286" s="321"/>
      <c r="H286" s="321"/>
      <c r="I286" s="318"/>
      <c r="J286" s="318"/>
      <c r="K286" s="321"/>
      <c r="L286" s="318"/>
      <c r="M286" s="318"/>
      <c r="N286" s="318"/>
      <c r="O286" s="182">
        <f t="shared" si="6"/>
        <v>0</v>
      </c>
    </row>
    <row r="287" spans="1:19" x14ac:dyDescent="0.25">
      <c r="A287" s="319"/>
      <c r="B287" s="320"/>
      <c r="C287" s="321"/>
      <c r="D287" s="321"/>
      <c r="E287" s="321"/>
      <c r="F287" s="321"/>
      <c r="G287" s="321"/>
      <c r="H287" s="321"/>
      <c r="I287" s="318"/>
      <c r="J287" s="318"/>
      <c r="K287" s="321"/>
      <c r="L287" s="318"/>
      <c r="M287" s="318"/>
      <c r="N287" s="318"/>
      <c r="O287" s="182">
        <f t="shared" si="6"/>
        <v>0</v>
      </c>
    </row>
    <row r="288" spans="1:19" x14ac:dyDescent="0.25">
      <c r="A288" s="319"/>
      <c r="B288" s="320"/>
      <c r="C288" s="321"/>
      <c r="D288" s="321"/>
      <c r="E288" s="321"/>
      <c r="F288" s="321"/>
      <c r="G288" s="321"/>
      <c r="H288" s="321"/>
      <c r="I288" s="318"/>
      <c r="J288" s="318"/>
      <c r="K288" s="321"/>
      <c r="L288" s="318"/>
      <c r="M288" s="318"/>
      <c r="N288" s="318"/>
      <c r="O288" s="182">
        <f t="shared" si="6"/>
        <v>0</v>
      </c>
    </row>
    <row r="289" spans="1:17" x14ac:dyDescent="0.25">
      <c r="A289" s="319"/>
      <c r="B289" s="320"/>
      <c r="C289" s="321"/>
      <c r="D289" s="321"/>
      <c r="E289" s="321"/>
      <c r="F289" s="321"/>
      <c r="G289" s="321"/>
      <c r="H289" s="321"/>
      <c r="I289" s="318"/>
      <c r="J289" s="318"/>
      <c r="K289" s="321"/>
      <c r="L289" s="318"/>
      <c r="M289" s="318"/>
      <c r="N289" s="318"/>
      <c r="O289" s="182">
        <f t="shared" si="6"/>
        <v>0</v>
      </c>
    </row>
    <row r="290" spans="1:17" x14ac:dyDescent="0.25">
      <c r="A290" s="319"/>
      <c r="B290" s="320"/>
      <c r="C290" s="321"/>
      <c r="D290" s="321"/>
      <c r="E290" s="321"/>
      <c r="F290" s="321"/>
      <c r="G290" s="321"/>
      <c r="H290" s="321"/>
      <c r="I290" s="318"/>
      <c r="J290" s="318"/>
      <c r="K290" s="321"/>
      <c r="L290" s="318"/>
      <c r="M290" s="318"/>
      <c r="N290" s="318"/>
      <c r="O290" s="182">
        <f t="shared" si="6"/>
        <v>0</v>
      </c>
    </row>
    <row r="291" spans="1:17" x14ac:dyDescent="0.25">
      <c r="A291" s="319"/>
      <c r="B291" s="320"/>
      <c r="C291" s="321"/>
      <c r="D291" s="321"/>
      <c r="E291" s="321"/>
      <c r="F291" s="321"/>
      <c r="G291" s="321"/>
      <c r="H291" s="321"/>
      <c r="I291" s="318"/>
      <c r="J291" s="318"/>
      <c r="K291" s="321"/>
      <c r="L291" s="318"/>
      <c r="M291" s="318"/>
      <c r="N291" s="318"/>
      <c r="O291" s="182">
        <f t="shared" si="6"/>
        <v>0</v>
      </c>
    </row>
    <row r="292" spans="1:17" x14ac:dyDescent="0.25">
      <c r="A292" s="319"/>
      <c r="B292" s="320"/>
      <c r="C292" s="321"/>
      <c r="D292" s="321"/>
      <c r="E292" s="321"/>
      <c r="F292" s="321"/>
      <c r="G292" s="321"/>
      <c r="H292" s="321"/>
      <c r="I292" s="318"/>
      <c r="J292" s="318"/>
      <c r="K292" s="321"/>
      <c r="L292" s="318"/>
      <c r="M292" s="318"/>
      <c r="N292" s="318"/>
      <c r="O292" s="182">
        <f t="shared" si="6"/>
        <v>0</v>
      </c>
      <c r="Q292" s="58" t="s">
        <v>211</v>
      </c>
    </row>
    <row r="293" spans="1:17" x14ac:dyDescent="0.25">
      <c r="A293" s="319"/>
      <c r="B293" s="320"/>
      <c r="C293" s="321"/>
      <c r="D293" s="321"/>
      <c r="E293" s="321"/>
      <c r="F293" s="321"/>
      <c r="G293" s="321"/>
      <c r="H293" s="321"/>
      <c r="I293" s="318"/>
      <c r="J293" s="318"/>
      <c r="K293" s="321"/>
      <c r="L293" s="318"/>
      <c r="M293" s="318"/>
      <c r="N293" s="318"/>
      <c r="O293" s="182">
        <f t="shared" si="6"/>
        <v>0</v>
      </c>
    </row>
    <row r="294" spans="1:17" x14ac:dyDescent="0.25">
      <c r="A294" s="319"/>
      <c r="B294" s="320"/>
      <c r="C294" s="321"/>
      <c r="D294" s="321"/>
      <c r="E294" s="321"/>
      <c r="F294" s="321"/>
      <c r="G294" s="321"/>
      <c r="H294" s="321"/>
      <c r="I294" s="318"/>
      <c r="J294" s="318"/>
      <c r="K294" s="321"/>
      <c r="L294" s="318"/>
      <c r="M294" s="318"/>
      <c r="N294" s="318"/>
      <c r="O294" s="182">
        <f t="shared" si="6"/>
        <v>0</v>
      </c>
    </row>
    <row r="295" spans="1:17" x14ac:dyDescent="0.25">
      <c r="A295" s="319"/>
      <c r="B295" s="320"/>
      <c r="C295" s="321"/>
      <c r="D295" s="321"/>
      <c r="E295" s="321"/>
      <c r="F295" s="321"/>
      <c r="G295" s="321"/>
      <c r="H295" s="321"/>
      <c r="I295" s="318"/>
      <c r="J295" s="318"/>
      <c r="K295" s="321"/>
      <c r="L295" s="318"/>
      <c r="M295" s="318"/>
      <c r="N295" s="318"/>
      <c r="O295" s="182">
        <f t="shared" si="6"/>
        <v>0</v>
      </c>
    </row>
    <row r="296" spans="1:17" x14ac:dyDescent="0.25">
      <c r="A296" s="319"/>
      <c r="B296" s="320"/>
      <c r="C296" s="321"/>
      <c r="D296" s="321"/>
      <c r="E296" s="321"/>
      <c r="F296" s="321"/>
      <c r="G296" s="321"/>
      <c r="H296" s="321"/>
      <c r="I296" s="318"/>
      <c r="J296" s="318"/>
      <c r="K296" s="321"/>
      <c r="L296" s="318"/>
      <c r="M296" s="318"/>
      <c r="N296" s="318"/>
      <c r="O296" s="182">
        <f t="shared" si="6"/>
        <v>0</v>
      </c>
    </row>
    <row r="297" spans="1:17" x14ac:dyDescent="0.25">
      <c r="A297" s="319"/>
      <c r="B297" s="320"/>
      <c r="C297" s="321"/>
      <c r="D297" s="321"/>
      <c r="E297" s="321"/>
      <c r="F297" s="321"/>
      <c r="G297" s="321"/>
      <c r="H297" s="321"/>
      <c r="I297" s="318"/>
      <c r="J297" s="318"/>
      <c r="K297" s="321"/>
      <c r="L297" s="318"/>
      <c r="M297" s="318"/>
      <c r="N297" s="318"/>
      <c r="O297" s="182">
        <f t="shared" si="6"/>
        <v>0</v>
      </c>
    </row>
    <row r="298" spans="1:17" x14ac:dyDescent="0.25">
      <c r="A298" s="319"/>
      <c r="B298" s="320"/>
      <c r="C298" s="321"/>
      <c r="D298" s="321"/>
      <c r="E298" s="321"/>
      <c r="F298" s="321"/>
      <c r="G298" s="321"/>
      <c r="H298" s="321"/>
      <c r="I298" s="318"/>
      <c r="J298" s="318"/>
      <c r="K298" s="321"/>
      <c r="L298" s="318"/>
      <c r="M298" s="318"/>
      <c r="N298" s="318"/>
      <c r="O298" s="182">
        <f t="shared" si="6"/>
        <v>0</v>
      </c>
    </row>
    <row r="299" spans="1:17" x14ac:dyDescent="0.25">
      <c r="A299" s="319"/>
      <c r="B299" s="320"/>
      <c r="C299" s="321"/>
      <c r="D299" s="321"/>
      <c r="E299" s="321"/>
      <c r="F299" s="321"/>
      <c r="G299" s="321"/>
      <c r="H299" s="321"/>
      <c r="I299" s="318"/>
      <c r="J299" s="318"/>
      <c r="K299" s="321"/>
      <c r="L299" s="318"/>
      <c r="M299" s="318"/>
      <c r="N299" s="318"/>
      <c r="O299" s="182">
        <f t="shared" si="6"/>
        <v>0</v>
      </c>
    </row>
    <row r="300" spans="1:17" x14ac:dyDescent="0.25">
      <c r="A300" s="319"/>
      <c r="B300" s="320"/>
      <c r="C300" s="321"/>
      <c r="D300" s="321"/>
      <c r="E300" s="321"/>
      <c r="F300" s="321"/>
      <c r="G300" s="321"/>
      <c r="H300" s="321"/>
      <c r="I300" s="318"/>
      <c r="J300" s="318"/>
      <c r="K300" s="321"/>
      <c r="L300" s="318"/>
      <c r="M300" s="318"/>
      <c r="N300" s="318"/>
      <c r="O300" s="182">
        <f t="shared" si="6"/>
        <v>0</v>
      </c>
    </row>
    <row r="301" spans="1:17" x14ac:dyDescent="0.25">
      <c r="A301" s="319"/>
      <c r="B301" s="320"/>
      <c r="C301" s="321"/>
      <c r="D301" s="321"/>
      <c r="E301" s="321"/>
      <c r="F301" s="321"/>
      <c r="G301" s="321"/>
      <c r="H301" s="321"/>
      <c r="I301" s="318"/>
      <c r="J301" s="318"/>
      <c r="K301" s="321"/>
      <c r="L301" s="318"/>
      <c r="M301" s="318"/>
      <c r="N301" s="318"/>
      <c r="O301" s="182">
        <f t="shared" si="6"/>
        <v>0</v>
      </c>
    </row>
    <row r="302" spans="1:17" x14ac:dyDescent="0.25">
      <c r="A302" s="319"/>
      <c r="B302" s="320"/>
      <c r="C302" s="321"/>
      <c r="D302" s="321"/>
      <c r="E302" s="321"/>
      <c r="F302" s="321"/>
      <c r="G302" s="321"/>
      <c r="H302" s="321"/>
      <c r="I302" s="318"/>
      <c r="J302" s="318"/>
      <c r="K302" s="321"/>
      <c r="L302" s="318"/>
      <c r="M302" s="318"/>
      <c r="N302" s="318"/>
      <c r="O302" s="182">
        <f t="shared" si="6"/>
        <v>0</v>
      </c>
    </row>
    <row r="303" spans="1:17" x14ac:dyDescent="0.25">
      <c r="A303" s="319"/>
      <c r="B303" s="320"/>
      <c r="C303" s="321"/>
      <c r="D303" s="321"/>
      <c r="E303" s="321"/>
      <c r="F303" s="321"/>
      <c r="G303" s="321"/>
      <c r="H303" s="321"/>
      <c r="I303" s="318"/>
      <c r="J303" s="318"/>
      <c r="K303" s="321"/>
      <c r="L303" s="318"/>
      <c r="M303" s="318"/>
      <c r="N303" s="318"/>
      <c r="O303" s="182">
        <f t="shared" si="6"/>
        <v>0</v>
      </c>
    </row>
    <row r="304" spans="1:17" x14ac:dyDescent="0.25">
      <c r="A304" s="319"/>
      <c r="B304" s="320"/>
      <c r="C304" s="321"/>
      <c r="D304" s="321"/>
      <c r="E304" s="321"/>
      <c r="F304" s="321"/>
      <c r="G304" s="321"/>
      <c r="H304" s="321"/>
      <c r="I304" s="318"/>
      <c r="J304" s="318"/>
      <c r="K304" s="321"/>
      <c r="L304" s="318"/>
      <c r="M304" s="318"/>
      <c r="N304" s="318"/>
      <c r="O304" s="182">
        <f t="shared" si="6"/>
        <v>0</v>
      </c>
    </row>
    <row r="305" spans="1:16" x14ac:dyDescent="0.25">
      <c r="A305" s="319"/>
      <c r="B305" s="320"/>
      <c r="C305" s="321"/>
      <c r="D305" s="321"/>
      <c r="E305" s="321"/>
      <c r="F305" s="321"/>
      <c r="G305" s="321"/>
      <c r="H305" s="321"/>
      <c r="I305" s="318"/>
      <c r="J305" s="318"/>
      <c r="K305" s="321"/>
      <c r="L305" s="318"/>
      <c r="M305" s="318"/>
      <c r="N305" s="318"/>
      <c r="O305" s="182">
        <f t="shared" ref="O305:O366" si="7">+A305-A304</f>
        <v>0</v>
      </c>
    </row>
    <row r="306" spans="1:16" ht="15.75" x14ac:dyDescent="0.25">
      <c r="A306" s="319"/>
      <c r="B306" s="320"/>
      <c r="C306" s="321"/>
      <c r="D306" s="321"/>
      <c r="E306" s="321"/>
      <c r="F306" s="321"/>
      <c r="G306" s="321"/>
      <c r="H306" s="321"/>
      <c r="I306" s="318"/>
      <c r="J306" s="318"/>
      <c r="K306" s="321"/>
      <c r="L306" s="318"/>
      <c r="M306" s="318"/>
      <c r="N306" s="318"/>
      <c r="O306" s="182">
        <f t="shared" si="7"/>
        <v>0</v>
      </c>
      <c r="P306" s="302" t="s">
        <v>321</v>
      </c>
    </row>
    <row r="307" spans="1:16" ht="15.75" x14ac:dyDescent="0.25">
      <c r="A307" s="319"/>
      <c r="B307" s="320"/>
      <c r="C307" s="321"/>
      <c r="D307" s="321"/>
      <c r="E307" s="321"/>
      <c r="F307" s="321"/>
      <c r="G307" s="321"/>
      <c r="H307" s="321"/>
      <c r="I307" s="318"/>
      <c r="J307" s="318"/>
      <c r="K307" s="321"/>
      <c r="L307" s="318"/>
      <c r="M307" s="318"/>
      <c r="N307" s="318"/>
      <c r="O307" s="182">
        <f t="shared" si="7"/>
        <v>0</v>
      </c>
      <c r="P307" s="302"/>
    </row>
    <row r="308" spans="1:16" x14ac:dyDescent="0.25">
      <c r="A308" s="319"/>
      <c r="B308" s="320"/>
      <c r="C308" s="321"/>
      <c r="D308" s="321"/>
      <c r="E308" s="321"/>
      <c r="F308" s="321"/>
      <c r="G308" s="321"/>
      <c r="H308" s="321"/>
      <c r="I308" s="318"/>
      <c r="J308" s="318"/>
      <c r="K308" s="321"/>
      <c r="L308" s="318"/>
      <c r="M308" s="318"/>
      <c r="N308" s="318"/>
      <c r="O308" s="182">
        <f t="shared" si="7"/>
        <v>0</v>
      </c>
    </row>
    <row r="309" spans="1:16" x14ac:dyDescent="0.25">
      <c r="A309" s="319"/>
      <c r="B309" s="320"/>
      <c r="C309" s="321"/>
      <c r="D309" s="321"/>
      <c r="E309" s="321"/>
      <c r="F309" s="321"/>
      <c r="G309" s="321"/>
      <c r="H309" s="321"/>
      <c r="I309" s="318"/>
      <c r="J309" s="318"/>
      <c r="K309" s="321"/>
      <c r="L309" s="318"/>
      <c r="M309" s="318"/>
      <c r="N309" s="318"/>
      <c r="O309" s="182">
        <f t="shared" si="7"/>
        <v>0</v>
      </c>
    </row>
    <row r="310" spans="1:16" x14ac:dyDescent="0.25">
      <c r="A310" s="319"/>
      <c r="B310" s="320"/>
      <c r="C310" s="321"/>
      <c r="D310" s="321"/>
      <c r="E310" s="321"/>
      <c r="F310" s="321"/>
      <c r="G310" s="321"/>
      <c r="H310" s="321"/>
      <c r="I310" s="318"/>
      <c r="J310" s="318"/>
      <c r="K310" s="321"/>
      <c r="L310" s="318"/>
      <c r="M310" s="318"/>
      <c r="N310" s="318"/>
      <c r="O310" s="182">
        <f t="shared" si="7"/>
        <v>0</v>
      </c>
    </row>
    <row r="311" spans="1:16" x14ac:dyDescent="0.25">
      <c r="A311" s="319"/>
      <c r="B311" s="320"/>
      <c r="C311" s="321"/>
      <c r="D311" s="321"/>
      <c r="E311" s="321"/>
      <c r="F311" s="321"/>
      <c r="G311" s="321"/>
      <c r="H311" s="321"/>
      <c r="I311" s="318"/>
      <c r="J311" s="318"/>
      <c r="K311" s="321"/>
      <c r="L311" s="318"/>
      <c r="M311" s="318"/>
      <c r="N311" s="318"/>
      <c r="O311" s="182">
        <f t="shared" si="7"/>
        <v>0</v>
      </c>
    </row>
    <row r="312" spans="1:16" x14ac:dyDescent="0.25">
      <c r="A312" s="319"/>
      <c r="B312" s="320"/>
      <c r="C312" s="321"/>
      <c r="D312" s="321"/>
      <c r="E312" s="321"/>
      <c r="F312" s="321"/>
      <c r="G312" s="321"/>
      <c r="H312" s="321"/>
      <c r="I312" s="318"/>
      <c r="J312" s="318"/>
      <c r="K312" s="321"/>
      <c r="L312" s="318"/>
      <c r="M312" s="318"/>
      <c r="N312" s="318"/>
      <c r="O312" s="182">
        <f t="shared" si="7"/>
        <v>0</v>
      </c>
    </row>
    <row r="313" spans="1:16" x14ac:dyDescent="0.25">
      <c r="A313" s="319"/>
      <c r="B313" s="320"/>
      <c r="C313" s="321"/>
      <c r="D313" s="321"/>
      <c r="E313" s="321"/>
      <c r="F313" s="321"/>
      <c r="G313" s="321"/>
      <c r="H313" s="321"/>
      <c r="I313" s="318"/>
      <c r="J313" s="318"/>
      <c r="K313" s="321"/>
      <c r="L313" s="318"/>
      <c r="M313" s="318"/>
      <c r="N313" s="318"/>
      <c r="O313" s="182">
        <f t="shared" si="7"/>
        <v>0</v>
      </c>
    </row>
    <row r="314" spans="1:16" x14ac:dyDescent="0.25">
      <c r="A314" s="319"/>
      <c r="B314" s="320"/>
      <c r="C314" s="321"/>
      <c r="D314" s="321"/>
      <c r="E314" s="321"/>
      <c r="F314" s="321"/>
      <c r="G314" s="321"/>
      <c r="H314" s="321"/>
      <c r="I314" s="318"/>
      <c r="J314" s="318"/>
      <c r="K314" s="321"/>
      <c r="L314" s="318"/>
      <c r="M314" s="318"/>
      <c r="N314" s="318"/>
      <c r="O314" s="182">
        <f t="shared" si="7"/>
        <v>0</v>
      </c>
    </row>
    <row r="315" spans="1:16" x14ac:dyDescent="0.25">
      <c r="A315" s="319"/>
      <c r="B315" s="320"/>
      <c r="C315" s="321"/>
      <c r="D315" s="321"/>
      <c r="E315" s="321"/>
      <c r="F315" s="321"/>
      <c r="G315" s="321"/>
      <c r="H315" s="321"/>
      <c r="I315" s="318"/>
      <c r="J315" s="318"/>
      <c r="K315" s="321"/>
      <c r="L315" s="318"/>
      <c r="M315" s="318"/>
      <c r="N315" s="318"/>
      <c r="O315" s="182">
        <f t="shared" si="7"/>
        <v>0</v>
      </c>
    </row>
    <row r="316" spans="1:16" x14ac:dyDescent="0.25">
      <c r="A316" s="319"/>
      <c r="B316" s="320"/>
      <c r="C316" s="321"/>
      <c r="D316" s="321"/>
      <c r="E316" s="321"/>
      <c r="F316" s="321"/>
      <c r="G316" s="321"/>
      <c r="H316" s="321"/>
      <c r="I316" s="318"/>
      <c r="J316" s="318"/>
      <c r="K316" s="321"/>
      <c r="L316" s="318"/>
      <c r="M316" s="318"/>
      <c r="N316" s="318"/>
      <c r="O316" s="182">
        <f t="shared" si="7"/>
        <v>0</v>
      </c>
    </row>
    <row r="317" spans="1:16" x14ac:dyDescent="0.25">
      <c r="A317" s="319"/>
      <c r="B317" s="320"/>
      <c r="C317" s="321"/>
      <c r="D317" s="321"/>
      <c r="E317" s="321"/>
      <c r="F317" s="321"/>
      <c r="G317" s="321"/>
      <c r="H317" s="321"/>
      <c r="I317" s="318"/>
      <c r="J317" s="318"/>
      <c r="K317" s="321"/>
      <c r="L317" s="318"/>
      <c r="M317" s="318"/>
      <c r="N317" s="318"/>
      <c r="O317" s="182">
        <f t="shared" si="7"/>
        <v>0</v>
      </c>
    </row>
    <row r="318" spans="1:16" x14ac:dyDescent="0.25">
      <c r="A318" s="319"/>
      <c r="B318" s="320"/>
      <c r="C318" s="321"/>
      <c r="D318" s="321"/>
      <c r="E318" s="321"/>
      <c r="F318" s="321"/>
      <c r="G318" s="321"/>
      <c r="H318" s="321"/>
      <c r="I318" s="318"/>
      <c r="J318" s="318"/>
      <c r="K318" s="321"/>
      <c r="L318" s="318"/>
      <c r="M318" s="318"/>
      <c r="N318" s="318"/>
      <c r="O318" s="182">
        <f t="shared" si="7"/>
        <v>0</v>
      </c>
    </row>
    <row r="319" spans="1:16" x14ac:dyDescent="0.25">
      <c r="A319" s="319"/>
      <c r="B319" s="320"/>
      <c r="C319" s="321"/>
      <c r="D319" s="321"/>
      <c r="E319" s="321"/>
      <c r="F319" s="321"/>
      <c r="G319" s="321"/>
      <c r="H319" s="321"/>
      <c r="I319" s="318"/>
      <c r="J319" s="318"/>
      <c r="K319" s="321"/>
      <c r="L319" s="318"/>
      <c r="M319" s="318"/>
      <c r="N319" s="318"/>
      <c r="O319" s="182">
        <f t="shared" si="7"/>
        <v>0</v>
      </c>
    </row>
    <row r="320" spans="1:16" x14ac:dyDescent="0.25">
      <c r="A320" s="319"/>
      <c r="B320" s="320"/>
      <c r="C320" s="321"/>
      <c r="D320" s="321"/>
      <c r="E320" s="321"/>
      <c r="F320" s="321"/>
      <c r="G320" s="321"/>
      <c r="H320" s="321"/>
      <c r="I320" s="318"/>
      <c r="J320" s="318"/>
      <c r="K320" s="321"/>
      <c r="L320" s="318"/>
      <c r="M320" s="318"/>
      <c r="N320" s="318"/>
      <c r="O320" s="182">
        <f t="shared" si="7"/>
        <v>0</v>
      </c>
    </row>
    <row r="321" spans="1:17" x14ac:dyDescent="0.25">
      <c r="A321" s="319"/>
      <c r="B321" s="320"/>
      <c r="C321" s="321"/>
      <c r="D321" s="321"/>
      <c r="E321" s="321"/>
      <c r="F321" s="321"/>
      <c r="G321" s="321"/>
      <c r="H321" s="321"/>
      <c r="I321" s="318"/>
      <c r="J321" s="318"/>
      <c r="K321" s="321"/>
      <c r="L321" s="318"/>
      <c r="M321" s="318"/>
      <c r="N321" s="318"/>
      <c r="O321" s="182">
        <f t="shared" si="7"/>
        <v>0</v>
      </c>
    </row>
    <row r="322" spans="1:17" x14ac:dyDescent="0.25">
      <c r="A322" s="319"/>
      <c r="B322" s="320"/>
      <c r="C322" s="321"/>
      <c r="D322" s="321"/>
      <c r="E322" s="321"/>
      <c r="F322" s="321"/>
      <c r="G322" s="321"/>
      <c r="H322" s="321"/>
      <c r="I322" s="318"/>
      <c r="J322" s="318"/>
      <c r="K322" s="321"/>
      <c r="L322" s="318"/>
      <c r="M322" s="318"/>
      <c r="N322" s="318"/>
      <c r="O322" s="182">
        <f t="shared" si="7"/>
        <v>0</v>
      </c>
    </row>
    <row r="323" spans="1:17" x14ac:dyDescent="0.25">
      <c r="A323" s="319"/>
      <c r="B323" s="320"/>
      <c r="C323" s="321"/>
      <c r="D323" s="321"/>
      <c r="E323" s="321"/>
      <c r="F323" s="321"/>
      <c r="G323" s="321"/>
      <c r="H323" s="321"/>
      <c r="I323" s="318"/>
      <c r="J323" s="318"/>
      <c r="K323" s="321"/>
      <c r="L323" s="318"/>
      <c r="M323" s="318"/>
      <c r="N323" s="318"/>
      <c r="O323" s="182">
        <f t="shared" si="7"/>
        <v>0</v>
      </c>
    </row>
    <row r="324" spans="1:17" x14ac:dyDescent="0.25">
      <c r="A324" s="319"/>
      <c r="B324" s="320"/>
      <c r="C324" s="321"/>
      <c r="D324" s="321"/>
      <c r="E324" s="321"/>
      <c r="F324" s="321"/>
      <c r="G324" s="321"/>
      <c r="H324" s="321"/>
      <c r="I324" s="318"/>
      <c r="J324" s="318"/>
      <c r="K324" s="321"/>
      <c r="L324" s="318"/>
      <c r="M324" s="318"/>
      <c r="N324" s="318"/>
      <c r="O324" s="182">
        <f t="shared" si="7"/>
        <v>0</v>
      </c>
      <c r="Q324" s="240" t="str">
        <f t="shared" ref="Q324:Q328" si="8">CONCATENATE(MID(B324,1,2),"-",MID(B324,4,2),"-",MID(B324,7,4))</f>
        <v>--</v>
      </c>
    </row>
    <row r="325" spans="1:17" x14ac:dyDescent="0.25">
      <c r="A325" s="319"/>
      <c r="B325" s="320"/>
      <c r="C325" s="321"/>
      <c r="D325" s="321"/>
      <c r="E325" s="321"/>
      <c r="F325" s="321"/>
      <c r="G325" s="321"/>
      <c r="H325" s="321"/>
      <c r="I325" s="318"/>
      <c r="J325" s="318"/>
      <c r="K325" s="321"/>
      <c r="L325" s="318"/>
      <c r="M325" s="318"/>
      <c r="N325" s="318"/>
      <c r="O325" s="182">
        <f t="shared" si="7"/>
        <v>0</v>
      </c>
      <c r="Q325" s="240" t="str">
        <f t="shared" si="8"/>
        <v>--</v>
      </c>
    </row>
    <row r="326" spans="1:17" x14ac:dyDescent="0.25">
      <c r="A326" s="319"/>
      <c r="B326" s="320"/>
      <c r="C326" s="321"/>
      <c r="D326" s="321"/>
      <c r="E326" s="321"/>
      <c r="F326" s="321"/>
      <c r="G326" s="321"/>
      <c r="H326" s="321"/>
      <c r="I326" s="318"/>
      <c r="J326" s="318"/>
      <c r="K326" s="321"/>
      <c r="L326" s="318"/>
      <c r="M326" s="318"/>
      <c r="N326" s="318"/>
      <c r="O326" s="182">
        <f t="shared" si="7"/>
        <v>0</v>
      </c>
      <c r="Q326" s="240" t="str">
        <f t="shared" si="8"/>
        <v>--</v>
      </c>
    </row>
    <row r="327" spans="1:17" x14ac:dyDescent="0.25">
      <c r="A327" s="319"/>
      <c r="B327" s="320"/>
      <c r="C327" s="321"/>
      <c r="D327" s="321"/>
      <c r="E327" s="321"/>
      <c r="F327" s="321"/>
      <c r="G327" s="321"/>
      <c r="H327" s="321"/>
      <c r="I327" s="318"/>
      <c r="J327" s="318"/>
      <c r="K327" s="321"/>
      <c r="L327" s="318"/>
      <c r="M327" s="318"/>
      <c r="N327" s="318"/>
      <c r="O327" s="182">
        <f t="shared" si="7"/>
        <v>0</v>
      </c>
      <c r="Q327" s="240" t="str">
        <f t="shared" si="8"/>
        <v>--</v>
      </c>
    </row>
    <row r="328" spans="1:17" x14ac:dyDescent="0.25">
      <c r="A328" s="319"/>
      <c r="B328" s="320"/>
      <c r="C328" s="321"/>
      <c r="D328" s="321"/>
      <c r="E328" s="321"/>
      <c r="F328" s="321"/>
      <c r="G328" s="321"/>
      <c r="H328" s="321"/>
      <c r="I328" s="318"/>
      <c r="J328" s="318"/>
      <c r="K328" s="321"/>
      <c r="L328" s="318"/>
      <c r="M328" s="318"/>
      <c r="N328" s="318"/>
      <c r="O328" s="182">
        <f t="shared" si="7"/>
        <v>0</v>
      </c>
      <c r="Q328" s="240" t="str">
        <f t="shared" si="8"/>
        <v>--</v>
      </c>
    </row>
    <row r="329" spans="1:17" x14ac:dyDescent="0.25">
      <c r="A329" s="319"/>
      <c r="B329" s="320"/>
      <c r="C329" s="321"/>
      <c r="D329" s="321"/>
      <c r="E329" s="321"/>
      <c r="F329" s="321"/>
      <c r="G329" s="321"/>
      <c r="H329" s="321"/>
      <c r="I329" s="318"/>
      <c r="J329" s="318"/>
      <c r="K329" s="321"/>
      <c r="L329" s="318"/>
      <c r="M329" s="318"/>
      <c r="N329" s="318"/>
      <c r="O329" s="182">
        <f t="shared" si="7"/>
        <v>0</v>
      </c>
      <c r="Q329" s="240" t="str">
        <f>CONCATENATE(MID(B329,1,2),"-",MID(B329,4,2),"-",MID(B329,7,4))</f>
        <v>--</v>
      </c>
    </row>
    <row r="330" spans="1:17" x14ac:dyDescent="0.25">
      <c r="A330" s="319"/>
      <c r="B330" s="320"/>
      <c r="C330" s="321"/>
      <c r="D330" s="321"/>
      <c r="E330" s="321"/>
      <c r="F330" s="321"/>
      <c r="G330" s="321"/>
      <c r="H330" s="321"/>
      <c r="I330" s="318"/>
      <c r="J330" s="318"/>
      <c r="K330" s="321"/>
      <c r="L330" s="318"/>
      <c r="M330" s="318"/>
      <c r="N330" s="318"/>
      <c r="O330" s="182">
        <f t="shared" si="7"/>
        <v>0</v>
      </c>
    </row>
    <row r="331" spans="1:17" x14ac:dyDescent="0.25">
      <c r="A331" s="319"/>
      <c r="B331" s="320"/>
      <c r="C331" s="321"/>
      <c r="D331" s="321"/>
      <c r="E331" s="321"/>
      <c r="F331" s="321"/>
      <c r="G331" s="321"/>
      <c r="H331" s="321"/>
      <c r="I331" s="318"/>
      <c r="J331" s="318"/>
      <c r="K331" s="321"/>
      <c r="L331" s="318"/>
      <c r="M331" s="318"/>
      <c r="N331" s="318"/>
      <c r="O331" s="182">
        <f t="shared" si="7"/>
        <v>0</v>
      </c>
    </row>
    <row r="332" spans="1:17" x14ac:dyDescent="0.25">
      <c r="A332" s="319"/>
      <c r="B332" s="320"/>
      <c r="C332" s="321"/>
      <c r="D332" s="321"/>
      <c r="E332" s="321"/>
      <c r="F332" s="321"/>
      <c r="G332" s="321"/>
      <c r="H332" s="321"/>
      <c r="I332" s="318"/>
      <c r="J332" s="318"/>
      <c r="K332" s="321"/>
      <c r="L332" s="318"/>
      <c r="M332" s="318"/>
      <c r="N332" s="318"/>
      <c r="O332" s="182">
        <f t="shared" si="7"/>
        <v>0</v>
      </c>
    </row>
    <row r="333" spans="1:17" x14ac:dyDescent="0.25">
      <c r="A333" s="319"/>
      <c r="B333" s="320"/>
      <c r="C333" s="321"/>
      <c r="D333" s="321"/>
      <c r="E333" s="321"/>
      <c r="F333" s="321"/>
      <c r="G333" s="321"/>
      <c r="H333" s="321"/>
      <c r="I333" s="318"/>
      <c r="J333" s="318"/>
      <c r="K333" s="321"/>
      <c r="L333" s="318"/>
      <c r="M333" s="318"/>
      <c r="N333" s="318"/>
      <c r="O333" s="182">
        <f t="shared" si="7"/>
        <v>0</v>
      </c>
    </row>
    <row r="334" spans="1:17" x14ac:dyDescent="0.25">
      <c r="A334" s="319"/>
      <c r="B334" s="320"/>
      <c r="C334" s="321"/>
      <c r="D334" s="321"/>
      <c r="E334" s="321"/>
      <c r="F334" s="321"/>
      <c r="G334" s="321"/>
      <c r="H334" s="321"/>
      <c r="I334" s="318"/>
      <c r="J334" s="318"/>
      <c r="K334" s="321"/>
      <c r="L334" s="318"/>
      <c r="M334" s="318"/>
      <c r="N334" s="318"/>
      <c r="O334" s="182">
        <f t="shared" si="7"/>
        <v>0</v>
      </c>
    </row>
    <row r="335" spans="1:17" x14ac:dyDescent="0.25">
      <c r="A335" s="319"/>
      <c r="B335" s="320"/>
      <c r="C335" s="321"/>
      <c r="D335" s="321"/>
      <c r="E335" s="321"/>
      <c r="F335" s="321"/>
      <c r="G335" s="321"/>
      <c r="H335" s="321"/>
      <c r="I335" s="318"/>
      <c r="J335" s="318"/>
      <c r="K335" s="321"/>
      <c r="L335" s="318"/>
      <c r="M335" s="318"/>
      <c r="N335" s="318"/>
      <c r="O335" s="182">
        <f t="shared" si="7"/>
        <v>0</v>
      </c>
    </row>
    <row r="336" spans="1:17" x14ac:dyDescent="0.25">
      <c r="A336" s="319"/>
      <c r="B336" s="320"/>
      <c r="C336" s="321"/>
      <c r="D336" s="321"/>
      <c r="E336" s="321"/>
      <c r="F336" s="321"/>
      <c r="G336" s="321"/>
      <c r="H336" s="321"/>
      <c r="I336" s="318"/>
      <c r="J336" s="318"/>
      <c r="K336" s="321"/>
      <c r="L336" s="318"/>
      <c r="M336" s="318"/>
      <c r="N336" s="318"/>
      <c r="O336" s="182">
        <f t="shared" si="7"/>
        <v>0</v>
      </c>
    </row>
    <row r="337" spans="1:15" x14ac:dyDescent="0.25">
      <c r="A337" s="319"/>
      <c r="B337" s="320"/>
      <c r="C337" s="321"/>
      <c r="D337" s="321"/>
      <c r="E337" s="321"/>
      <c r="F337" s="321"/>
      <c r="G337" s="321"/>
      <c r="H337" s="321"/>
      <c r="I337" s="318"/>
      <c r="J337" s="318"/>
      <c r="K337" s="321"/>
      <c r="L337" s="318"/>
      <c r="M337" s="318"/>
      <c r="N337" s="318"/>
      <c r="O337" s="182">
        <f t="shared" si="7"/>
        <v>0</v>
      </c>
    </row>
    <row r="338" spans="1:15" x14ac:dyDescent="0.25">
      <c r="A338" s="319"/>
      <c r="B338" s="320"/>
      <c r="C338" s="321"/>
      <c r="D338" s="321"/>
      <c r="E338" s="321"/>
      <c r="F338" s="321"/>
      <c r="G338" s="321"/>
      <c r="H338" s="321"/>
      <c r="I338" s="318"/>
      <c r="J338" s="318"/>
      <c r="K338" s="321"/>
      <c r="L338" s="318"/>
      <c r="M338" s="318"/>
      <c r="N338" s="318"/>
      <c r="O338" s="182">
        <f t="shared" si="7"/>
        <v>0</v>
      </c>
    </row>
    <row r="339" spans="1:15" x14ac:dyDescent="0.25">
      <c r="A339" s="319"/>
      <c r="B339" s="320"/>
      <c r="C339" s="321"/>
      <c r="D339" s="321"/>
      <c r="E339" s="321"/>
      <c r="F339" s="321"/>
      <c r="G339" s="321"/>
      <c r="H339" s="321"/>
      <c r="I339" s="318"/>
      <c r="J339" s="318"/>
      <c r="K339" s="321"/>
      <c r="L339" s="318"/>
      <c r="M339" s="318"/>
      <c r="N339" s="318"/>
      <c r="O339" s="182">
        <f t="shared" si="7"/>
        <v>0</v>
      </c>
    </row>
    <row r="340" spans="1:15" x14ac:dyDescent="0.25">
      <c r="A340" s="319"/>
      <c r="B340" s="320"/>
      <c r="C340" s="321"/>
      <c r="D340" s="321"/>
      <c r="E340" s="321"/>
      <c r="F340" s="321"/>
      <c r="G340" s="321"/>
      <c r="H340" s="321"/>
      <c r="I340" s="318"/>
      <c r="J340" s="318"/>
      <c r="K340" s="321"/>
      <c r="L340" s="318"/>
      <c r="M340" s="318"/>
      <c r="N340" s="318"/>
      <c r="O340" s="182">
        <f t="shared" si="7"/>
        <v>0</v>
      </c>
    </row>
    <row r="341" spans="1:15" x14ac:dyDescent="0.25">
      <c r="A341" s="319"/>
      <c r="B341" s="320"/>
      <c r="C341" s="321"/>
      <c r="D341" s="321"/>
      <c r="E341" s="321"/>
      <c r="F341" s="321"/>
      <c r="G341" s="321"/>
      <c r="H341" s="321"/>
      <c r="I341" s="318"/>
      <c r="J341" s="318"/>
      <c r="K341" s="321"/>
      <c r="L341" s="318"/>
      <c r="M341" s="318"/>
      <c r="N341" s="318"/>
      <c r="O341" s="182">
        <f t="shared" si="7"/>
        <v>0</v>
      </c>
    </row>
    <row r="342" spans="1:15" x14ac:dyDescent="0.25">
      <c r="A342" s="319"/>
      <c r="B342" s="320"/>
      <c r="C342" s="321"/>
      <c r="D342" s="321"/>
      <c r="E342" s="321"/>
      <c r="F342" s="321"/>
      <c r="G342" s="321"/>
      <c r="H342" s="321"/>
      <c r="I342" s="318"/>
      <c r="J342" s="318"/>
      <c r="K342" s="321"/>
      <c r="L342" s="318"/>
      <c r="M342" s="318"/>
      <c r="N342" s="318"/>
      <c r="O342" s="182">
        <f t="shared" si="7"/>
        <v>0</v>
      </c>
    </row>
    <row r="343" spans="1:15" x14ac:dyDescent="0.25">
      <c r="A343" s="319"/>
      <c r="B343" s="320"/>
      <c r="C343" s="321"/>
      <c r="D343" s="321"/>
      <c r="E343" s="321"/>
      <c r="F343" s="321"/>
      <c r="G343" s="321"/>
      <c r="H343" s="321"/>
      <c r="I343" s="318"/>
      <c r="J343" s="318"/>
      <c r="K343" s="321"/>
      <c r="L343" s="318"/>
      <c r="M343" s="318"/>
      <c r="N343" s="318"/>
      <c r="O343" s="182">
        <f t="shared" si="7"/>
        <v>0</v>
      </c>
    </row>
    <row r="344" spans="1:15" x14ac:dyDescent="0.25">
      <c r="A344" s="319"/>
      <c r="B344" s="320"/>
      <c r="C344" s="321"/>
      <c r="D344" s="321"/>
      <c r="E344" s="321"/>
      <c r="F344" s="321"/>
      <c r="G344" s="321"/>
      <c r="H344" s="321"/>
      <c r="I344" s="318"/>
      <c r="J344" s="318"/>
      <c r="K344" s="321"/>
      <c r="L344" s="318"/>
      <c r="M344" s="318"/>
      <c r="N344" s="318"/>
      <c r="O344" s="182">
        <f t="shared" si="7"/>
        <v>0</v>
      </c>
    </row>
    <row r="345" spans="1:15" x14ac:dyDescent="0.25">
      <c r="A345" s="319"/>
      <c r="B345" s="320"/>
      <c r="C345" s="321"/>
      <c r="D345" s="321"/>
      <c r="E345" s="321"/>
      <c r="F345" s="321"/>
      <c r="G345" s="321"/>
      <c r="H345" s="321"/>
      <c r="I345" s="318"/>
      <c r="J345" s="318"/>
      <c r="K345" s="321"/>
      <c r="L345" s="318"/>
      <c r="M345" s="318"/>
      <c r="N345" s="318"/>
      <c r="O345" s="182">
        <f t="shared" si="7"/>
        <v>0</v>
      </c>
    </row>
    <row r="346" spans="1:15" x14ac:dyDescent="0.25">
      <c r="A346" s="319"/>
      <c r="B346" s="320"/>
      <c r="C346" s="321"/>
      <c r="D346" s="321"/>
      <c r="E346" s="321"/>
      <c r="F346" s="321"/>
      <c r="G346" s="321"/>
      <c r="H346" s="321"/>
      <c r="I346" s="318"/>
      <c r="J346" s="318"/>
      <c r="K346" s="321"/>
      <c r="L346" s="318"/>
      <c r="M346" s="318"/>
      <c r="N346" s="318"/>
      <c r="O346" s="182">
        <f t="shared" si="7"/>
        <v>0</v>
      </c>
    </row>
    <row r="347" spans="1:15" x14ac:dyDescent="0.25">
      <c r="A347" s="319"/>
      <c r="B347" s="320"/>
      <c r="C347" s="321"/>
      <c r="D347" s="321"/>
      <c r="E347" s="321"/>
      <c r="F347" s="321"/>
      <c r="G347" s="321"/>
      <c r="H347" s="321"/>
      <c r="I347" s="318"/>
      <c r="J347" s="318"/>
      <c r="K347" s="321"/>
      <c r="L347" s="318"/>
      <c r="M347" s="318"/>
      <c r="N347" s="318"/>
      <c r="O347" s="182">
        <f t="shared" si="7"/>
        <v>0</v>
      </c>
    </row>
    <row r="348" spans="1:15" x14ac:dyDescent="0.25">
      <c r="A348" s="319"/>
      <c r="B348" s="320"/>
      <c r="C348" s="321"/>
      <c r="D348" s="321"/>
      <c r="E348" s="321"/>
      <c r="F348" s="321"/>
      <c r="G348" s="321"/>
      <c r="H348" s="321"/>
      <c r="I348" s="318"/>
      <c r="J348" s="318"/>
      <c r="K348" s="321"/>
      <c r="L348" s="318"/>
      <c r="M348" s="318"/>
      <c r="N348" s="318"/>
      <c r="O348" s="182">
        <f t="shared" si="7"/>
        <v>0</v>
      </c>
    </row>
    <row r="349" spans="1:15" x14ac:dyDescent="0.25">
      <c r="A349" s="319"/>
      <c r="B349" s="320"/>
      <c r="C349" s="321"/>
      <c r="D349" s="321"/>
      <c r="E349" s="321"/>
      <c r="F349" s="321"/>
      <c r="G349" s="321"/>
      <c r="H349" s="321"/>
      <c r="I349" s="318"/>
      <c r="J349" s="318"/>
      <c r="K349" s="321"/>
      <c r="L349" s="318"/>
      <c r="M349" s="318"/>
      <c r="N349" s="318"/>
      <c r="O349" s="182">
        <f t="shared" si="7"/>
        <v>0</v>
      </c>
    </row>
    <row r="350" spans="1:15" x14ac:dyDescent="0.25">
      <c r="A350" s="319"/>
      <c r="B350" s="320"/>
      <c r="C350" s="321"/>
      <c r="D350" s="321"/>
      <c r="E350" s="321"/>
      <c r="F350" s="321"/>
      <c r="G350" s="321"/>
      <c r="H350" s="321"/>
      <c r="I350" s="318"/>
      <c r="J350" s="318"/>
      <c r="K350" s="321"/>
      <c r="L350" s="318"/>
      <c r="M350" s="318"/>
      <c r="N350" s="318"/>
      <c r="O350" s="182">
        <f t="shared" si="7"/>
        <v>0</v>
      </c>
    </row>
    <row r="351" spans="1:15" x14ac:dyDescent="0.25">
      <c r="A351" s="319"/>
      <c r="B351" s="320"/>
      <c r="C351" s="321"/>
      <c r="D351" s="321"/>
      <c r="E351" s="321"/>
      <c r="F351" s="321"/>
      <c r="G351" s="321"/>
      <c r="H351" s="321"/>
      <c r="I351" s="318"/>
      <c r="J351" s="318"/>
      <c r="K351" s="321"/>
      <c r="L351" s="318"/>
      <c r="M351" s="318"/>
      <c r="N351" s="318"/>
      <c r="O351" s="182">
        <f t="shared" si="7"/>
        <v>0</v>
      </c>
    </row>
    <row r="352" spans="1:15" x14ac:dyDescent="0.25">
      <c r="A352" s="319"/>
      <c r="B352" s="320"/>
      <c r="C352" s="321"/>
      <c r="D352" s="321"/>
      <c r="E352" s="321"/>
      <c r="F352" s="321"/>
      <c r="G352" s="321"/>
      <c r="H352" s="321"/>
      <c r="I352" s="318"/>
      <c r="J352" s="318"/>
      <c r="K352" s="321"/>
      <c r="L352" s="318"/>
      <c r="M352" s="318"/>
      <c r="N352" s="318"/>
      <c r="O352" s="182">
        <f t="shared" si="7"/>
        <v>0</v>
      </c>
    </row>
    <row r="353" spans="1:15" x14ac:dyDescent="0.25">
      <c r="A353" s="319"/>
      <c r="B353" s="320"/>
      <c r="C353" s="321"/>
      <c r="D353" s="321"/>
      <c r="E353" s="321"/>
      <c r="F353" s="321"/>
      <c r="G353" s="321"/>
      <c r="H353" s="321"/>
      <c r="I353" s="318"/>
      <c r="J353" s="318"/>
      <c r="K353" s="321"/>
      <c r="L353" s="318"/>
      <c r="M353" s="318"/>
      <c r="N353" s="318"/>
      <c r="O353" s="182">
        <f t="shared" si="7"/>
        <v>0</v>
      </c>
    </row>
    <row r="354" spans="1:15" x14ac:dyDescent="0.25">
      <c r="A354" s="319"/>
      <c r="B354" s="320"/>
      <c r="C354" s="321"/>
      <c r="D354" s="321"/>
      <c r="E354" s="321"/>
      <c r="F354" s="321"/>
      <c r="G354" s="321"/>
      <c r="H354" s="321"/>
      <c r="I354" s="318"/>
      <c r="J354" s="318"/>
      <c r="K354" s="321"/>
      <c r="L354" s="318"/>
      <c r="M354" s="318"/>
      <c r="N354" s="318"/>
      <c r="O354" s="182">
        <f t="shared" si="7"/>
        <v>0</v>
      </c>
    </row>
    <row r="355" spans="1:15" x14ac:dyDescent="0.25">
      <c r="A355" s="319"/>
      <c r="B355" s="320"/>
      <c r="C355" s="321"/>
      <c r="D355" s="321"/>
      <c r="E355" s="321"/>
      <c r="F355" s="321"/>
      <c r="G355" s="321"/>
      <c r="H355" s="321"/>
      <c r="I355" s="318"/>
      <c r="J355" s="318"/>
      <c r="K355" s="321"/>
      <c r="L355" s="322"/>
      <c r="M355" s="318"/>
      <c r="N355" s="318"/>
      <c r="O355" s="182">
        <f t="shared" si="7"/>
        <v>0</v>
      </c>
    </row>
    <row r="356" spans="1:15" x14ac:dyDescent="0.25">
      <c r="A356" s="319"/>
      <c r="B356" s="320"/>
      <c r="C356" s="321"/>
      <c r="D356" s="321"/>
      <c r="E356" s="321"/>
      <c r="F356" s="321"/>
      <c r="G356" s="321"/>
      <c r="H356" s="321"/>
      <c r="I356" s="318"/>
      <c r="J356" s="318"/>
      <c r="K356" s="321"/>
      <c r="L356" s="322"/>
      <c r="M356" s="318"/>
      <c r="N356" s="318"/>
      <c r="O356" s="182">
        <f t="shared" si="7"/>
        <v>0</v>
      </c>
    </row>
    <row r="357" spans="1:15" x14ac:dyDescent="0.25">
      <c r="A357" s="319"/>
      <c r="B357" s="320"/>
      <c r="C357" s="321"/>
      <c r="D357" s="321"/>
      <c r="E357" s="321"/>
      <c r="F357" s="321"/>
      <c r="G357" s="321"/>
      <c r="H357" s="321"/>
      <c r="I357" s="318"/>
      <c r="J357" s="318"/>
      <c r="K357" s="321"/>
      <c r="L357" s="322"/>
      <c r="M357" s="318"/>
      <c r="N357" s="318"/>
      <c r="O357" s="182">
        <f t="shared" si="7"/>
        <v>0</v>
      </c>
    </row>
    <row r="358" spans="1:15" x14ac:dyDescent="0.25">
      <c r="A358" s="212"/>
      <c r="B358" s="213"/>
      <c r="C358" s="214"/>
      <c r="D358" s="214"/>
      <c r="E358" s="214"/>
      <c r="F358" s="214"/>
      <c r="G358" s="214"/>
      <c r="H358" s="214"/>
      <c r="I358" s="215"/>
      <c r="J358" s="215"/>
      <c r="K358" s="214"/>
      <c r="L358" s="304"/>
      <c r="M358" s="303"/>
      <c r="N358" s="303"/>
      <c r="O358" s="182">
        <f t="shared" si="7"/>
        <v>0</v>
      </c>
    </row>
    <row r="359" spans="1:15" x14ac:dyDescent="0.25">
      <c r="A359" s="212"/>
      <c r="B359" s="213"/>
      <c r="C359" s="214"/>
      <c r="D359" s="214"/>
      <c r="E359" s="214"/>
      <c r="F359" s="214"/>
      <c r="G359" s="214"/>
      <c r="H359" s="214"/>
      <c r="I359" s="215"/>
      <c r="J359" s="215"/>
      <c r="K359" s="214"/>
      <c r="L359" s="304"/>
      <c r="M359" s="303"/>
      <c r="N359" s="303"/>
      <c r="O359" s="182">
        <f t="shared" si="7"/>
        <v>0</v>
      </c>
    </row>
    <row r="360" spans="1:15" x14ac:dyDescent="0.25">
      <c r="A360" s="212"/>
      <c r="B360" s="213"/>
      <c r="C360" s="214"/>
      <c r="D360" s="214"/>
      <c r="E360" s="214"/>
      <c r="F360" s="214"/>
      <c r="G360" s="214"/>
      <c r="H360" s="214"/>
      <c r="I360" s="215"/>
      <c r="J360" s="215"/>
      <c r="K360" s="214"/>
      <c r="L360" s="304"/>
      <c r="M360" s="303"/>
      <c r="N360" s="303"/>
      <c r="O360" s="182">
        <f t="shared" si="7"/>
        <v>0</v>
      </c>
    </row>
    <row r="361" spans="1:15" x14ac:dyDescent="0.25">
      <c r="A361" s="212"/>
      <c r="B361" s="213"/>
      <c r="C361" s="214"/>
      <c r="D361" s="214"/>
      <c r="E361" s="214"/>
      <c r="F361" s="214"/>
      <c r="G361" s="214"/>
      <c r="H361" s="214"/>
      <c r="I361" s="215"/>
      <c r="J361" s="215"/>
      <c r="K361" s="214"/>
      <c r="L361" s="304"/>
      <c r="M361" s="303"/>
      <c r="N361" s="303"/>
      <c r="O361" s="182">
        <f t="shared" si="7"/>
        <v>0</v>
      </c>
    </row>
    <row r="362" spans="1:15" x14ac:dyDescent="0.25">
      <c r="A362" s="212"/>
      <c r="B362" s="213"/>
      <c r="C362" s="214"/>
      <c r="D362" s="214"/>
      <c r="E362" s="214"/>
      <c r="F362" s="214"/>
      <c r="G362" s="214"/>
      <c r="H362" s="214"/>
      <c r="I362" s="215"/>
      <c r="J362" s="215"/>
      <c r="K362" s="214"/>
      <c r="L362" s="304"/>
      <c r="M362" s="303"/>
      <c r="N362" s="303"/>
      <c r="O362" s="182">
        <f t="shared" si="7"/>
        <v>0</v>
      </c>
    </row>
    <row r="363" spans="1:15" x14ac:dyDescent="0.25">
      <c r="A363" s="212"/>
      <c r="B363" s="213"/>
      <c r="C363" s="214"/>
      <c r="D363" s="214"/>
      <c r="E363" s="214"/>
      <c r="F363" s="214"/>
      <c r="G363" s="214"/>
      <c r="H363" s="214"/>
      <c r="I363" s="215"/>
      <c r="J363" s="215"/>
      <c r="K363" s="214"/>
      <c r="L363" s="304"/>
      <c r="M363" s="303"/>
      <c r="N363" s="303"/>
      <c r="O363" s="182">
        <f t="shared" si="7"/>
        <v>0</v>
      </c>
    </row>
    <row r="364" spans="1:15" x14ac:dyDescent="0.25">
      <c r="A364" s="212"/>
      <c r="B364" s="213"/>
      <c r="C364" s="214"/>
      <c r="D364" s="214"/>
      <c r="E364" s="214"/>
      <c r="F364" s="214"/>
      <c r="G364" s="214"/>
      <c r="H364" s="214"/>
      <c r="I364" s="215"/>
      <c r="J364" s="215"/>
      <c r="K364" s="214"/>
      <c r="L364" s="304"/>
      <c r="M364" s="303"/>
      <c r="N364" s="303"/>
      <c r="O364" s="182">
        <f t="shared" si="7"/>
        <v>0</v>
      </c>
    </row>
    <row r="365" spans="1:15" x14ac:dyDescent="0.25">
      <c r="A365" s="212"/>
      <c r="B365" s="213"/>
      <c r="C365" s="214"/>
      <c r="D365" s="214"/>
      <c r="E365" s="214"/>
      <c r="F365" s="214"/>
      <c r="G365" s="214"/>
      <c r="H365" s="214"/>
      <c r="I365" s="215"/>
      <c r="J365" s="215"/>
      <c r="K365" s="214"/>
      <c r="L365" s="304"/>
      <c r="M365" s="303"/>
      <c r="N365" s="303"/>
      <c r="O365" s="182">
        <f t="shared" si="7"/>
        <v>0</v>
      </c>
    </row>
    <row r="366" spans="1:15" x14ac:dyDescent="0.25">
      <c r="A366" s="212"/>
      <c r="B366" s="213"/>
      <c r="C366" s="214"/>
      <c r="D366" s="214"/>
      <c r="E366" s="214"/>
      <c r="F366" s="214"/>
      <c r="G366" s="214"/>
      <c r="H366" s="214"/>
      <c r="I366" s="215"/>
      <c r="J366" s="215"/>
      <c r="K366" s="214"/>
      <c r="L366" s="304"/>
      <c r="M366" s="303"/>
      <c r="N366" s="303"/>
      <c r="O366" s="182">
        <f t="shared" si="7"/>
        <v>0</v>
      </c>
    </row>
    <row r="367" spans="1:15" x14ac:dyDescent="0.25">
      <c r="A367" s="121"/>
      <c r="B367" s="118"/>
      <c r="C367" s="107"/>
      <c r="D367" s="107"/>
      <c r="E367" s="107"/>
      <c r="F367" s="107"/>
      <c r="G367" s="107"/>
      <c r="H367" s="107"/>
      <c r="I367" s="108"/>
      <c r="J367" s="108"/>
      <c r="K367" s="107"/>
      <c r="L367" s="168"/>
      <c r="M367" s="109"/>
      <c r="N367" s="109"/>
    </row>
    <row r="368" spans="1:15" x14ac:dyDescent="0.25">
      <c r="A368" s="121"/>
      <c r="B368" s="118"/>
      <c r="C368" s="107"/>
      <c r="D368" s="107"/>
      <c r="E368" s="107"/>
      <c r="F368" s="107"/>
      <c r="G368" s="107"/>
      <c r="H368" s="107"/>
      <c r="I368" s="108"/>
      <c r="J368" s="108"/>
      <c r="K368" s="107"/>
      <c r="L368" s="168"/>
      <c r="M368" s="109"/>
      <c r="N368" s="109"/>
    </row>
    <row r="369" spans="1:14" x14ac:dyDescent="0.25">
      <c r="A369" s="121"/>
      <c r="B369" s="118"/>
      <c r="C369" s="107"/>
      <c r="D369" s="107"/>
      <c r="E369" s="107"/>
      <c r="F369" s="107"/>
      <c r="G369" s="107"/>
      <c r="H369" s="107"/>
      <c r="I369" s="108"/>
      <c r="J369" s="108"/>
      <c r="K369" s="107"/>
      <c r="L369" s="168"/>
      <c r="M369" s="109"/>
      <c r="N369" s="109"/>
    </row>
    <row r="370" spans="1:14" x14ac:dyDescent="0.25">
      <c r="A370" s="121"/>
      <c r="B370" s="118"/>
      <c r="C370" s="107"/>
      <c r="D370" s="107"/>
      <c r="E370" s="107"/>
      <c r="F370" s="107"/>
      <c r="G370" s="107"/>
      <c r="H370" s="107"/>
      <c r="I370" s="108"/>
      <c r="J370" s="108"/>
      <c r="K370" s="107"/>
      <c r="L370" s="168"/>
      <c r="M370" s="109"/>
      <c r="N370" s="109"/>
    </row>
    <row r="371" spans="1:14" x14ac:dyDescent="0.25">
      <c r="A371" s="121"/>
      <c r="B371" s="118"/>
      <c r="C371" s="107"/>
      <c r="D371" s="107"/>
      <c r="E371" s="107"/>
      <c r="F371" s="107"/>
      <c r="G371" s="107"/>
      <c r="H371" s="107"/>
      <c r="I371" s="108"/>
      <c r="J371" s="108"/>
      <c r="K371" s="107"/>
      <c r="L371" s="168"/>
      <c r="M371" s="109"/>
      <c r="N371" s="109"/>
    </row>
    <row r="372" spans="1:14" x14ac:dyDescent="0.25">
      <c r="A372" s="121"/>
      <c r="B372" s="118"/>
      <c r="C372" s="107"/>
      <c r="D372" s="107"/>
      <c r="E372" s="107"/>
      <c r="F372" s="107"/>
      <c r="G372" s="107"/>
      <c r="H372" s="107"/>
      <c r="I372" s="108"/>
      <c r="J372" s="108"/>
      <c r="K372" s="107"/>
      <c r="L372" s="168"/>
      <c r="M372" s="109"/>
      <c r="N372" s="109"/>
    </row>
    <row r="373" spans="1:14" x14ac:dyDescent="0.25">
      <c r="A373" s="121"/>
      <c r="B373" s="118"/>
      <c r="C373" s="107"/>
      <c r="D373" s="107"/>
      <c r="E373" s="107"/>
      <c r="F373" s="107"/>
      <c r="G373" s="107"/>
      <c r="H373" s="107"/>
      <c r="I373" s="108"/>
      <c r="J373" s="108"/>
      <c r="K373" s="107"/>
      <c r="L373" s="168"/>
      <c r="M373" s="109"/>
      <c r="N373" s="109"/>
    </row>
    <row r="374" spans="1:14" x14ac:dyDescent="0.25">
      <c r="A374" s="121"/>
      <c r="B374" s="118"/>
      <c r="C374" s="107"/>
      <c r="D374" s="107"/>
      <c r="E374" s="107"/>
      <c r="F374" s="107"/>
      <c r="G374" s="107"/>
      <c r="H374" s="107"/>
      <c r="I374" s="108"/>
      <c r="J374" s="108"/>
      <c r="K374" s="107"/>
      <c r="L374" s="168"/>
      <c r="M374" s="109"/>
      <c r="N374" s="109"/>
    </row>
    <row r="375" spans="1:14" x14ac:dyDescent="0.25">
      <c r="A375" s="121"/>
      <c r="B375" s="118"/>
      <c r="C375" s="107"/>
      <c r="D375" s="107"/>
      <c r="E375" s="107"/>
      <c r="F375" s="107"/>
      <c r="G375" s="107"/>
      <c r="H375" s="107"/>
      <c r="I375" s="108"/>
      <c r="J375" s="108"/>
      <c r="K375" s="107"/>
      <c r="L375" s="168"/>
      <c r="M375" s="109"/>
      <c r="N375" s="109"/>
    </row>
    <row r="376" spans="1:14" x14ac:dyDescent="0.25">
      <c r="A376" s="121"/>
      <c r="B376" s="118"/>
      <c r="C376" s="107"/>
      <c r="D376" s="107"/>
      <c r="E376" s="107"/>
      <c r="F376" s="107"/>
      <c r="G376" s="107"/>
      <c r="H376" s="107"/>
      <c r="I376" s="108"/>
      <c r="J376" s="108"/>
      <c r="K376" s="107"/>
      <c r="L376" s="168"/>
      <c r="M376" s="109"/>
      <c r="N376" s="109"/>
    </row>
    <row r="377" spans="1:14" x14ac:dyDescent="0.25">
      <c r="A377" s="121"/>
      <c r="B377" s="118"/>
      <c r="C377" s="107"/>
      <c r="D377" s="107"/>
      <c r="E377" s="107"/>
      <c r="F377" s="107"/>
      <c r="G377" s="107"/>
      <c r="H377" s="107"/>
      <c r="I377" s="108"/>
      <c r="J377" s="108"/>
      <c r="K377" s="107"/>
      <c r="L377" s="168"/>
      <c r="M377" s="109"/>
      <c r="N377" s="109"/>
    </row>
    <row r="378" spans="1:14" x14ac:dyDescent="0.25">
      <c r="A378" s="121"/>
      <c r="B378" s="118"/>
      <c r="C378" s="107"/>
      <c r="D378" s="107"/>
      <c r="E378" s="107"/>
      <c r="F378" s="107"/>
      <c r="G378" s="107"/>
      <c r="H378" s="107"/>
      <c r="I378" s="108"/>
      <c r="J378" s="108"/>
      <c r="K378" s="107"/>
      <c r="L378" s="168"/>
      <c r="M378" s="109"/>
      <c r="N378" s="109"/>
    </row>
    <row r="379" spans="1:14" x14ac:dyDescent="0.25">
      <c r="A379" s="121"/>
      <c r="B379" s="118"/>
      <c r="C379" s="107"/>
      <c r="D379" s="107"/>
      <c r="E379" s="107"/>
      <c r="F379" s="107"/>
      <c r="G379" s="107"/>
      <c r="H379" s="107"/>
      <c r="I379" s="108"/>
      <c r="J379" s="108"/>
      <c r="K379" s="107"/>
      <c r="L379" s="168"/>
      <c r="M379" s="109"/>
      <c r="N379" s="109"/>
    </row>
    <row r="380" spans="1:14" x14ac:dyDescent="0.25">
      <c r="A380" s="121"/>
      <c r="B380" s="118"/>
      <c r="C380" s="107"/>
      <c r="D380" s="107"/>
      <c r="E380" s="107"/>
      <c r="F380" s="107"/>
      <c r="G380" s="107"/>
      <c r="H380" s="107"/>
      <c r="I380" s="108"/>
      <c r="J380" s="108"/>
      <c r="K380" s="107"/>
      <c r="L380" s="168"/>
      <c r="M380" s="109"/>
      <c r="N380" s="109"/>
    </row>
    <row r="381" spans="1:14" x14ac:dyDescent="0.25">
      <c r="A381" s="121"/>
      <c r="B381" s="118"/>
      <c r="C381" s="107"/>
      <c r="D381" s="107"/>
      <c r="E381" s="107"/>
      <c r="F381" s="107"/>
      <c r="G381" s="107"/>
      <c r="H381" s="107"/>
      <c r="I381" s="108"/>
      <c r="J381" s="108"/>
      <c r="K381" s="107"/>
      <c r="L381" s="168"/>
      <c r="M381" s="109"/>
      <c r="N381" s="109"/>
    </row>
    <row r="382" spans="1:14" x14ac:dyDescent="0.25">
      <c r="A382" s="121"/>
      <c r="B382" s="118"/>
      <c r="C382" s="107"/>
      <c r="D382" s="107"/>
      <c r="E382" s="107"/>
      <c r="F382" s="107"/>
      <c r="G382" s="107"/>
      <c r="H382" s="107"/>
      <c r="I382" s="108"/>
      <c r="J382" s="108"/>
      <c r="K382" s="107"/>
      <c r="L382" s="168"/>
      <c r="M382" s="109"/>
      <c r="N382" s="109"/>
    </row>
    <row r="383" spans="1:14" x14ac:dyDescent="0.25">
      <c r="A383" s="121"/>
      <c r="B383" s="118"/>
      <c r="C383" s="107"/>
      <c r="D383" s="107"/>
      <c r="E383" s="107"/>
      <c r="F383" s="107"/>
      <c r="G383" s="107"/>
      <c r="H383" s="107"/>
      <c r="I383" s="108"/>
      <c r="J383" s="108"/>
      <c r="K383" s="107"/>
      <c r="L383" s="168"/>
      <c r="M383" s="109"/>
      <c r="N383" s="109"/>
    </row>
    <row r="384" spans="1:14" x14ac:dyDescent="0.25">
      <c r="A384" s="121"/>
      <c r="B384" s="118"/>
      <c r="C384" s="107"/>
      <c r="D384" s="107"/>
      <c r="E384" s="107"/>
      <c r="F384" s="107"/>
      <c r="G384" s="107"/>
      <c r="H384" s="107"/>
      <c r="I384" s="108"/>
      <c r="J384" s="108"/>
      <c r="K384" s="107"/>
      <c r="L384" s="168"/>
      <c r="M384" s="109"/>
      <c r="N384" s="109"/>
    </row>
    <row r="385" spans="1:21" x14ac:dyDescent="0.25">
      <c r="A385" s="121"/>
      <c r="B385" s="118"/>
      <c r="C385" s="107"/>
      <c r="D385" s="107"/>
      <c r="E385" s="107"/>
      <c r="F385" s="107"/>
      <c r="G385" s="107"/>
      <c r="H385" s="107"/>
      <c r="I385" s="108"/>
      <c r="J385" s="108"/>
      <c r="K385" s="107"/>
      <c r="L385" s="168"/>
      <c r="M385" s="109"/>
      <c r="N385" s="109"/>
    </row>
    <row r="386" spans="1:21" x14ac:dyDescent="0.25">
      <c r="A386" s="216"/>
      <c r="B386" s="217"/>
      <c r="C386" s="218"/>
      <c r="D386" s="218"/>
      <c r="E386" s="218"/>
      <c r="F386" s="218"/>
      <c r="G386" s="218"/>
      <c r="H386" s="218"/>
      <c r="I386" s="219"/>
      <c r="J386" s="219"/>
      <c r="K386" s="218"/>
      <c r="L386" s="168"/>
      <c r="M386" s="109"/>
      <c r="N386" s="109"/>
    </row>
    <row r="387" spans="1:21" x14ac:dyDescent="0.25">
      <c r="A387" s="216"/>
      <c r="B387" s="217"/>
      <c r="C387" s="218"/>
      <c r="D387" s="218"/>
      <c r="E387" s="218"/>
      <c r="F387" s="218"/>
      <c r="G387" s="218"/>
      <c r="H387" s="218"/>
      <c r="I387" s="219"/>
      <c r="J387" s="219"/>
      <c r="K387" s="218"/>
      <c r="L387" s="168"/>
      <c r="M387" s="109"/>
      <c r="N387" s="109"/>
    </row>
    <row r="388" spans="1:21" x14ac:dyDescent="0.25">
      <c r="A388" s="216"/>
      <c r="B388" s="217"/>
      <c r="C388" s="218"/>
      <c r="D388" s="218"/>
      <c r="E388" s="218"/>
      <c r="F388" s="218"/>
      <c r="G388" s="218"/>
      <c r="H388" s="218"/>
      <c r="I388" s="219"/>
      <c r="J388" s="219"/>
      <c r="K388" s="218"/>
      <c r="L388" s="168"/>
      <c r="M388" s="109"/>
      <c r="N388" s="109"/>
    </row>
    <row r="389" spans="1:21" x14ac:dyDescent="0.25">
      <c r="A389" s="216"/>
      <c r="B389" s="217"/>
      <c r="C389" s="218"/>
      <c r="D389" s="218"/>
      <c r="E389" s="218"/>
      <c r="F389" s="218"/>
      <c r="G389" s="218"/>
      <c r="H389" s="218"/>
      <c r="I389" s="219"/>
      <c r="J389" s="219"/>
      <c r="K389" s="218"/>
      <c r="L389" s="168"/>
      <c r="M389" s="109"/>
      <c r="N389" s="109"/>
      <c r="U389" s="58" t="s">
        <v>212</v>
      </c>
    </row>
    <row r="390" spans="1:21" x14ac:dyDescent="0.25">
      <c r="A390" s="121"/>
      <c r="B390" s="118"/>
      <c r="C390" s="107"/>
      <c r="D390" s="107"/>
      <c r="E390" s="107"/>
      <c r="F390" s="107"/>
      <c r="G390" s="107"/>
      <c r="H390" s="107"/>
      <c r="I390" s="108"/>
      <c r="J390" s="108"/>
      <c r="K390" s="107"/>
      <c r="L390" s="168">
        <f>I390+J390*EERR!$D$2</f>
        <v>0</v>
      </c>
      <c r="M390" s="109">
        <f>L390/EERR!$D$2</f>
        <v>0</v>
      </c>
      <c r="N390" s="109" t="e">
        <f>SUMIF(Jul!#REF!,A390,Jul!$T$3:$T$116)+SUMIF(Jul!$B$3:$B$116,A390,Jul!$T$3:$T$116)</f>
        <v>#REF!</v>
      </c>
    </row>
    <row r="391" spans="1:21" x14ac:dyDescent="0.25">
      <c r="A391" s="121"/>
      <c r="B391" s="118"/>
      <c r="C391" s="107"/>
      <c r="D391" s="107"/>
      <c r="E391" s="107"/>
      <c r="F391" s="107"/>
      <c r="G391" s="107"/>
      <c r="H391" s="107"/>
      <c r="I391" s="108"/>
      <c r="J391" s="108"/>
      <c r="K391" s="107"/>
      <c r="L391" s="168">
        <f>I391+J391*EERR!$D$2</f>
        <v>0</v>
      </c>
      <c r="M391" s="109">
        <f>L391/EERR!$D$2</f>
        <v>0</v>
      </c>
      <c r="N391" s="109" t="e">
        <f>SUMIF(Jul!#REF!,A391,Jul!$T$3:$T$116)+SUMIF(Jul!$B$3:$B$116,A391,Jul!$T$3:$T$116)</f>
        <v>#REF!</v>
      </c>
    </row>
    <row r="392" spans="1:21" x14ac:dyDescent="0.25">
      <c r="A392" s="121"/>
      <c r="B392" s="118"/>
      <c r="C392" s="107"/>
      <c r="D392" s="107"/>
      <c r="E392" s="107"/>
      <c r="F392" s="107"/>
      <c r="G392" s="107"/>
      <c r="H392" s="107"/>
      <c r="I392" s="108"/>
      <c r="J392" s="108"/>
      <c r="K392" s="107"/>
      <c r="L392" s="168">
        <f>I392+J392*EERR!$D$2</f>
        <v>0</v>
      </c>
      <c r="M392" s="109">
        <f>L392/EERR!$D$2</f>
        <v>0</v>
      </c>
      <c r="N392" s="109" t="e">
        <f>SUMIF(Jul!#REF!,A392,Jul!$T$3:$T$116)+SUMIF(Jul!$B$3:$B$116,A392,Jul!$T$3:$T$116)</f>
        <v>#REF!</v>
      </c>
    </row>
    <row r="393" spans="1:21" x14ac:dyDescent="0.25">
      <c r="A393" s="121"/>
      <c r="B393" s="118"/>
      <c r="C393" s="107"/>
      <c r="D393" s="107"/>
      <c r="E393" s="107"/>
      <c r="F393" s="107"/>
      <c r="G393" s="107"/>
      <c r="H393" s="107"/>
      <c r="I393" s="108"/>
      <c r="J393" s="108"/>
      <c r="K393" s="107"/>
      <c r="L393" s="168">
        <f>I393+J393*EERR!$D$2</f>
        <v>0</v>
      </c>
      <c r="M393" s="109">
        <f>L393/EERR!$D$2</f>
        <v>0</v>
      </c>
      <c r="N393" s="109" t="e">
        <f>SUMIF(Jul!#REF!,A393,Jul!$T$3:$T$116)+SUMIF(Jul!$B$3:$B$116,A393,Jul!$T$3:$T$116)</f>
        <v>#REF!</v>
      </c>
    </row>
    <row r="394" spans="1:21" x14ac:dyDescent="0.25">
      <c r="A394" s="121"/>
      <c r="B394" s="118"/>
      <c r="C394" s="107"/>
      <c r="D394" s="107"/>
      <c r="E394" s="107"/>
      <c r="F394" s="107"/>
      <c r="G394" s="107"/>
      <c r="H394" s="107"/>
      <c r="I394" s="108">
        <f>SUM(I199:I393)</f>
        <v>2691137</v>
      </c>
      <c r="J394" s="108">
        <f>SUM(J199:J393)</f>
        <v>23398</v>
      </c>
      <c r="K394" s="107"/>
      <c r="L394" s="168">
        <f>I394+J394*EERR!$D$2</f>
        <v>18743568.879999999</v>
      </c>
      <c r="M394" s="109">
        <f>L394/EERR!$D$2</f>
        <v>27320.59714893741</v>
      </c>
      <c r="N394" s="109" t="e">
        <f>SUMIF(Jul!#REF!,A394,Jul!$T$3:$T$116)+SUMIF(Jul!$B$3:$B$116,A394,Jul!$T$3:$T$116)</f>
        <v>#REF!</v>
      </c>
    </row>
    <row r="398" spans="1:21" x14ac:dyDescent="0.25">
      <c r="A398" s="162"/>
      <c r="B398" s="162"/>
      <c r="C398" s="162"/>
      <c r="D398" s="162"/>
      <c r="E398" s="162"/>
      <c r="F398" s="162"/>
      <c r="G398" s="162"/>
      <c r="H398" s="162"/>
      <c r="I398" s="186"/>
      <c r="J398" s="186"/>
      <c r="K398" s="162"/>
      <c r="L398" s="186">
        <f>Jul!L117</f>
        <v>-50</v>
      </c>
      <c r="M398" s="162"/>
      <c r="N398" s="162"/>
    </row>
    <row r="399" spans="1:21" x14ac:dyDescent="0.25">
      <c r="A399" s="162"/>
      <c r="B399" s="187"/>
      <c r="C399" s="162"/>
      <c r="D399" s="162"/>
      <c r="E399" s="162"/>
      <c r="F399" s="162"/>
      <c r="G399" s="162"/>
      <c r="H399" s="162"/>
      <c r="I399" s="186"/>
      <c r="J399" s="186"/>
      <c r="K399" s="162"/>
      <c r="L399" s="163" t="e">
        <f>SUM(L192:L398)</f>
        <v>#VALUE!</v>
      </c>
    </row>
    <row r="400" spans="1:21" x14ac:dyDescent="0.25">
      <c r="A400" s="162"/>
      <c r="B400" s="187"/>
      <c r="C400" s="162"/>
      <c r="D400" s="162"/>
      <c r="E400" s="162"/>
      <c r="F400" s="162"/>
      <c r="G400" s="162"/>
      <c r="H400" s="162"/>
      <c r="I400" s="186"/>
      <c r="J400" s="186"/>
      <c r="K400" s="162"/>
    </row>
    <row r="401" spans="1:12" x14ac:dyDescent="0.25">
      <c r="A401" s="188"/>
      <c r="B401" s="188"/>
      <c r="C401" s="188"/>
      <c r="D401" s="188"/>
      <c r="E401" s="188"/>
      <c r="F401" s="188"/>
      <c r="G401" s="188" t="s">
        <v>110</v>
      </c>
      <c r="H401" s="188"/>
      <c r="I401" s="189">
        <f>I192</f>
        <v>5064759</v>
      </c>
      <c r="J401" s="189">
        <f>J192</f>
        <v>36790.75</v>
      </c>
      <c r="K401" s="188"/>
      <c r="L401" s="163">
        <v>51431551.622000001</v>
      </c>
    </row>
    <row r="402" spans="1:12" x14ac:dyDescent="0.25">
      <c r="A402" s="188"/>
      <c r="B402" s="188"/>
      <c r="C402" s="188"/>
      <c r="D402" s="188"/>
      <c r="E402" s="188"/>
      <c r="F402" s="188"/>
      <c r="G402" s="188" t="s">
        <v>111</v>
      </c>
      <c r="H402" s="188"/>
      <c r="I402" s="190"/>
      <c r="J402" s="190"/>
      <c r="K402" s="188"/>
    </row>
    <row r="403" spans="1:12" x14ac:dyDescent="0.25">
      <c r="A403" s="188"/>
      <c r="B403" s="188"/>
      <c r="C403" s="188"/>
      <c r="D403" s="188"/>
      <c r="E403" s="188"/>
      <c r="F403" s="188"/>
      <c r="G403" s="188"/>
      <c r="H403" s="188"/>
      <c r="K403" s="163"/>
    </row>
    <row r="404" spans="1:12" x14ac:dyDescent="0.25">
      <c r="A404" s="188"/>
      <c r="B404" s="188"/>
      <c r="C404" s="188"/>
      <c r="D404" s="188"/>
      <c r="E404" s="188"/>
      <c r="F404" s="188"/>
      <c r="G404" s="188"/>
      <c r="H404" s="188"/>
      <c r="I404" s="191"/>
      <c r="J404" s="191"/>
      <c r="K404" s="188"/>
    </row>
    <row r="405" spans="1:12" x14ac:dyDescent="0.25">
      <c r="A405" s="149" t="s">
        <v>99</v>
      </c>
      <c r="B405" s="188"/>
      <c r="C405" s="188"/>
      <c r="D405" s="188"/>
      <c r="E405" s="188"/>
      <c r="F405" s="188"/>
      <c r="G405" s="188"/>
      <c r="H405" s="188"/>
      <c r="I405" s="191"/>
      <c r="J405" s="191"/>
      <c r="K405" s="188"/>
    </row>
    <row r="406" spans="1:12" x14ac:dyDescent="0.25">
      <c r="A406" s="107"/>
      <c r="B406" s="188"/>
      <c r="C406" s="188"/>
      <c r="D406" s="188"/>
      <c r="E406" s="188"/>
      <c r="F406" s="188"/>
      <c r="G406" s="188"/>
      <c r="H406" s="188"/>
      <c r="I406" s="191"/>
      <c r="J406" s="191"/>
      <c r="K406" s="188"/>
    </row>
    <row r="407" spans="1:12" x14ac:dyDescent="0.25">
      <c r="A407" s="107"/>
      <c r="B407" s="188"/>
      <c r="C407" s="188"/>
      <c r="D407" s="188"/>
      <c r="E407" s="188"/>
      <c r="F407" s="188"/>
      <c r="G407" s="188"/>
      <c r="H407" s="188"/>
      <c r="I407" s="191"/>
      <c r="J407" s="191"/>
      <c r="K407" s="188"/>
    </row>
    <row r="408" spans="1:12" x14ac:dyDescent="0.25">
      <c r="A408" s="107"/>
      <c r="B408" s="188"/>
      <c r="C408" s="188"/>
      <c r="D408" s="188"/>
      <c r="E408" s="188"/>
      <c r="F408" s="188"/>
      <c r="G408" s="188"/>
      <c r="H408" s="188"/>
      <c r="I408" s="191"/>
      <c r="J408" s="191"/>
      <c r="K408" s="188"/>
    </row>
    <row r="409" spans="1:12" x14ac:dyDescent="0.25">
      <c r="A409" s="107"/>
      <c r="B409" s="188"/>
      <c r="C409" s="188"/>
      <c r="D409" s="188"/>
      <c r="E409" s="188"/>
      <c r="F409" s="188"/>
      <c r="G409" s="188"/>
      <c r="H409" s="188"/>
      <c r="I409" s="191"/>
      <c r="J409" s="191"/>
      <c r="K409" s="188"/>
    </row>
    <row r="410" spans="1:12" x14ac:dyDescent="0.25">
      <c r="A410" s="107"/>
    </row>
    <row r="411" spans="1:12" x14ac:dyDescent="0.25">
      <c r="A411" s="107"/>
    </row>
    <row r="412" spans="1:12" x14ac:dyDescent="0.25">
      <c r="A412" s="107"/>
    </row>
    <row r="413" spans="1:12" x14ac:dyDescent="0.25">
      <c r="A413" s="107"/>
    </row>
    <row r="414" spans="1:12" x14ac:dyDescent="0.25">
      <c r="A414" s="107"/>
    </row>
    <row r="415" spans="1:12" x14ac:dyDescent="0.25">
      <c r="A415" s="107"/>
    </row>
    <row r="416" spans="1:12" x14ac:dyDescent="0.25">
      <c r="A416" s="107"/>
    </row>
    <row r="417" spans="1:1" x14ac:dyDescent="0.25">
      <c r="A417" s="107"/>
    </row>
    <row r="418" spans="1:1" x14ac:dyDescent="0.25">
      <c r="A418" s="107"/>
    </row>
    <row r="419" spans="1:1" x14ac:dyDescent="0.25">
      <c r="A419" s="107"/>
    </row>
    <row r="420" spans="1:1" x14ac:dyDescent="0.25">
      <c r="A420" s="107"/>
    </row>
  </sheetData>
  <autoFilter ref="A1:S366"/>
  <sortState ref="A2:K101">
    <sortCondition ref="A2"/>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1:AI207"/>
  <sheetViews>
    <sheetView topLeftCell="A144" zoomScale="85" zoomScaleNormal="85" workbookViewId="0">
      <selection activeCell="L129" sqref="L129"/>
    </sheetView>
  </sheetViews>
  <sheetFormatPr baseColWidth="10" defaultRowHeight="14.25" x14ac:dyDescent="0.2"/>
  <cols>
    <col min="1" max="1" width="3.85546875" style="18" customWidth="1"/>
    <col min="2" max="2" width="18.7109375" style="18" customWidth="1"/>
    <col min="3" max="3" width="20.28515625" style="18" customWidth="1"/>
    <col min="4" max="4" width="39.7109375" style="18" customWidth="1"/>
    <col min="5" max="5" width="26.42578125" style="18" customWidth="1"/>
    <col min="6" max="6" width="15" style="18" customWidth="1"/>
    <col min="7" max="7" width="15.7109375" style="18" customWidth="1"/>
    <col min="8" max="8" width="14.85546875" style="18" customWidth="1"/>
    <col min="9" max="9" width="24" style="44" customWidth="1"/>
    <col min="10" max="10" width="30.85546875" style="44" customWidth="1"/>
    <col min="11" max="11" width="35" style="18" customWidth="1"/>
    <col min="12" max="12" width="23.42578125" style="18" customWidth="1"/>
    <col min="13" max="13" width="18.140625" style="18" customWidth="1"/>
    <col min="14" max="14" width="7.28515625" style="18" customWidth="1"/>
    <col min="15" max="15" width="13.28515625" style="104" customWidth="1"/>
    <col min="16" max="16" width="11.5703125" style="44" customWidth="1"/>
    <col min="17" max="17" width="18" style="44" customWidth="1"/>
    <col min="18" max="18" width="11.140625" style="44" customWidth="1"/>
    <col min="19" max="19" width="15.42578125" style="105" customWidth="1"/>
    <col min="20" max="20" width="11.140625" style="105" customWidth="1"/>
    <col min="21" max="22" width="11.140625" style="44" customWidth="1"/>
    <col min="23" max="23" width="29.7109375" style="44" customWidth="1"/>
    <col min="24" max="232" width="9.140625" style="18" customWidth="1"/>
    <col min="233" max="233" width="3.85546875" style="18" customWidth="1"/>
    <col min="234" max="235" width="23.28515625" style="18" customWidth="1"/>
    <col min="236" max="236" width="39" style="18" customWidth="1"/>
    <col min="237" max="237" width="19.7109375" style="18" customWidth="1"/>
    <col min="238" max="241" width="15.7109375" style="18" customWidth="1"/>
    <col min="242" max="488" width="9.140625" style="18" customWidth="1"/>
    <col min="489" max="489" width="3.85546875" style="18" customWidth="1"/>
    <col min="490" max="491" width="23.28515625" style="18" customWidth="1"/>
    <col min="492" max="492" width="39" style="18" customWidth="1"/>
    <col min="493" max="493" width="19.7109375" style="18" customWidth="1"/>
    <col min="494" max="497" width="15.7109375" style="18" customWidth="1"/>
    <col min="498" max="744" width="9.140625" style="18" customWidth="1"/>
    <col min="745" max="745" width="3.85546875" style="18" customWidth="1"/>
    <col min="746" max="747" width="23.28515625" style="18" customWidth="1"/>
    <col min="748" max="748" width="39" style="18" customWidth="1"/>
    <col min="749" max="749" width="19.7109375" style="18" customWidth="1"/>
    <col min="750" max="753" width="15.7109375" style="18" customWidth="1"/>
    <col min="754" max="1000" width="9.140625" style="18" customWidth="1"/>
    <col min="1001" max="1001" width="3.85546875" style="18" customWidth="1"/>
    <col min="1002" max="1003" width="23.28515625" style="18" customWidth="1"/>
    <col min="1004" max="1004" width="39" style="18" customWidth="1"/>
    <col min="1005" max="1005" width="19.7109375" style="18" customWidth="1"/>
    <col min="1006" max="1009" width="15.7109375" style="18" customWidth="1"/>
    <col min="1010" max="1256" width="9.140625" style="18" customWidth="1"/>
    <col min="1257" max="1257" width="3.85546875" style="18" customWidth="1"/>
    <col min="1258" max="1259" width="23.28515625" style="18" customWidth="1"/>
    <col min="1260" max="1260" width="39" style="18" customWidth="1"/>
    <col min="1261" max="1261" width="19.7109375" style="18" customWidth="1"/>
    <col min="1262" max="1265" width="15.7109375" style="18" customWidth="1"/>
    <col min="1266" max="1512" width="9.140625" style="18" customWidth="1"/>
    <col min="1513" max="1513" width="3.85546875" style="18" customWidth="1"/>
    <col min="1514" max="1515" width="23.28515625" style="18" customWidth="1"/>
    <col min="1516" max="1516" width="39" style="18" customWidth="1"/>
    <col min="1517" max="1517" width="19.7109375" style="18" customWidth="1"/>
    <col min="1518" max="1521" width="15.7109375" style="18" customWidth="1"/>
    <col min="1522" max="1768" width="9.140625" style="18" customWidth="1"/>
    <col min="1769" max="1769" width="3.85546875" style="18" customWidth="1"/>
    <col min="1770" max="1771" width="23.28515625" style="18" customWidth="1"/>
    <col min="1772" max="1772" width="39" style="18" customWidth="1"/>
    <col min="1773" max="1773" width="19.7109375" style="18" customWidth="1"/>
    <col min="1774" max="1777" width="15.7109375" style="18" customWidth="1"/>
    <col min="1778" max="2024" width="9.140625" style="18" customWidth="1"/>
    <col min="2025" max="2025" width="3.85546875" style="18" customWidth="1"/>
    <col min="2026" max="2027" width="23.28515625" style="18" customWidth="1"/>
    <col min="2028" max="2028" width="39" style="18" customWidth="1"/>
    <col min="2029" max="2029" width="19.7109375" style="18" customWidth="1"/>
    <col min="2030" max="2033" width="15.7109375" style="18" customWidth="1"/>
    <col min="2034" max="2280" width="9.140625" style="18" customWidth="1"/>
    <col min="2281" max="2281" width="3.85546875" style="18" customWidth="1"/>
    <col min="2282" max="2283" width="23.28515625" style="18" customWidth="1"/>
    <col min="2284" max="2284" width="39" style="18" customWidth="1"/>
    <col min="2285" max="2285" width="19.7109375" style="18" customWidth="1"/>
    <col min="2286" max="2289" width="15.7109375" style="18" customWidth="1"/>
    <col min="2290" max="2536" width="9.140625" style="18" customWidth="1"/>
    <col min="2537" max="2537" width="3.85546875" style="18" customWidth="1"/>
    <col min="2538" max="2539" width="23.28515625" style="18" customWidth="1"/>
    <col min="2540" max="2540" width="39" style="18" customWidth="1"/>
    <col min="2541" max="2541" width="19.7109375" style="18" customWidth="1"/>
    <col min="2542" max="2545" width="15.7109375" style="18" customWidth="1"/>
    <col min="2546" max="2792" width="9.140625" style="18" customWidth="1"/>
    <col min="2793" max="2793" width="3.85546875" style="18" customWidth="1"/>
    <col min="2794" max="2795" width="23.28515625" style="18" customWidth="1"/>
    <col min="2796" max="2796" width="39" style="18" customWidth="1"/>
    <col min="2797" max="2797" width="19.7109375" style="18" customWidth="1"/>
    <col min="2798" max="2801" width="15.7109375" style="18" customWidth="1"/>
    <col min="2802" max="3048" width="9.140625" style="18" customWidth="1"/>
    <col min="3049" max="3049" width="3.85546875" style="18" customWidth="1"/>
    <col min="3050" max="3051" width="23.28515625" style="18" customWidth="1"/>
    <col min="3052" max="3052" width="39" style="18" customWidth="1"/>
    <col min="3053" max="3053" width="19.7109375" style="18" customWidth="1"/>
    <col min="3054" max="3057" width="15.7109375" style="18" customWidth="1"/>
    <col min="3058" max="3304" width="9.140625" style="18" customWidth="1"/>
    <col min="3305" max="3305" width="3.85546875" style="18" customWidth="1"/>
    <col min="3306" max="3307" width="23.28515625" style="18" customWidth="1"/>
    <col min="3308" max="3308" width="39" style="18" customWidth="1"/>
    <col min="3309" max="3309" width="19.7109375" style="18" customWidth="1"/>
    <col min="3310" max="3313" width="15.7109375" style="18" customWidth="1"/>
    <col min="3314" max="3560" width="9.140625" style="18" customWidth="1"/>
    <col min="3561" max="3561" width="3.85546875" style="18" customWidth="1"/>
    <col min="3562" max="3563" width="23.28515625" style="18" customWidth="1"/>
    <col min="3564" max="3564" width="39" style="18" customWidth="1"/>
    <col min="3565" max="3565" width="19.7109375" style="18" customWidth="1"/>
    <col min="3566" max="3569" width="15.7109375" style="18" customWidth="1"/>
    <col min="3570" max="3816" width="9.140625" style="18" customWidth="1"/>
    <col min="3817" max="3817" width="3.85546875" style="18" customWidth="1"/>
    <col min="3818" max="3819" width="23.28515625" style="18" customWidth="1"/>
    <col min="3820" max="3820" width="39" style="18" customWidth="1"/>
    <col min="3821" max="3821" width="19.7109375" style="18" customWidth="1"/>
    <col min="3822" max="3825" width="15.7109375" style="18" customWidth="1"/>
    <col min="3826" max="4072" width="9.140625" style="18" customWidth="1"/>
    <col min="4073" max="4073" width="3.85546875" style="18" customWidth="1"/>
    <col min="4074" max="4075" width="23.28515625" style="18" customWidth="1"/>
    <col min="4076" max="4076" width="39" style="18" customWidth="1"/>
    <col min="4077" max="4077" width="19.7109375" style="18" customWidth="1"/>
    <col min="4078" max="4081" width="15.7109375" style="18" customWidth="1"/>
    <col min="4082" max="4328" width="9.140625" style="18" customWidth="1"/>
    <col min="4329" max="4329" width="3.85546875" style="18" customWidth="1"/>
    <col min="4330" max="4331" width="23.28515625" style="18" customWidth="1"/>
    <col min="4332" max="4332" width="39" style="18" customWidth="1"/>
    <col min="4333" max="4333" width="19.7109375" style="18" customWidth="1"/>
    <col min="4334" max="4337" width="15.7109375" style="18" customWidth="1"/>
    <col min="4338" max="4584" width="9.140625" style="18" customWidth="1"/>
    <col min="4585" max="4585" width="3.85546875" style="18" customWidth="1"/>
    <col min="4586" max="4587" width="23.28515625" style="18" customWidth="1"/>
    <col min="4588" max="4588" width="39" style="18" customWidth="1"/>
    <col min="4589" max="4589" width="19.7109375" style="18" customWidth="1"/>
    <col min="4590" max="4593" width="15.7109375" style="18" customWidth="1"/>
    <col min="4594" max="4840" width="9.140625" style="18" customWidth="1"/>
    <col min="4841" max="4841" width="3.85546875" style="18" customWidth="1"/>
    <col min="4842" max="4843" width="23.28515625" style="18" customWidth="1"/>
    <col min="4844" max="4844" width="39" style="18" customWidth="1"/>
    <col min="4845" max="4845" width="19.7109375" style="18" customWidth="1"/>
    <col min="4846" max="4849" width="15.7109375" style="18" customWidth="1"/>
    <col min="4850" max="5096" width="9.140625" style="18" customWidth="1"/>
    <col min="5097" max="5097" width="3.85546875" style="18" customWidth="1"/>
    <col min="5098" max="5099" width="23.28515625" style="18" customWidth="1"/>
    <col min="5100" max="5100" width="39" style="18" customWidth="1"/>
    <col min="5101" max="5101" width="19.7109375" style="18" customWidth="1"/>
    <col min="5102" max="5105" width="15.7109375" style="18" customWidth="1"/>
    <col min="5106" max="5352" width="9.140625" style="18" customWidth="1"/>
    <col min="5353" max="5353" width="3.85546875" style="18" customWidth="1"/>
    <col min="5354" max="5355" width="23.28515625" style="18" customWidth="1"/>
    <col min="5356" max="5356" width="39" style="18" customWidth="1"/>
    <col min="5357" max="5357" width="19.7109375" style="18" customWidth="1"/>
    <col min="5358" max="5361" width="15.7109375" style="18" customWidth="1"/>
    <col min="5362" max="5608" width="9.140625" style="18" customWidth="1"/>
    <col min="5609" max="5609" width="3.85546875" style="18" customWidth="1"/>
    <col min="5610" max="5611" width="23.28515625" style="18" customWidth="1"/>
    <col min="5612" max="5612" width="39" style="18" customWidth="1"/>
    <col min="5613" max="5613" width="19.7109375" style="18" customWidth="1"/>
    <col min="5614" max="5617" width="15.7109375" style="18" customWidth="1"/>
    <col min="5618" max="5864" width="9.140625" style="18" customWidth="1"/>
    <col min="5865" max="5865" width="3.85546875" style="18" customWidth="1"/>
    <col min="5866" max="5867" width="23.28515625" style="18" customWidth="1"/>
    <col min="5868" max="5868" width="39" style="18" customWidth="1"/>
    <col min="5869" max="5869" width="19.7109375" style="18" customWidth="1"/>
    <col min="5870" max="5873" width="15.7109375" style="18" customWidth="1"/>
    <col min="5874" max="6120" width="9.140625" style="18" customWidth="1"/>
    <col min="6121" max="6121" width="3.85546875" style="18" customWidth="1"/>
    <col min="6122" max="6123" width="23.28515625" style="18" customWidth="1"/>
    <col min="6124" max="6124" width="39" style="18" customWidth="1"/>
    <col min="6125" max="6125" width="19.7109375" style="18" customWidth="1"/>
    <col min="6126" max="6129" width="15.7109375" style="18" customWidth="1"/>
    <col min="6130" max="6376" width="9.140625" style="18" customWidth="1"/>
    <col min="6377" max="6377" width="3.85546875" style="18" customWidth="1"/>
    <col min="6378" max="6379" width="23.28515625" style="18" customWidth="1"/>
    <col min="6380" max="6380" width="39" style="18" customWidth="1"/>
    <col min="6381" max="6381" width="19.7109375" style="18" customWidth="1"/>
    <col min="6382" max="6385" width="15.7109375" style="18" customWidth="1"/>
    <col min="6386" max="6632" width="9.140625" style="18" customWidth="1"/>
    <col min="6633" max="6633" width="3.85546875" style="18" customWidth="1"/>
    <col min="6634" max="6635" width="23.28515625" style="18" customWidth="1"/>
    <col min="6636" max="6636" width="39" style="18" customWidth="1"/>
    <col min="6637" max="6637" width="19.7109375" style="18" customWidth="1"/>
    <col min="6638" max="6641" width="15.7109375" style="18" customWidth="1"/>
    <col min="6642" max="6888" width="9.140625" style="18" customWidth="1"/>
    <col min="6889" max="6889" width="3.85546875" style="18" customWidth="1"/>
    <col min="6890" max="6891" width="23.28515625" style="18" customWidth="1"/>
    <col min="6892" max="6892" width="39" style="18" customWidth="1"/>
    <col min="6893" max="6893" width="19.7109375" style="18" customWidth="1"/>
    <col min="6894" max="6897" width="15.7109375" style="18" customWidth="1"/>
    <col min="6898" max="7144" width="9.140625" style="18" customWidth="1"/>
    <col min="7145" max="7145" width="3.85546875" style="18" customWidth="1"/>
    <col min="7146" max="7147" width="23.28515625" style="18" customWidth="1"/>
    <col min="7148" max="7148" width="39" style="18" customWidth="1"/>
    <col min="7149" max="7149" width="19.7109375" style="18" customWidth="1"/>
    <col min="7150" max="7153" width="15.7109375" style="18" customWidth="1"/>
    <col min="7154" max="7400" width="9.140625" style="18" customWidth="1"/>
    <col min="7401" max="7401" width="3.85546875" style="18" customWidth="1"/>
    <col min="7402" max="7403" width="23.28515625" style="18" customWidth="1"/>
    <col min="7404" max="7404" width="39" style="18" customWidth="1"/>
    <col min="7405" max="7405" width="19.7109375" style="18" customWidth="1"/>
    <col min="7406" max="7409" width="15.7109375" style="18" customWidth="1"/>
    <col min="7410" max="7656" width="9.140625" style="18" customWidth="1"/>
    <col min="7657" max="7657" width="3.85546875" style="18" customWidth="1"/>
    <col min="7658" max="7659" width="23.28515625" style="18" customWidth="1"/>
    <col min="7660" max="7660" width="39" style="18" customWidth="1"/>
    <col min="7661" max="7661" width="19.7109375" style="18" customWidth="1"/>
    <col min="7662" max="7665" width="15.7109375" style="18" customWidth="1"/>
    <col min="7666" max="7912" width="9.140625" style="18" customWidth="1"/>
    <col min="7913" max="7913" width="3.85546875" style="18" customWidth="1"/>
    <col min="7914" max="7915" width="23.28515625" style="18" customWidth="1"/>
    <col min="7916" max="7916" width="39" style="18" customWidth="1"/>
    <col min="7917" max="7917" width="19.7109375" style="18" customWidth="1"/>
    <col min="7918" max="7921" width="15.7109375" style="18" customWidth="1"/>
    <col min="7922" max="8168" width="9.140625" style="18" customWidth="1"/>
    <col min="8169" max="8169" width="3.85546875" style="18" customWidth="1"/>
    <col min="8170" max="8171" width="23.28515625" style="18" customWidth="1"/>
    <col min="8172" max="8172" width="39" style="18" customWidth="1"/>
    <col min="8173" max="8173" width="19.7109375" style="18" customWidth="1"/>
    <col min="8174" max="8177" width="15.7109375" style="18" customWidth="1"/>
    <col min="8178" max="8424" width="9.140625" style="18" customWidth="1"/>
    <col min="8425" max="8425" width="3.85546875" style="18" customWidth="1"/>
    <col min="8426" max="8427" width="23.28515625" style="18" customWidth="1"/>
    <col min="8428" max="8428" width="39" style="18" customWidth="1"/>
    <col min="8429" max="8429" width="19.7109375" style="18" customWidth="1"/>
    <col min="8430" max="8433" width="15.7109375" style="18" customWidth="1"/>
    <col min="8434" max="8680" width="9.140625" style="18" customWidth="1"/>
    <col min="8681" max="8681" width="3.85546875" style="18" customWidth="1"/>
    <col min="8682" max="8683" width="23.28515625" style="18" customWidth="1"/>
    <col min="8684" max="8684" width="39" style="18" customWidth="1"/>
    <col min="8685" max="8685" width="19.7109375" style="18" customWidth="1"/>
    <col min="8686" max="8689" width="15.7109375" style="18" customWidth="1"/>
    <col min="8690" max="8936" width="9.140625" style="18" customWidth="1"/>
    <col min="8937" max="8937" width="3.85546875" style="18" customWidth="1"/>
    <col min="8938" max="8939" width="23.28515625" style="18" customWidth="1"/>
    <col min="8940" max="8940" width="39" style="18" customWidth="1"/>
    <col min="8941" max="8941" width="19.7109375" style="18" customWidth="1"/>
    <col min="8942" max="8945" width="15.7109375" style="18" customWidth="1"/>
    <col min="8946" max="9192" width="9.140625" style="18" customWidth="1"/>
    <col min="9193" max="9193" width="3.85546875" style="18" customWidth="1"/>
    <col min="9194" max="9195" width="23.28515625" style="18" customWidth="1"/>
    <col min="9196" max="9196" width="39" style="18" customWidth="1"/>
    <col min="9197" max="9197" width="19.7109375" style="18" customWidth="1"/>
    <col min="9198" max="9201" width="15.7109375" style="18" customWidth="1"/>
    <col min="9202" max="9448" width="9.140625" style="18" customWidth="1"/>
    <col min="9449" max="9449" width="3.85546875" style="18" customWidth="1"/>
    <col min="9450" max="9451" width="23.28515625" style="18" customWidth="1"/>
    <col min="9452" max="9452" width="39" style="18" customWidth="1"/>
    <col min="9453" max="9453" width="19.7109375" style="18" customWidth="1"/>
    <col min="9454" max="9457" width="15.7109375" style="18" customWidth="1"/>
    <col min="9458" max="9704" width="9.140625" style="18" customWidth="1"/>
    <col min="9705" max="9705" width="3.85546875" style="18" customWidth="1"/>
    <col min="9706" max="9707" width="23.28515625" style="18" customWidth="1"/>
    <col min="9708" max="9708" width="39" style="18" customWidth="1"/>
    <col min="9709" max="9709" width="19.7109375" style="18" customWidth="1"/>
    <col min="9710" max="9713" width="15.7109375" style="18" customWidth="1"/>
    <col min="9714" max="9960" width="9.140625" style="18" customWidth="1"/>
    <col min="9961" max="9961" width="3.85546875" style="18" customWidth="1"/>
    <col min="9962" max="9963" width="23.28515625" style="18" customWidth="1"/>
    <col min="9964" max="9964" width="39" style="18" customWidth="1"/>
    <col min="9965" max="9965" width="19.7109375" style="18" customWidth="1"/>
    <col min="9966" max="9969" width="15.7109375" style="18" customWidth="1"/>
    <col min="9970" max="10216" width="9.140625" style="18" customWidth="1"/>
    <col min="10217" max="10217" width="3.85546875" style="18" customWidth="1"/>
    <col min="10218" max="10219" width="23.28515625" style="18" customWidth="1"/>
    <col min="10220" max="10220" width="39" style="18" customWidth="1"/>
    <col min="10221" max="10221" width="19.7109375" style="18" customWidth="1"/>
    <col min="10222" max="10225" width="15.7109375" style="18" customWidth="1"/>
    <col min="10226" max="10472" width="9.140625" style="18" customWidth="1"/>
    <col min="10473" max="10473" width="3.85546875" style="18" customWidth="1"/>
    <col min="10474" max="10475" width="23.28515625" style="18" customWidth="1"/>
    <col min="10476" max="10476" width="39" style="18" customWidth="1"/>
    <col min="10477" max="10477" width="19.7109375" style="18" customWidth="1"/>
    <col min="10478" max="10481" width="15.7109375" style="18" customWidth="1"/>
    <col min="10482" max="10728" width="9.140625" style="18" customWidth="1"/>
    <col min="10729" max="10729" width="3.85546875" style="18" customWidth="1"/>
    <col min="10730" max="10731" width="23.28515625" style="18" customWidth="1"/>
    <col min="10732" max="10732" width="39" style="18" customWidth="1"/>
    <col min="10733" max="10733" width="19.7109375" style="18" customWidth="1"/>
    <col min="10734" max="10737" width="15.7109375" style="18" customWidth="1"/>
    <col min="10738" max="10984" width="9.140625" style="18" customWidth="1"/>
    <col min="10985" max="10985" width="3.85546875" style="18" customWidth="1"/>
    <col min="10986" max="10987" width="23.28515625" style="18" customWidth="1"/>
    <col min="10988" max="10988" width="39" style="18" customWidth="1"/>
    <col min="10989" max="10989" width="19.7109375" style="18" customWidth="1"/>
    <col min="10990" max="10993" width="15.7109375" style="18" customWidth="1"/>
    <col min="10994" max="11240" width="9.140625" style="18" customWidth="1"/>
    <col min="11241" max="11241" width="3.85546875" style="18" customWidth="1"/>
    <col min="11242" max="11243" width="23.28515625" style="18" customWidth="1"/>
    <col min="11244" max="11244" width="39" style="18" customWidth="1"/>
    <col min="11245" max="11245" width="19.7109375" style="18" customWidth="1"/>
    <col min="11246" max="11249" width="15.7109375" style="18" customWidth="1"/>
    <col min="11250" max="11496" width="9.140625" style="18" customWidth="1"/>
    <col min="11497" max="11497" width="3.85546875" style="18" customWidth="1"/>
    <col min="11498" max="11499" width="23.28515625" style="18" customWidth="1"/>
    <col min="11500" max="11500" width="39" style="18" customWidth="1"/>
    <col min="11501" max="11501" width="19.7109375" style="18" customWidth="1"/>
    <col min="11502" max="11505" width="15.7109375" style="18" customWidth="1"/>
    <col min="11506" max="11752" width="9.140625" style="18" customWidth="1"/>
    <col min="11753" max="11753" width="3.85546875" style="18" customWidth="1"/>
    <col min="11754" max="11755" width="23.28515625" style="18" customWidth="1"/>
    <col min="11756" max="11756" width="39" style="18" customWidth="1"/>
    <col min="11757" max="11757" width="19.7109375" style="18" customWidth="1"/>
    <col min="11758" max="11761" width="15.7109375" style="18" customWidth="1"/>
    <col min="11762" max="12008" width="9.140625" style="18" customWidth="1"/>
    <col min="12009" max="12009" width="3.85546875" style="18" customWidth="1"/>
    <col min="12010" max="12011" width="23.28515625" style="18" customWidth="1"/>
    <col min="12012" max="12012" width="39" style="18" customWidth="1"/>
    <col min="12013" max="12013" width="19.7109375" style="18" customWidth="1"/>
    <col min="12014" max="12017" width="15.7109375" style="18" customWidth="1"/>
    <col min="12018" max="12264" width="9.140625" style="18" customWidth="1"/>
    <col min="12265" max="12265" width="3.85546875" style="18" customWidth="1"/>
    <col min="12266" max="12267" width="23.28515625" style="18" customWidth="1"/>
    <col min="12268" max="12268" width="39" style="18" customWidth="1"/>
    <col min="12269" max="12269" width="19.7109375" style="18" customWidth="1"/>
    <col min="12270" max="12273" width="15.7109375" style="18" customWidth="1"/>
    <col min="12274" max="12520" width="9.140625" style="18" customWidth="1"/>
    <col min="12521" max="12521" width="3.85546875" style="18" customWidth="1"/>
    <col min="12522" max="12523" width="23.28515625" style="18" customWidth="1"/>
    <col min="12524" max="12524" width="39" style="18" customWidth="1"/>
    <col min="12525" max="12525" width="19.7109375" style="18" customWidth="1"/>
    <col min="12526" max="12529" width="15.7109375" style="18" customWidth="1"/>
    <col min="12530" max="12776" width="9.140625" style="18" customWidth="1"/>
    <col min="12777" max="12777" width="3.85546875" style="18" customWidth="1"/>
    <col min="12778" max="12779" width="23.28515625" style="18" customWidth="1"/>
    <col min="12780" max="12780" width="39" style="18" customWidth="1"/>
    <col min="12781" max="12781" width="19.7109375" style="18" customWidth="1"/>
    <col min="12782" max="12785" width="15.7109375" style="18" customWidth="1"/>
    <col min="12786" max="13032" width="9.140625" style="18" customWidth="1"/>
    <col min="13033" max="13033" width="3.85546875" style="18" customWidth="1"/>
    <col min="13034" max="13035" width="23.28515625" style="18" customWidth="1"/>
    <col min="13036" max="13036" width="39" style="18" customWidth="1"/>
    <col min="13037" max="13037" width="19.7109375" style="18" customWidth="1"/>
    <col min="13038" max="13041" width="15.7109375" style="18" customWidth="1"/>
    <col min="13042" max="13288" width="9.140625" style="18" customWidth="1"/>
    <col min="13289" max="13289" width="3.85546875" style="18" customWidth="1"/>
    <col min="13290" max="13291" width="23.28515625" style="18" customWidth="1"/>
    <col min="13292" max="13292" width="39" style="18" customWidth="1"/>
    <col min="13293" max="13293" width="19.7109375" style="18" customWidth="1"/>
    <col min="13294" max="13297" width="15.7109375" style="18" customWidth="1"/>
    <col min="13298" max="13544" width="9.140625" style="18" customWidth="1"/>
    <col min="13545" max="13545" width="3.85546875" style="18" customWidth="1"/>
    <col min="13546" max="13547" width="23.28515625" style="18" customWidth="1"/>
    <col min="13548" max="13548" width="39" style="18" customWidth="1"/>
    <col min="13549" max="13549" width="19.7109375" style="18" customWidth="1"/>
    <col min="13550" max="13553" width="15.7109375" style="18" customWidth="1"/>
    <col min="13554" max="13800" width="9.140625" style="18" customWidth="1"/>
    <col min="13801" max="13801" width="3.85546875" style="18" customWidth="1"/>
    <col min="13802" max="13803" width="23.28515625" style="18" customWidth="1"/>
    <col min="13804" max="13804" width="39" style="18" customWidth="1"/>
    <col min="13805" max="13805" width="19.7109375" style="18" customWidth="1"/>
    <col min="13806" max="13809" width="15.7109375" style="18" customWidth="1"/>
    <col min="13810" max="14056" width="9.140625" style="18" customWidth="1"/>
    <col min="14057" max="14057" width="3.85546875" style="18" customWidth="1"/>
    <col min="14058" max="14059" width="23.28515625" style="18" customWidth="1"/>
    <col min="14060" max="14060" width="39" style="18" customWidth="1"/>
    <col min="14061" max="14061" width="19.7109375" style="18" customWidth="1"/>
    <col min="14062" max="14065" width="15.7109375" style="18" customWidth="1"/>
    <col min="14066" max="14312" width="9.140625" style="18" customWidth="1"/>
    <col min="14313" max="14313" width="3.85546875" style="18" customWidth="1"/>
    <col min="14314" max="14315" width="23.28515625" style="18" customWidth="1"/>
    <col min="14316" max="14316" width="39" style="18" customWidth="1"/>
    <col min="14317" max="14317" width="19.7109375" style="18" customWidth="1"/>
    <col min="14318" max="14321" width="15.7109375" style="18" customWidth="1"/>
    <col min="14322" max="14568" width="9.140625" style="18" customWidth="1"/>
    <col min="14569" max="14569" width="3.85546875" style="18" customWidth="1"/>
    <col min="14570" max="14571" width="23.28515625" style="18" customWidth="1"/>
    <col min="14572" max="14572" width="39" style="18" customWidth="1"/>
    <col min="14573" max="14573" width="19.7109375" style="18" customWidth="1"/>
    <col min="14574" max="14577" width="15.7109375" style="18" customWidth="1"/>
    <col min="14578" max="14824" width="9.140625" style="18" customWidth="1"/>
    <col min="14825" max="14825" width="3.85546875" style="18" customWidth="1"/>
    <col min="14826" max="14827" width="23.28515625" style="18" customWidth="1"/>
    <col min="14828" max="14828" width="39" style="18" customWidth="1"/>
    <col min="14829" max="14829" width="19.7109375" style="18" customWidth="1"/>
    <col min="14830" max="14833" width="15.7109375" style="18" customWidth="1"/>
    <col min="14834" max="15080" width="9.140625" style="18" customWidth="1"/>
    <col min="15081" max="15081" width="3.85546875" style="18" customWidth="1"/>
    <col min="15082" max="15083" width="23.28515625" style="18" customWidth="1"/>
    <col min="15084" max="15084" width="39" style="18" customWidth="1"/>
    <col min="15085" max="15085" width="19.7109375" style="18" customWidth="1"/>
    <col min="15086" max="15089" width="15.7109375" style="18" customWidth="1"/>
    <col min="15090" max="15336" width="9.140625" style="18" customWidth="1"/>
    <col min="15337" max="15337" width="3.85546875" style="18" customWidth="1"/>
    <col min="15338" max="15339" width="23.28515625" style="18" customWidth="1"/>
    <col min="15340" max="15340" width="39" style="18" customWidth="1"/>
    <col min="15341" max="15341" width="19.7109375" style="18" customWidth="1"/>
    <col min="15342" max="15345" width="15.7109375" style="18" customWidth="1"/>
    <col min="15346" max="15592" width="9.140625" style="18" customWidth="1"/>
    <col min="15593" max="15593" width="3.85546875" style="18" customWidth="1"/>
    <col min="15594" max="15595" width="23.28515625" style="18" customWidth="1"/>
    <col min="15596" max="15596" width="39" style="18" customWidth="1"/>
    <col min="15597" max="15597" width="19.7109375" style="18" customWidth="1"/>
    <col min="15598" max="15601" width="15.7109375" style="18" customWidth="1"/>
    <col min="15602" max="15848" width="9.140625" style="18" customWidth="1"/>
    <col min="15849" max="15849" width="3.85546875" style="18" customWidth="1"/>
    <col min="15850" max="15851" width="23.28515625" style="18" customWidth="1"/>
    <col min="15852" max="15852" width="39" style="18" customWidth="1"/>
    <col min="15853" max="15853" width="19.7109375" style="18" customWidth="1"/>
    <col min="15854" max="15857" width="15.7109375" style="18" customWidth="1"/>
    <col min="15858" max="16104" width="9.140625" style="18" customWidth="1"/>
    <col min="16105" max="16105" width="3.85546875" style="18" customWidth="1"/>
    <col min="16106" max="16107" width="23.28515625" style="18" customWidth="1"/>
    <col min="16108" max="16108" width="39" style="18" customWidth="1"/>
    <col min="16109" max="16109" width="19.7109375" style="18" customWidth="1"/>
    <col min="16110" max="16113" width="15.7109375" style="18" customWidth="1"/>
    <col min="16114" max="16384" width="9.140625" style="18" customWidth="1"/>
  </cols>
  <sheetData>
    <row r="1" spans="1:25" x14ac:dyDescent="0.2">
      <c r="A1" s="26"/>
      <c r="M1" s="146"/>
      <c r="N1" s="57"/>
      <c r="O1" s="130" t="s">
        <v>114</v>
      </c>
      <c r="P1" s="131"/>
      <c r="Q1" s="131"/>
      <c r="R1" s="131"/>
      <c r="S1" s="132"/>
      <c r="T1" s="132"/>
      <c r="U1" s="131"/>
      <c r="V1" s="131"/>
      <c r="W1" s="131"/>
    </row>
    <row r="2" spans="1:25" ht="18" customHeight="1" x14ac:dyDescent="0.25">
      <c r="A2" s="26"/>
      <c r="B2" s="59" t="s">
        <v>5</v>
      </c>
      <c r="C2" s="59" t="s">
        <v>25</v>
      </c>
      <c r="D2" s="59" t="s">
        <v>26</v>
      </c>
      <c r="E2" s="59" t="s">
        <v>27</v>
      </c>
      <c r="F2" s="59" t="s">
        <v>28</v>
      </c>
      <c r="G2" s="59" t="s">
        <v>29</v>
      </c>
      <c r="H2" s="59" t="s">
        <v>51</v>
      </c>
      <c r="I2" s="60" t="s">
        <v>36</v>
      </c>
      <c r="J2" s="60" t="s">
        <v>167</v>
      </c>
      <c r="K2" s="60" t="s">
        <v>115</v>
      </c>
      <c r="L2" s="116"/>
      <c r="M2" s="146"/>
      <c r="N2" s="110"/>
      <c r="O2" s="205" t="s">
        <v>5</v>
      </c>
      <c r="P2" s="205" t="s">
        <v>192</v>
      </c>
      <c r="Q2" s="205" t="s">
        <v>193</v>
      </c>
      <c r="R2" s="205" t="s">
        <v>194</v>
      </c>
      <c r="S2" s="205" t="s">
        <v>195</v>
      </c>
      <c r="T2" s="205" t="s">
        <v>112</v>
      </c>
      <c r="U2" s="205" t="s">
        <v>64</v>
      </c>
      <c r="V2" s="205" t="s">
        <v>196</v>
      </c>
      <c r="W2" s="205" t="s">
        <v>197</v>
      </c>
    </row>
    <row r="3" spans="1:25" ht="18" customHeight="1" x14ac:dyDescent="0.3">
      <c r="A3" s="26"/>
      <c r="B3" s="160" t="s">
        <v>923</v>
      </c>
      <c r="C3" s="161" t="s">
        <v>135</v>
      </c>
      <c r="D3" s="161" t="s">
        <v>140</v>
      </c>
      <c r="E3" s="161" t="s">
        <v>162</v>
      </c>
      <c r="F3" s="161">
        <v>0</v>
      </c>
      <c r="G3" s="161">
        <v>5000000</v>
      </c>
      <c r="H3" s="161">
        <v>11479493</v>
      </c>
      <c r="I3" s="192" t="s">
        <v>147</v>
      </c>
      <c r="J3" s="145" t="str">
        <f>IFERROR(VLOOKUP(-F3,$T$3:$W$50,4,FALSE),"")</f>
        <v/>
      </c>
      <c r="K3" s="145" t="str">
        <f>IFERROR(VLOOKUP(-F3,$T$3:$W$50,3,FALSE),"")</f>
        <v/>
      </c>
      <c r="L3" s="171"/>
      <c r="M3" s="110"/>
      <c r="N3" s="110"/>
      <c r="O3" s="226" t="s">
        <v>923</v>
      </c>
      <c r="P3" s="227" t="s">
        <v>938</v>
      </c>
      <c r="Q3" s="227" t="s">
        <v>939</v>
      </c>
      <c r="R3" s="227" t="s">
        <v>315</v>
      </c>
      <c r="S3" s="228" t="s">
        <v>940</v>
      </c>
      <c r="T3" s="275">
        <v>-185112</v>
      </c>
      <c r="U3" s="227" t="s">
        <v>156</v>
      </c>
      <c r="V3" s="227" t="s">
        <v>941</v>
      </c>
      <c r="W3" s="229" t="s">
        <v>942</v>
      </c>
      <c r="Y3" s="337"/>
    </row>
    <row r="4" spans="1:25" ht="18" customHeight="1" x14ac:dyDescent="0.3">
      <c r="A4" s="26"/>
      <c r="B4" s="160" t="s">
        <v>923</v>
      </c>
      <c r="C4" s="161" t="s">
        <v>135</v>
      </c>
      <c r="D4" s="161" t="s">
        <v>140</v>
      </c>
      <c r="E4" s="161" t="s">
        <v>162</v>
      </c>
      <c r="F4" s="161">
        <v>0</v>
      </c>
      <c r="G4" s="161">
        <v>5000000</v>
      </c>
      <c r="H4" s="161">
        <v>6479493</v>
      </c>
      <c r="I4" s="192" t="s">
        <v>147</v>
      </c>
      <c r="J4" s="145" t="str">
        <f t="shared" ref="J4:J67" si="0">IFERROR(VLOOKUP(-F4,$T$3:$W$50,4,FALSE),"")</f>
        <v/>
      </c>
      <c r="K4" s="145" t="str">
        <f t="shared" ref="K4:K67" si="1">IFERROR(VLOOKUP(-F4,$T$3:$W$50,3,FALSE),"")</f>
        <v/>
      </c>
      <c r="L4" s="171"/>
      <c r="M4" s="110"/>
      <c r="N4" s="110"/>
      <c r="O4" s="230" t="s">
        <v>923</v>
      </c>
      <c r="P4" s="227" t="s">
        <v>943</v>
      </c>
      <c r="Q4" s="227" t="s">
        <v>359</v>
      </c>
      <c r="R4" s="227" t="s">
        <v>157</v>
      </c>
      <c r="S4" s="228" t="s">
        <v>360</v>
      </c>
      <c r="T4" s="275">
        <v>-231062</v>
      </c>
      <c r="U4" s="227" t="s">
        <v>156</v>
      </c>
      <c r="V4" s="227" t="s">
        <v>361</v>
      </c>
      <c r="W4" s="229" t="s">
        <v>944</v>
      </c>
      <c r="Y4" s="337"/>
    </row>
    <row r="5" spans="1:25" ht="18" customHeight="1" x14ac:dyDescent="0.3">
      <c r="A5" s="26"/>
      <c r="B5" s="160" t="s">
        <v>923</v>
      </c>
      <c r="C5" s="161" t="s">
        <v>135</v>
      </c>
      <c r="D5" s="161" t="s">
        <v>139</v>
      </c>
      <c r="E5" s="161" t="s">
        <v>162</v>
      </c>
      <c r="F5" s="161">
        <v>2800000</v>
      </c>
      <c r="G5" s="161">
        <v>0</v>
      </c>
      <c r="H5" s="161">
        <v>1479493</v>
      </c>
      <c r="I5" s="192" t="s">
        <v>185</v>
      </c>
      <c r="J5" s="145" t="str">
        <f t="shared" si="0"/>
        <v xml:space="preserve"> </v>
      </c>
      <c r="K5" s="145" t="str">
        <f t="shared" si="1"/>
        <v>SOCIEDAD HOTELERA ZAMORA RAMIREZ HERMANOS LIM</v>
      </c>
      <c r="L5" s="171"/>
      <c r="M5" s="110"/>
      <c r="N5" s="110"/>
      <c r="O5" s="230" t="s">
        <v>923</v>
      </c>
      <c r="P5" s="227" t="s">
        <v>945</v>
      </c>
      <c r="Q5" s="227" t="s">
        <v>176</v>
      </c>
      <c r="R5" s="227" t="s">
        <v>159</v>
      </c>
      <c r="S5" s="228" t="s">
        <v>231</v>
      </c>
      <c r="T5" s="275">
        <v>-2800000</v>
      </c>
      <c r="U5" s="227" t="s">
        <v>156</v>
      </c>
      <c r="V5" s="227" t="s">
        <v>177</v>
      </c>
      <c r="W5" s="229" t="s">
        <v>191</v>
      </c>
      <c r="Y5" s="337"/>
    </row>
    <row r="6" spans="1:25" ht="18" customHeight="1" x14ac:dyDescent="0.3">
      <c r="A6" s="26"/>
      <c r="B6" s="160" t="s">
        <v>923</v>
      </c>
      <c r="C6" s="161" t="s">
        <v>135</v>
      </c>
      <c r="D6" s="161" t="s">
        <v>136</v>
      </c>
      <c r="E6" s="161" t="s">
        <v>162</v>
      </c>
      <c r="F6" s="161">
        <v>231062</v>
      </c>
      <c r="G6" s="161">
        <v>0</v>
      </c>
      <c r="H6" s="161">
        <v>4279493</v>
      </c>
      <c r="I6" s="192" t="s">
        <v>8</v>
      </c>
      <c r="J6" s="145" t="str">
        <f t="shared" si="0"/>
        <v>fact 396</v>
      </c>
      <c r="K6" s="145" t="str">
        <f t="shared" si="1"/>
        <v xml:space="preserve">MIGUEL ANGEL NIEVAS                          </v>
      </c>
      <c r="L6" s="171"/>
      <c r="M6" s="110"/>
      <c r="N6" s="110"/>
      <c r="O6" s="230" t="s">
        <v>923</v>
      </c>
      <c r="P6" s="227" t="s">
        <v>946</v>
      </c>
      <c r="Q6" s="227" t="s">
        <v>314</v>
      </c>
      <c r="R6" s="227" t="s">
        <v>315</v>
      </c>
      <c r="S6" s="228" t="s">
        <v>316</v>
      </c>
      <c r="T6" s="275">
        <v>-149422</v>
      </c>
      <c r="U6" s="227" t="s">
        <v>156</v>
      </c>
      <c r="V6" s="227" t="s">
        <v>317</v>
      </c>
      <c r="W6" s="229" t="s">
        <v>947</v>
      </c>
      <c r="Y6" s="337"/>
    </row>
    <row r="7" spans="1:25" s="98" customFormat="1" ht="18" customHeight="1" x14ac:dyDescent="0.3">
      <c r="A7" s="26"/>
      <c r="B7" s="160" t="s">
        <v>923</v>
      </c>
      <c r="C7" s="161" t="s">
        <v>135</v>
      </c>
      <c r="D7" s="161" t="s">
        <v>136</v>
      </c>
      <c r="E7" s="161" t="s">
        <v>162</v>
      </c>
      <c r="F7" s="161">
        <v>128555</v>
      </c>
      <c r="G7" s="161">
        <v>0</v>
      </c>
      <c r="H7" s="161">
        <v>4510555</v>
      </c>
      <c r="I7" s="192" t="s">
        <v>8</v>
      </c>
      <c r="J7" s="145" t="str">
        <f t="shared" si="0"/>
        <v>Fact 1481160</v>
      </c>
      <c r="K7" s="145" t="str">
        <f t="shared" si="1"/>
        <v xml:space="preserve">ECOLAB                                       </v>
      </c>
      <c r="L7" s="171"/>
      <c r="M7" s="110"/>
      <c r="N7" s="110"/>
      <c r="O7" s="230" t="s">
        <v>923</v>
      </c>
      <c r="P7" s="227" t="s">
        <v>948</v>
      </c>
      <c r="Q7" s="227" t="s">
        <v>949</v>
      </c>
      <c r="R7" s="227" t="s">
        <v>157</v>
      </c>
      <c r="S7" s="228" t="s">
        <v>950</v>
      </c>
      <c r="T7" s="275">
        <v>-128555</v>
      </c>
      <c r="U7" s="227" t="s">
        <v>156</v>
      </c>
      <c r="V7" s="227" t="s">
        <v>951</v>
      </c>
      <c r="W7" s="229" t="s">
        <v>952</v>
      </c>
      <c r="Y7" s="337"/>
    </row>
    <row r="8" spans="1:25" ht="18" customHeight="1" x14ac:dyDescent="0.3">
      <c r="A8" s="26"/>
      <c r="B8" s="160" t="s">
        <v>923</v>
      </c>
      <c r="C8" s="161" t="s">
        <v>135</v>
      </c>
      <c r="D8" s="161" t="s">
        <v>136</v>
      </c>
      <c r="E8" s="161" t="s">
        <v>162</v>
      </c>
      <c r="F8" s="161">
        <v>149422</v>
      </c>
      <c r="G8" s="161">
        <v>0</v>
      </c>
      <c r="H8" s="161">
        <v>4639110</v>
      </c>
      <c r="I8" s="192" t="s">
        <v>186</v>
      </c>
      <c r="J8" s="145" t="str">
        <f t="shared" si="0"/>
        <v>Fact 236443</v>
      </c>
      <c r="K8" s="145" t="str">
        <f t="shared" si="1"/>
        <v xml:space="preserve">Truly Nolen Chile SA                         </v>
      </c>
      <c r="L8" s="171"/>
      <c r="M8" s="110"/>
      <c r="N8" s="110"/>
      <c r="O8" s="226" t="s">
        <v>953</v>
      </c>
      <c r="P8" s="227" t="s">
        <v>954</v>
      </c>
      <c r="Q8" s="227" t="s">
        <v>322</v>
      </c>
      <c r="R8" s="227" t="s">
        <v>157</v>
      </c>
      <c r="S8" s="228" t="s">
        <v>323</v>
      </c>
      <c r="T8" s="275">
        <v>-132820</v>
      </c>
      <c r="U8" s="227" t="s">
        <v>156</v>
      </c>
      <c r="V8" s="227" t="s">
        <v>324</v>
      </c>
      <c r="W8" s="229" t="s">
        <v>955</v>
      </c>
      <c r="Y8" s="337"/>
    </row>
    <row r="9" spans="1:25" ht="18" customHeight="1" x14ac:dyDescent="0.3">
      <c r="A9" s="26"/>
      <c r="B9" s="160" t="s">
        <v>923</v>
      </c>
      <c r="C9" s="161" t="s">
        <v>135</v>
      </c>
      <c r="D9" s="161" t="s">
        <v>136</v>
      </c>
      <c r="E9" s="161" t="s">
        <v>162</v>
      </c>
      <c r="F9" s="161">
        <v>185112</v>
      </c>
      <c r="G9" s="161">
        <v>0</v>
      </c>
      <c r="H9" s="161">
        <v>4788532</v>
      </c>
      <c r="I9" s="192" t="s">
        <v>8</v>
      </c>
      <c r="J9" s="145" t="str">
        <f t="shared" si="0"/>
        <v>fact 8966546</v>
      </c>
      <c r="K9" s="145" t="str">
        <f t="shared" si="1"/>
        <v xml:space="preserve">GASCO GLP S.A                                </v>
      </c>
      <c r="L9" s="171"/>
      <c r="M9" s="110"/>
      <c r="N9" s="110"/>
      <c r="O9" s="226" t="s">
        <v>956</v>
      </c>
      <c r="P9" s="227" t="s">
        <v>957</v>
      </c>
      <c r="Q9" s="227" t="s">
        <v>310</v>
      </c>
      <c r="R9" s="227" t="s">
        <v>311</v>
      </c>
      <c r="S9" s="228" t="s">
        <v>312</v>
      </c>
      <c r="T9" s="275">
        <v>-1914715</v>
      </c>
      <c r="U9" s="227" t="s">
        <v>156</v>
      </c>
      <c r="V9" s="227" t="s">
        <v>313</v>
      </c>
      <c r="W9" s="229" t="s">
        <v>958</v>
      </c>
      <c r="Y9" s="337"/>
    </row>
    <row r="10" spans="1:25" ht="18" customHeight="1" x14ac:dyDescent="0.3">
      <c r="A10" s="26"/>
      <c r="B10" s="160" t="s">
        <v>923</v>
      </c>
      <c r="C10" s="161" t="s">
        <v>135</v>
      </c>
      <c r="D10" s="161" t="s">
        <v>140</v>
      </c>
      <c r="E10" s="161" t="s">
        <v>162</v>
      </c>
      <c r="F10" s="161">
        <v>0</v>
      </c>
      <c r="G10" s="161">
        <v>2774993</v>
      </c>
      <c r="H10" s="161">
        <v>4973644</v>
      </c>
      <c r="I10" s="192" t="s">
        <v>147</v>
      </c>
      <c r="J10" s="145" t="str">
        <f t="shared" si="0"/>
        <v/>
      </c>
      <c r="K10" s="145" t="str">
        <f t="shared" si="1"/>
        <v/>
      </c>
      <c r="L10" s="171" t="s">
        <v>1057</v>
      </c>
      <c r="M10" s="110"/>
      <c r="N10" s="110"/>
      <c r="O10" s="226" t="s">
        <v>956</v>
      </c>
      <c r="P10" s="227" t="s">
        <v>959</v>
      </c>
      <c r="Q10" s="227" t="s">
        <v>269</v>
      </c>
      <c r="R10" s="227" t="s">
        <v>270</v>
      </c>
      <c r="S10" s="228" t="s">
        <v>271</v>
      </c>
      <c r="T10" s="275">
        <v>-307479</v>
      </c>
      <c r="U10" s="227" t="s">
        <v>156</v>
      </c>
      <c r="V10" s="227" t="s">
        <v>272</v>
      </c>
      <c r="W10" s="229" t="s">
        <v>960</v>
      </c>
      <c r="Y10" s="337"/>
    </row>
    <row r="11" spans="1:25" ht="18" customHeight="1" x14ac:dyDescent="0.3">
      <c r="A11" s="26"/>
      <c r="B11" s="160" t="s">
        <v>924</v>
      </c>
      <c r="C11" s="161" t="s">
        <v>137</v>
      </c>
      <c r="D11" s="161" t="s">
        <v>551</v>
      </c>
      <c r="E11" s="161" t="s">
        <v>162</v>
      </c>
      <c r="F11" s="161">
        <v>49807</v>
      </c>
      <c r="G11" s="161">
        <v>0</v>
      </c>
      <c r="H11" s="161">
        <v>11296866</v>
      </c>
      <c r="I11" s="192" t="s">
        <v>184</v>
      </c>
      <c r="J11" s="145" t="str">
        <f t="shared" si="0"/>
        <v/>
      </c>
      <c r="K11" s="145" t="str">
        <f t="shared" si="1"/>
        <v/>
      </c>
      <c r="L11" s="171"/>
      <c r="M11" s="110"/>
      <c r="N11" s="110"/>
      <c r="O11" s="226" t="s">
        <v>961</v>
      </c>
      <c r="P11" s="227" t="s">
        <v>962</v>
      </c>
      <c r="Q11" s="227" t="s">
        <v>307</v>
      </c>
      <c r="R11" s="227" t="s">
        <v>159</v>
      </c>
      <c r="S11" s="228" t="s">
        <v>308</v>
      </c>
      <c r="T11" s="275">
        <v>-20171</v>
      </c>
      <c r="U11" s="227" t="s">
        <v>156</v>
      </c>
      <c r="V11" s="227" t="s">
        <v>309</v>
      </c>
      <c r="W11" s="229" t="s">
        <v>963</v>
      </c>
      <c r="Y11" s="337"/>
    </row>
    <row r="12" spans="1:25" ht="18" customHeight="1" x14ac:dyDescent="0.3">
      <c r="A12" s="26"/>
      <c r="B12" s="160" t="s">
        <v>924</v>
      </c>
      <c r="C12" s="161" t="s">
        <v>135</v>
      </c>
      <c r="D12" s="161" t="s">
        <v>136</v>
      </c>
      <c r="E12" s="161" t="s">
        <v>162</v>
      </c>
      <c r="F12" s="161">
        <v>132820</v>
      </c>
      <c r="G12" s="161">
        <v>0</v>
      </c>
      <c r="H12" s="161">
        <v>11346673</v>
      </c>
      <c r="I12" s="192" t="s">
        <v>186</v>
      </c>
      <c r="J12" s="145" t="str">
        <f t="shared" si="0"/>
        <v>Fact 702238</v>
      </c>
      <c r="K12" s="145" t="str">
        <f t="shared" si="1"/>
        <v xml:space="preserve">Acepta.com                                   </v>
      </c>
      <c r="L12" s="171"/>
      <c r="M12" s="110"/>
      <c r="N12" s="110"/>
      <c r="O12" s="226" t="s">
        <v>927</v>
      </c>
      <c r="P12" s="227" t="s">
        <v>964</v>
      </c>
      <c r="Q12" s="227" t="s">
        <v>965</v>
      </c>
      <c r="R12" s="227" t="s">
        <v>337</v>
      </c>
      <c r="S12" s="228" t="s">
        <v>966</v>
      </c>
      <c r="T12" s="275">
        <v>-500000</v>
      </c>
      <c r="U12" s="227" t="s">
        <v>156</v>
      </c>
      <c r="V12" s="227" t="s">
        <v>967</v>
      </c>
      <c r="W12" s="229" t="s">
        <v>968</v>
      </c>
      <c r="Y12" s="337"/>
    </row>
    <row r="13" spans="1:25" ht="18" customHeight="1" x14ac:dyDescent="0.3">
      <c r="A13" s="26"/>
      <c r="B13" s="160" t="s">
        <v>925</v>
      </c>
      <c r="C13" s="161" t="s">
        <v>143</v>
      </c>
      <c r="D13" s="161" t="s">
        <v>163</v>
      </c>
      <c r="E13" s="161" t="s">
        <v>162</v>
      </c>
      <c r="F13" s="161">
        <v>100000</v>
      </c>
      <c r="G13" s="161">
        <v>0</v>
      </c>
      <c r="H13" s="161">
        <v>11196866</v>
      </c>
      <c r="I13" s="192" t="s">
        <v>185</v>
      </c>
      <c r="J13" s="145" t="str">
        <f t="shared" si="0"/>
        <v/>
      </c>
      <c r="K13" s="145" t="str">
        <f t="shared" si="1"/>
        <v/>
      </c>
      <c r="L13" s="171" t="s">
        <v>1058</v>
      </c>
      <c r="M13" s="110"/>
      <c r="N13" s="110"/>
      <c r="O13" s="226" t="s">
        <v>929</v>
      </c>
      <c r="P13" s="227" t="s">
        <v>969</v>
      </c>
      <c r="Q13" s="227" t="s">
        <v>213</v>
      </c>
      <c r="R13" s="227" t="s">
        <v>158</v>
      </c>
      <c r="S13" s="228" t="s">
        <v>232</v>
      </c>
      <c r="T13" s="275">
        <v>-200000</v>
      </c>
      <c r="U13" s="227" t="s">
        <v>156</v>
      </c>
      <c r="V13" s="227" t="s">
        <v>250</v>
      </c>
      <c r="W13" s="229" t="s">
        <v>970</v>
      </c>
      <c r="Y13" s="337"/>
    </row>
    <row r="14" spans="1:25" ht="18" customHeight="1" x14ac:dyDescent="0.3">
      <c r="A14" s="26"/>
      <c r="B14" s="160" t="s">
        <v>926</v>
      </c>
      <c r="C14" s="161" t="s">
        <v>137</v>
      </c>
      <c r="D14" s="161" t="s">
        <v>138</v>
      </c>
      <c r="E14" s="161" t="s">
        <v>162</v>
      </c>
      <c r="F14" s="274">
        <v>11751</v>
      </c>
      <c r="G14" s="161">
        <v>0</v>
      </c>
      <c r="H14" s="161">
        <v>4616963</v>
      </c>
      <c r="I14" s="192" t="s">
        <v>184</v>
      </c>
      <c r="J14" s="145" t="str">
        <f t="shared" si="0"/>
        <v/>
      </c>
      <c r="K14" s="145" t="str">
        <f t="shared" si="1"/>
        <v/>
      </c>
      <c r="L14" s="171"/>
      <c r="M14" s="110"/>
      <c r="N14" s="110"/>
      <c r="O14" s="226" t="s">
        <v>929</v>
      </c>
      <c r="P14" s="227" t="s">
        <v>971</v>
      </c>
      <c r="Q14" s="227" t="s">
        <v>251</v>
      </c>
      <c r="R14" s="227" t="s">
        <v>158</v>
      </c>
      <c r="S14" s="228" t="s">
        <v>252</v>
      </c>
      <c r="T14" s="275">
        <v>-150000</v>
      </c>
      <c r="U14" s="227" t="s">
        <v>156</v>
      </c>
      <c r="V14" s="227" t="s">
        <v>253</v>
      </c>
      <c r="W14" s="229" t="s">
        <v>970</v>
      </c>
      <c r="Y14" s="337"/>
    </row>
    <row r="15" spans="1:25" ht="18" customHeight="1" x14ac:dyDescent="0.3">
      <c r="A15" s="26"/>
      <c r="B15" s="160" t="s">
        <v>926</v>
      </c>
      <c r="C15" s="161" t="s">
        <v>135</v>
      </c>
      <c r="D15" s="161" t="s">
        <v>136</v>
      </c>
      <c r="E15" s="161" t="s">
        <v>162</v>
      </c>
      <c r="F15" s="274">
        <v>307479</v>
      </c>
      <c r="G15" s="161">
        <v>0</v>
      </c>
      <c r="H15" s="161">
        <v>4628714</v>
      </c>
      <c r="I15" s="192" t="s">
        <v>113</v>
      </c>
      <c r="J15" s="145" t="str">
        <f t="shared" si="0"/>
        <v>Fact 1920676809</v>
      </c>
      <c r="K15" s="145" t="str">
        <f t="shared" si="1"/>
        <v xml:space="preserve">EXP Chile Limitada                           </v>
      </c>
      <c r="L15" s="171"/>
      <c r="M15" s="110"/>
      <c r="N15" s="110"/>
      <c r="O15" s="226" t="s">
        <v>929</v>
      </c>
      <c r="P15" s="227" t="s">
        <v>972</v>
      </c>
      <c r="Q15" s="227" t="s">
        <v>286</v>
      </c>
      <c r="R15" s="227" t="s">
        <v>159</v>
      </c>
      <c r="S15" s="228" t="s">
        <v>287</v>
      </c>
      <c r="T15" s="275">
        <v>-97933</v>
      </c>
      <c r="U15" s="227" t="s">
        <v>156</v>
      </c>
      <c r="V15" s="227" t="s">
        <v>288</v>
      </c>
      <c r="W15" s="229" t="s">
        <v>973</v>
      </c>
      <c r="Y15" s="337"/>
    </row>
    <row r="16" spans="1:25" ht="18" customHeight="1" x14ac:dyDescent="0.3">
      <c r="A16" s="26"/>
      <c r="B16" s="160" t="s">
        <v>926</v>
      </c>
      <c r="C16" s="161" t="s">
        <v>135</v>
      </c>
      <c r="D16" s="161" t="s">
        <v>136</v>
      </c>
      <c r="E16" s="161" t="s">
        <v>162</v>
      </c>
      <c r="F16" s="274">
        <v>1914715</v>
      </c>
      <c r="G16" s="161">
        <v>0</v>
      </c>
      <c r="H16" s="161">
        <v>4936193</v>
      </c>
      <c r="I16" s="192" t="s">
        <v>31</v>
      </c>
      <c r="J16" s="145" t="str">
        <f t="shared" si="0"/>
        <v>Fact 1541151852</v>
      </c>
      <c r="K16" s="145" t="str">
        <f t="shared" si="1"/>
        <v xml:space="preserve">Pagos y Servicios Astropay Ltda              </v>
      </c>
      <c r="L16" s="171"/>
      <c r="M16" s="110"/>
      <c r="N16" s="110"/>
      <c r="O16" s="226" t="s">
        <v>933</v>
      </c>
      <c r="P16" s="227" t="s">
        <v>974</v>
      </c>
      <c r="Q16" s="227" t="s">
        <v>283</v>
      </c>
      <c r="R16" s="227" t="s">
        <v>159</v>
      </c>
      <c r="S16" s="228" t="s">
        <v>284</v>
      </c>
      <c r="T16" s="275">
        <v>-685106</v>
      </c>
      <c r="U16" s="227" t="s">
        <v>156</v>
      </c>
      <c r="V16" s="227" t="s">
        <v>285</v>
      </c>
      <c r="W16" s="229" t="s">
        <v>975</v>
      </c>
      <c r="Y16" s="337"/>
    </row>
    <row r="17" spans="1:25" ht="18" customHeight="1" x14ac:dyDescent="0.3">
      <c r="A17" s="26"/>
      <c r="B17" s="160" t="s">
        <v>926</v>
      </c>
      <c r="C17" s="161" t="s">
        <v>141</v>
      </c>
      <c r="D17" s="161" t="s">
        <v>142</v>
      </c>
      <c r="E17" s="161" t="s">
        <v>162</v>
      </c>
      <c r="F17" s="274">
        <v>4345958</v>
      </c>
      <c r="G17" s="161">
        <v>0</v>
      </c>
      <c r="H17" s="161">
        <v>6850908</v>
      </c>
      <c r="I17" s="192" t="s">
        <v>19</v>
      </c>
      <c r="J17" s="145" t="str">
        <f t="shared" si="0"/>
        <v/>
      </c>
      <c r="K17" s="145" t="str">
        <f t="shared" si="1"/>
        <v/>
      </c>
      <c r="L17" s="14"/>
      <c r="M17" s="110"/>
      <c r="N17" s="110"/>
      <c r="O17" s="226" t="s">
        <v>933</v>
      </c>
      <c r="P17" s="227" t="s">
        <v>976</v>
      </c>
      <c r="Q17" s="227" t="s">
        <v>307</v>
      </c>
      <c r="R17" s="227" t="s">
        <v>159</v>
      </c>
      <c r="S17" s="228" t="s">
        <v>308</v>
      </c>
      <c r="T17" s="275">
        <v>-61141</v>
      </c>
      <c r="U17" s="227" t="s">
        <v>156</v>
      </c>
      <c r="V17" s="227" t="s">
        <v>309</v>
      </c>
      <c r="W17" s="229" t="s">
        <v>977</v>
      </c>
      <c r="Y17" s="337"/>
    </row>
    <row r="18" spans="1:25" ht="18" customHeight="1" x14ac:dyDescent="0.3">
      <c r="A18" s="26"/>
      <c r="B18" s="160" t="s">
        <v>927</v>
      </c>
      <c r="C18" s="161" t="s">
        <v>135</v>
      </c>
      <c r="D18" s="161" t="s">
        <v>136</v>
      </c>
      <c r="E18" s="161" t="s">
        <v>162</v>
      </c>
      <c r="F18" s="274">
        <v>500000</v>
      </c>
      <c r="G18" s="161">
        <v>0</v>
      </c>
      <c r="H18" s="161">
        <v>4096792</v>
      </c>
      <c r="I18" s="192" t="s">
        <v>187</v>
      </c>
      <c r="J18" s="145" t="str">
        <f t="shared" si="0"/>
        <v>Contable may jun19</v>
      </c>
      <c r="K18" s="145" t="str">
        <f t="shared" si="1"/>
        <v xml:space="preserve">Jorge Baez Rojas                             </v>
      </c>
      <c r="L18" s="171"/>
      <c r="M18" s="110"/>
      <c r="N18" s="110"/>
      <c r="O18" s="226" t="s">
        <v>934</v>
      </c>
      <c r="P18" s="227" t="s">
        <v>978</v>
      </c>
      <c r="Q18" s="227" t="s">
        <v>176</v>
      </c>
      <c r="R18" s="227" t="s">
        <v>159</v>
      </c>
      <c r="S18" s="228" t="s">
        <v>231</v>
      </c>
      <c r="T18" s="275">
        <v>-400000</v>
      </c>
      <c r="U18" s="227" t="s">
        <v>156</v>
      </c>
      <c r="V18" s="227" t="s">
        <v>177</v>
      </c>
      <c r="W18" s="229" t="s">
        <v>191</v>
      </c>
      <c r="Y18" s="337"/>
    </row>
    <row r="19" spans="1:25" ht="18" customHeight="1" x14ac:dyDescent="0.3">
      <c r="A19" s="26"/>
      <c r="B19" s="160" t="s">
        <v>927</v>
      </c>
      <c r="C19" s="161" t="s">
        <v>135</v>
      </c>
      <c r="D19" s="161" t="s">
        <v>139</v>
      </c>
      <c r="E19" s="161" t="s">
        <v>162</v>
      </c>
      <c r="F19" s="241">
        <v>20171</v>
      </c>
      <c r="G19" s="161">
        <v>0</v>
      </c>
      <c r="H19" s="161">
        <v>4596792</v>
      </c>
      <c r="I19" s="192" t="s">
        <v>8</v>
      </c>
      <c r="J19" s="145" t="str">
        <f t="shared" si="0"/>
        <v>Fact 5731, 5575, 5544</v>
      </c>
      <c r="K19" s="145" t="str">
        <f t="shared" si="1"/>
        <v xml:space="preserve">Panaderia La Franchuteria                    </v>
      </c>
      <c r="L19" s="171"/>
      <c r="M19" s="110"/>
      <c r="N19" s="110"/>
      <c r="O19" s="226" t="s">
        <v>979</v>
      </c>
      <c r="P19" s="227" t="s">
        <v>980</v>
      </c>
      <c r="Q19" s="227" t="s">
        <v>981</v>
      </c>
      <c r="R19" s="227" t="s">
        <v>158</v>
      </c>
      <c r="S19" s="228" t="s">
        <v>982</v>
      </c>
      <c r="T19" s="275">
        <v>-208000</v>
      </c>
      <c r="U19" s="227" t="s">
        <v>156</v>
      </c>
      <c r="V19" s="227" t="s">
        <v>983</v>
      </c>
      <c r="W19" s="229" t="s">
        <v>970</v>
      </c>
      <c r="Y19" s="337"/>
    </row>
    <row r="20" spans="1:25" ht="18" customHeight="1" x14ac:dyDescent="0.3">
      <c r="A20" s="26"/>
      <c r="B20" s="160" t="s">
        <v>928</v>
      </c>
      <c r="C20" s="161" t="s">
        <v>217</v>
      </c>
      <c r="D20" s="161" t="s">
        <v>238</v>
      </c>
      <c r="E20" s="161" t="s">
        <v>162</v>
      </c>
      <c r="F20" s="274">
        <v>0</v>
      </c>
      <c r="G20" s="161">
        <v>58000</v>
      </c>
      <c r="H20" s="161">
        <v>4154792</v>
      </c>
      <c r="I20" s="192" t="s">
        <v>189</v>
      </c>
      <c r="J20" s="145" t="str">
        <f t="shared" si="0"/>
        <v/>
      </c>
      <c r="K20" s="145" t="str">
        <f t="shared" si="1"/>
        <v/>
      </c>
      <c r="L20" s="171"/>
      <c r="M20" s="242"/>
      <c r="N20" s="110"/>
      <c r="O20" s="226" t="s">
        <v>979</v>
      </c>
      <c r="P20" s="227" t="s">
        <v>984</v>
      </c>
      <c r="Q20" s="227" t="s">
        <v>985</v>
      </c>
      <c r="R20" s="227" t="s">
        <v>158</v>
      </c>
      <c r="S20" s="228" t="s">
        <v>986</v>
      </c>
      <c r="T20" s="275">
        <v>-112000</v>
      </c>
      <c r="U20" s="227" t="s">
        <v>156</v>
      </c>
      <c r="V20" s="227" t="s">
        <v>987</v>
      </c>
      <c r="W20" s="229" t="s">
        <v>970</v>
      </c>
      <c r="Y20" s="337"/>
    </row>
    <row r="21" spans="1:25" ht="18" customHeight="1" x14ac:dyDescent="0.3">
      <c r="A21" s="26"/>
      <c r="B21" s="160" t="s">
        <v>929</v>
      </c>
      <c r="C21" s="161" t="s">
        <v>135</v>
      </c>
      <c r="D21" s="161" t="s">
        <v>136</v>
      </c>
      <c r="E21" s="161" t="s">
        <v>162</v>
      </c>
      <c r="F21" s="241">
        <v>200000</v>
      </c>
      <c r="G21" s="161">
        <v>0</v>
      </c>
      <c r="H21" s="161">
        <v>3706859</v>
      </c>
      <c r="I21" s="192" t="s">
        <v>30</v>
      </c>
      <c r="J21" s="145" t="str">
        <f t="shared" si="0"/>
        <v>Sueldo Jul 19</v>
      </c>
      <c r="K21" s="145" t="str">
        <f t="shared" si="1"/>
        <v xml:space="preserve">Luis Arias                                   </v>
      </c>
      <c r="L21" s="171"/>
      <c r="M21" s="110"/>
      <c r="N21" s="110"/>
      <c r="O21" s="226" t="s">
        <v>979</v>
      </c>
      <c r="P21" s="227" t="s">
        <v>988</v>
      </c>
      <c r="Q21" s="227" t="s">
        <v>325</v>
      </c>
      <c r="R21" s="227" t="s">
        <v>158</v>
      </c>
      <c r="S21" s="228" t="s">
        <v>326</v>
      </c>
      <c r="T21" s="275">
        <v>-96000</v>
      </c>
      <c r="U21" s="227" t="s">
        <v>156</v>
      </c>
      <c r="V21" s="227" t="s">
        <v>327</v>
      </c>
      <c r="W21" s="229" t="s">
        <v>970</v>
      </c>
      <c r="Y21" s="337"/>
    </row>
    <row r="22" spans="1:25" ht="18" customHeight="1" x14ac:dyDescent="0.3">
      <c r="A22" s="26"/>
      <c r="B22" s="160" t="s">
        <v>929</v>
      </c>
      <c r="C22" s="161" t="s">
        <v>135</v>
      </c>
      <c r="D22" s="161" t="s">
        <v>136</v>
      </c>
      <c r="E22" s="161" t="s">
        <v>162</v>
      </c>
      <c r="F22" s="241">
        <v>150000</v>
      </c>
      <c r="G22" s="161">
        <v>0</v>
      </c>
      <c r="H22" s="161">
        <v>3906859</v>
      </c>
      <c r="I22" s="192" t="s">
        <v>30</v>
      </c>
      <c r="J22" s="145" t="str">
        <f t="shared" si="0"/>
        <v>Sueldo Jul 19</v>
      </c>
      <c r="K22" s="145" t="str">
        <f t="shared" si="1"/>
        <v xml:space="preserve">Ana Cruz Varas                               </v>
      </c>
      <c r="L22" s="171"/>
      <c r="M22" s="110"/>
      <c r="N22" s="110"/>
      <c r="O22" s="226" t="s">
        <v>979</v>
      </c>
      <c r="P22" s="227" t="s">
        <v>989</v>
      </c>
      <c r="Q22" s="227" t="s">
        <v>990</v>
      </c>
      <c r="R22" s="227" t="s">
        <v>158</v>
      </c>
      <c r="S22" s="228" t="s">
        <v>991</v>
      </c>
      <c r="T22" s="275">
        <v>-32000</v>
      </c>
      <c r="U22" s="227" t="s">
        <v>156</v>
      </c>
      <c r="V22" s="227" t="s">
        <v>992</v>
      </c>
      <c r="W22" s="229" t="s">
        <v>970</v>
      </c>
      <c r="Y22" s="337"/>
    </row>
    <row r="23" spans="1:25" ht="18" customHeight="1" x14ac:dyDescent="0.3">
      <c r="A23" s="26"/>
      <c r="B23" s="160" t="s">
        <v>929</v>
      </c>
      <c r="C23" s="161" t="s">
        <v>135</v>
      </c>
      <c r="D23" s="161" t="s">
        <v>139</v>
      </c>
      <c r="E23" s="161" t="s">
        <v>162</v>
      </c>
      <c r="F23" s="241">
        <v>97933</v>
      </c>
      <c r="G23" s="161">
        <v>0</v>
      </c>
      <c r="H23" s="161">
        <v>4056859</v>
      </c>
      <c r="I23" s="192" t="s">
        <v>188</v>
      </c>
      <c r="J23" s="145" t="str">
        <f t="shared" si="0"/>
        <v>Fact 17102</v>
      </c>
      <c r="K23" s="145" t="str">
        <f t="shared" si="1"/>
        <v xml:space="preserve">Comite de Agua San Pedro de Atacama          </v>
      </c>
      <c r="L23" s="171"/>
      <c r="M23" s="110"/>
      <c r="N23" s="110"/>
      <c r="O23" s="226" t="s">
        <v>979</v>
      </c>
      <c r="P23" s="227" t="s">
        <v>993</v>
      </c>
      <c r="Q23" s="227" t="s">
        <v>328</v>
      </c>
      <c r="R23" s="227" t="s">
        <v>158</v>
      </c>
      <c r="S23" s="228" t="s">
        <v>329</v>
      </c>
      <c r="T23" s="275">
        <v>-64000</v>
      </c>
      <c r="U23" s="227" t="s">
        <v>156</v>
      </c>
      <c r="V23" s="227" t="s">
        <v>330</v>
      </c>
      <c r="W23" s="229" t="s">
        <v>970</v>
      </c>
      <c r="Y23" s="337"/>
    </row>
    <row r="24" spans="1:25" s="127" customFormat="1" ht="18" customHeight="1" x14ac:dyDescent="0.3">
      <c r="A24" s="26"/>
      <c r="B24" s="160" t="s">
        <v>930</v>
      </c>
      <c r="C24" s="161" t="s">
        <v>135</v>
      </c>
      <c r="D24" s="161" t="s">
        <v>341</v>
      </c>
      <c r="E24" s="161" t="s">
        <v>931</v>
      </c>
      <c r="F24" s="241">
        <v>195931</v>
      </c>
      <c r="G24" s="161">
        <v>0</v>
      </c>
      <c r="H24" s="161">
        <v>2506159</v>
      </c>
      <c r="I24" s="192" t="s">
        <v>188</v>
      </c>
      <c r="J24" s="145" t="str">
        <f t="shared" si="0"/>
        <v/>
      </c>
      <c r="K24" s="145" t="str">
        <f t="shared" si="1"/>
        <v/>
      </c>
      <c r="L24" s="171" t="s">
        <v>564</v>
      </c>
      <c r="M24" s="110"/>
      <c r="N24" s="110"/>
      <c r="O24" s="226" t="s">
        <v>979</v>
      </c>
      <c r="P24" s="227" t="s">
        <v>994</v>
      </c>
      <c r="Q24" s="227" t="s">
        <v>342</v>
      </c>
      <c r="R24" s="227" t="s">
        <v>159</v>
      </c>
      <c r="S24" s="228" t="s">
        <v>343</v>
      </c>
      <c r="T24" s="275">
        <v>-126000</v>
      </c>
      <c r="U24" s="227" t="s">
        <v>156</v>
      </c>
      <c r="V24" s="227" t="s">
        <v>344</v>
      </c>
      <c r="W24" s="229" t="s">
        <v>970</v>
      </c>
      <c r="Y24" s="337"/>
    </row>
    <row r="25" spans="1:25" s="127" customFormat="1" ht="18" customHeight="1" x14ac:dyDescent="0.3">
      <c r="A25" s="26"/>
      <c r="B25" s="160" t="s">
        <v>930</v>
      </c>
      <c r="C25" s="161" t="s">
        <v>135</v>
      </c>
      <c r="D25" s="161" t="s">
        <v>341</v>
      </c>
      <c r="E25" s="161" t="s">
        <v>932</v>
      </c>
      <c r="F25" s="241">
        <v>62123</v>
      </c>
      <c r="G25" s="161">
        <v>0</v>
      </c>
      <c r="H25" s="161">
        <v>2702090</v>
      </c>
      <c r="I25" s="192" t="s">
        <v>188</v>
      </c>
      <c r="J25" s="145" t="str">
        <f t="shared" si="0"/>
        <v/>
      </c>
      <c r="K25" s="145" t="str">
        <f t="shared" si="1"/>
        <v/>
      </c>
      <c r="L25" s="171" t="s">
        <v>564</v>
      </c>
      <c r="M25" s="110"/>
      <c r="N25" s="110"/>
      <c r="O25" s="226" t="s">
        <v>979</v>
      </c>
      <c r="P25" s="227" t="s">
        <v>995</v>
      </c>
      <c r="Q25" s="227" t="s">
        <v>233</v>
      </c>
      <c r="R25" s="227" t="s">
        <v>158</v>
      </c>
      <c r="S25" s="228" t="s">
        <v>234</v>
      </c>
      <c r="T25" s="275">
        <v>-1301874</v>
      </c>
      <c r="U25" s="227" t="s">
        <v>156</v>
      </c>
      <c r="V25" s="227" t="s">
        <v>235</v>
      </c>
      <c r="W25" s="229" t="s">
        <v>970</v>
      </c>
      <c r="Y25" s="337"/>
    </row>
    <row r="26" spans="1:25" s="127" customFormat="1" ht="18" customHeight="1" x14ac:dyDescent="0.3">
      <c r="A26" s="26"/>
      <c r="B26" s="333" t="s">
        <v>930</v>
      </c>
      <c r="C26" s="334" t="s">
        <v>135</v>
      </c>
      <c r="D26" s="334" t="s">
        <v>145</v>
      </c>
      <c r="E26" s="334" t="s">
        <v>162</v>
      </c>
      <c r="F26" s="335">
        <v>942646</v>
      </c>
      <c r="G26" s="334">
        <v>0</v>
      </c>
      <c r="H26" s="334">
        <v>2764213</v>
      </c>
      <c r="I26" s="336"/>
      <c r="J26" s="145" t="str">
        <f t="shared" si="0"/>
        <v/>
      </c>
      <c r="K26" s="145" t="str">
        <f t="shared" si="1"/>
        <v/>
      </c>
      <c r="L26" s="171"/>
      <c r="M26" s="110"/>
      <c r="N26" s="110"/>
      <c r="O26" s="226" t="s">
        <v>979</v>
      </c>
      <c r="P26" s="227" t="s">
        <v>996</v>
      </c>
      <c r="Q26" s="227" t="s">
        <v>254</v>
      </c>
      <c r="R26" s="227" t="s">
        <v>158</v>
      </c>
      <c r="S26" s="228" t="s">
        <v>255</v>
      </c>
      <c r="T26" s="275">
        <v>-613772</v>
      </c>
      <c r="U26" s="227" t="s">
        <v>156</v>
      </c>
      <c r="V26" s="227" t="s">
        <v>256</v>
      </c>
      <c r="W26" s="229" t="s">
        <v>970</v>
      </c>
      <c r="Y26" s="337"/>
    </row>
    <row r="27" spans="1:25" s="127" customFormat="1" ht="18" customHeight="1" x14ac:dyDescent="0.3">
      <c r="A27" s="26"/>
      <c r="B27" s="160" t="s">
        <v>933</v>
      </c>
      <c r="C27" s="161" t="s">
        <v>135</v>
      </c>
      <c r="D27" s="161" t="s">
        <v>139</v>
      </c>
      <c r="E27" s="161" t="s">
        <v>162</v>
      </c>
      <c r="F27" s="241">
        <v>685106</v>
      </c>
      <c r="G27" s="161">
        <v>0</v>
      </c>
      <c r="H27" s="161">
        <v>1759912</v>
      </c>
      <c r="I27" s="192" t="s">
        <v>188</v>
      </c>
      <c r="J27" s="145" t="str">
        <f t="shared" si="0"/>
        <v>fact 14756</v>
      </c>
      <c r="K27" s="145" t="str">
        <f t="shared" si="1"/>
        <v xml:space="preserve">CESPA Ltda                                   </v>
      </c>
      <c r="L27" s="171"/>
      <c r="M27" s="110"/>
      <c r="N27" s="110"/>
      <c r="O27" s="226" t="s">
        <v>979</v>
      </c>
      <c r="P27" s="227" t="s">
        <v>997</v>
      </c>
      <c r="Q27" s="227" t="s">
        <v>160</v>
      </c>
      <c r="R27" s="227" t="s">
        <v>157</v>
      </c>
      <c r="S27" s="228" t="s">
        <v>239</v>
      </c>
      <c r="T27" s="275">
        <v>-1179462</v>
      </c>
      <c r="U27" s="227" t="s">
        <v>156</v>
      </c>
      <c r="V27" s="227" t="s">
        <v>240</v>
      </c>
      <c r="W27" s="229" t="s">
        <v>970</v>
      </c>
      <c r="Y27" s="337"/>
    </row>
    <row r="28" spans="1:25" s="127" customFormat="1" ht="18" customHeight="1" x14ac:dyDescent="0.3">
      <c r="A28" s="26"/>
      <c r="B28" s="160" t="s">
        <v>933</v>
      </c>
      <c r="C28" s="161" t="s">
        <v>135</v>
      </c>
      <c r="D28" s="161" t="s">
        <v>139</v>
      </c>
      <c r="E28" s="161" t="s">
        <v>162</v>
      </c>
      <c r="F28" s="241">
        <v>61141</v>
      </c>
      <c r="G28" s="161">
        <v>0</v>
      </c>
      <c r="H28" s="161">
        <v>2445018</v>
      </c>
      <c r="I28" s="192" t="s">
        <v>8</v>
      </c>
      <c r="J28" s="145" t="str">
        <f t="shared" si="0"/>
        <v>fact 6319,6070,5982, 5954, 586</v>
      </c>
      <c r="K28" s="145" t="str">
        <f t="shared" si="1"/>
        <v xml:space="preserve">Panaderia La Franchuteria                    </v>
      </c>
      <c r="L28" s="171"/>
      <c r="M28" s="110"/>
      <c r="N28" s="110"/>
      <c r="O28" s="226" t="s">
        <v>979</v>
      </c>
      <c r="P28" s="227" t="s">
        <v>998</v>
      </c>
      <c r="Q28" s="227" t="s">
        <v>216</v>
      </c>
      <c r="R28" s="227" t="s">
        <v>241</v>
      </c>
      <c r="S28" s="228" t="s">
        <v>305</v>
      </c>
      <c r="T28" s="275">
        <v>-599326</v>
      </c>
      <c r="U28" s="227" t="s">
        <v>156</v>
      </c>
      <c r="V28" s="227" t="s">
        <v>306</v>
      </c>
      <c r="W28" s="229" t="s">
        <v>970</v>
      </c>
      <c r="Y28" s="337"/>
    </row>
    <row r="29" spans="1:25" s="127" customFormat="1" ht="18" customHeight="1" x14ac:dyDescent="0.3">
      <c r="A29" s="26"/>
      <c r="B29" s="160" t="s">
        <v>934</v>
      </c>
      <c r="C29" s="161" t="s">
        <v>135</v>
      </c>
      <c r="D29" s="161" t="s">
        <v>139</v>
      </c>
      <c r="E29" s="161" t="s">
        <v>162</v>
      </c>
      <c r="F29" s="241">
        <v>400000</v>
      </c>
      <c r="G29" s="161">
        <v>0</v>
      </c>
      <c r="H29" s="161">
        <v>1359912</v>
      </c>
      <c r="I29" s="192" t="s">
        <v>185</v>
      </c>
      <c r="J29" s="145" t="str">
        <f t="shared" si="0"/>
        <v xml:space="preserve"> </v>
      </c>
      <c r="K29" s="145" t="str">
        <f t="shared" si="1"/>
        <v>SOCIEDAD HOTELERA ZAMORA RAMIREZ HERMANOS LIM</v>
      </c>
      <c r="L29" s="171"/>
      <c r="M29" s="110"/>
      <c r="N29" s="110"/>
      <c r="O29" s="226" t="s">
        <v>979</v>
      </c>
      <c r="P29" s="227" t="s">
        <v>999</v>
      </c>
      <c r="Q29" s="227" t="s">
        <v>334</v>
      </c>
      <c r="R29" s="227" t="s">
        <v>158</v>
      </c>
      <c r="S29" s="228" t="s">
        <v>335</v>
      </c>
      <c r="T29" s="275">
        <v>-607457</v>
      </c>
      <c r="U29" s="227" t="s">
        <v>156</v>
      </c>
      <c r="V29" s="227" t="s">
        <v>336</v>
      </c>
      <c r="W29" s="229" t="s">
        <v>970</v>
      </c>
      <c r="Y29" s="337"/>
    </row>
    <row r="30" spans="1:25" s="127" customFormat="1" ht="18" customHeight="1" x14ac:dyDescent="0.3">
      <c r="A30" s="26"/>
      <c r="B30" s="160" t="s">
        <v>935</v>
      </c>
      <c r="C30" s="161" t="s">
        <v>135</v>
      </c>
      <c r="D30" s="161" t="s">
        <v>136</v>
      </c>
      <c r="E30" s="161" t="s">
        <v>162</v>
      </c>
      <c r="F30" s="241">
        <v>208000</v>
      </c>
      <c r="G30" s="161">
        <v>0</v>
      </c>
      <c r="H30" s="161">
        <v>4424623</v>
      </c>
      <c r="I30" s="192" t="s">
        <v>30</v>
      </c>
      <c r="J30" s="145" t="str">
        <f t="shared" si="0"/>
        <v>Sueldo Jul 19</v>
      </c>
      <c r="K30" s="145" t="str">
        <f t="shared" si="1"/>
        <v xml:space="preserve">Johana Manzilla                              </v>
      </c>
      <c r="L30" s="171"/>
      <c r="M30" s="110"/>
      <c r="N30" s="110"/>
      <c r="O30" s="226" t="s">
        <v>979</v>
      </c>
      <c r="P30" s="227" t="s">
        <v>1000</v>
      </c>
      <c r="Q30" s="227" t="s">
        <v>266</v>
      </c>
      <c r="R30" s="227" t="s">
        <v>158</v>
      </c>
      <c r="S30" s="228" t="s">
        <v>267</v>
      </c>
      <c r="T30" s="231">
        <v>-548877</v>
      </c>
      <c r="U30" s="227" t="s">
        <v>156</v>
      </c>
      <c r="V30" s="227" t="s">
        <v>268</v>
      </c>
      <c r="W30" s="229" t="s">
        <v>970</v>
      </c>
      <c r="Y30" s="337"/>
    </row>
    <row r="31" spans="1:25" s="127" customFormat="1" ht="18" customHeight="1" x14ac:dyDescent="0.3">
      <c r="A31" s="26"/>
      <c r="B31" s="160" t="s">
        <v>935</v>
      </c>
      <c r="C31" s="161" t="s">
        <v>135</v>
      </c>
      <c r="D31" s="161" t="s">
        <v>136</v>
      </c>
      <c r="E31" s="161" t="s">
        <v>162</v>
      </c>
      <c r="F31" s="241">
        <v>64000</v>
      </c>
      <c r="G31" s="161">
        <v>0</v>
      </c>
      <c r="H31" s="161">
        <v>4632623</v>
      </c>
      <c r="I31" s="192" t="s">
        <v>30</v>
      </c>
      <c r="J31" s="145" t="str">
        <f t="shared" si="0"/>
        <v>Sueldo Jul 19</v>
      </c>
      <c r="K31" s="145" t="str">
        <f t="shared" si="1"/>
        <v xml:space="preserve">Leslie Canaviri                              </v>
      </c>
      <c r="L31" s="171"/>
      <c r="M31" s="110"/>
      <c r="N31" s="110"/>
      <c r="O31" s="226" t="s">
        <v>979</v>
      </c>
      <c r="P31" s="227" t="s">
        <v>1001</v>
      </c>
      <c r="Q31" s="227" t="s">
        <v>164</v>
      </c>
      <c r="R31" s="227" t="s">
        <v>158</v>
      </c>
      <c r="S31" s="228" t="s">
        <v>237</v>
      </c>
      <c r="T31" s="231">
        <v>-539551</v>
      </c>
      <c r="U31" s="227" t="s">
        <v>156</v>
      </c>
      <c r="V31" s="227" t="s">
        <v>165</v>
      </c>
      <c r="W31" s="229" t="s">
        <v>970</v>
      </c>
      <c r="Y31" s="337"/>
    </row>
    <row r="32" spans="1:25" s="127" customFormat="1" ht="18" customHeight="1" x14ac:dyDescent="0.3">
      <c r="A32" s="26"/>
      <c r="B32" s="160" t="s">
        <v>935</v>
      </c>
      <c r="C32" s="161" t="s">
        <v>135</v>
      </c>
      <c r="D32" s="161" t="s">
        <v>136</v>
      </c>
      <c r="E32" s="161" t="s">
        <v>162</v>
      </c>
      <c r="F32" s="241">
        <v>96000</v>
      </c>
      <c r="G32" s="161">
        <v>0</v>
      </c>
      <c r="H32" s="161">
        <v>4696623</v>
      </c>
      <c r="I32" s="192" t="s">
        <v>30</v>
      </c>
      <c r="J32" s="145" t="str">
        <f t="shared" si="0"/>
        <v>Sueldo Jul 19</v>
      </c>
      <c r="K32" s="145" t="str">
        <f t="shared" si="1"/>
        <v xml:space="preserve">Francisco Vargas                             </v>
      </c>
      <c r="L32" s="171"/>
      <c r="M32" s="110"/>
      <c r="N32" s="110"/>
      <c r="O32" s="226" t="s">
        <v>979</v>
      </c>
      <c r="P32" s="227" t="s">
        <v>1002</v>
      </c>
      <c r="Q32" s="227" t="s">
        <v>218</v>
      </c>
      <c r="R32" s="227" t="s">
        <v>158</v>
      </c>
      <c r="S32" s="228" t="s">
        <v>236</v>
      </c>
      <c r="T32" s="231">
        <v>-496695</v>
      </c>
      <c r="U32" s="227" t="s">
        <v>156</v>
      </c>
      <c r="V32" s="227" t="s">
        <v>219</v>
      </c>
      <c r="W32" s="229" t="s">
        <v>970</v>
      </c>
      <c r="Y32" s="337"/>
    </row>
    <row r="33" spans="1:25" s="127" customFormat="1" ht="18" customHeight="1" x14ac:dyDescent="0.3">
      <c r="A33" s="26"/>
      <c r="B33" s="160" t="s">
        <v>935</v>
      </c>
      <c r="C33" s="161" t="s">
        <v>135</v>
      </c>
      <c r="D33" s="161" t="s">
        <v>136</v>
      </c>
      <c r="E33" s="161" t="s">
        <v>162</v>
      </c>
      <c r="F33" s="241">
        <v>112000</v>
      </c>
      <c r="G33" s="161">
        <v>0</v>
      </c>
      <c r="H33" s="161">
        <v>4792623</v>
      </c>
      <c r="I33" s="192" t="s">
        <v>30</v>
      </c>
      <c r="J33" s="145" t="str">
        <f t="shared" si="0"/>
        <v>Sueldo Jul 19</v>
      </c>
      <c r="K33" s="145" t="str">
        <f t="shared" si="1"/>
        <v xml:space="preserve">Diego Maldonado                              </v>
      </c>
      <c r="L33" s="171"/>
      <c r="M33" s="110"/>
      <c r="N33" s="110"/>
      <c r="O33" s="226" t="s">
        <v>979</v>
      </c>
      <c r="P33" s="227" t="s">
        <v>1003</v>
      </c>
      <c r="Q33" s="227" t="s">
        <v>213</v>
      </c>
      <c r="R33" s="227" t="s">
        <v>158</v>
      </c>
      <c r="S33" s="228" t="s">
        <v>232</v>
      </c>
      <c r="T33" s="231">
        <v>-225310</v>
      </c>
      <c r="U33" s="227" t="s">
        <v>156</v>
      </c>
      <c r="V33" s="227" t="s">
        <v>250</v>
      </c>
      <c r="W33" s="229" t="s">
        <v>970</v>
      </c>
      <c r="Y33" s="337"/>
    </row>
    <row r="34" spans="1:25" s="127" customFormat="1" ht="18" customHeight="1" x14ac:dyDescent="0.3">
      <c r="A34" s="26"/>
      <c r="B34" s="160" t="s">
        <v>935</v>
      </c>
      <c r="C34" s="161" t="s">
        <v>135</v>
      </c>
      <c r="D34" s="161" t="s">
        <v>139</v>
      </c>
      <c r="E34" s="161" t="s">
        <v>162</v>
      </c>
      <c r="F34" s="241">
        <v>126000</v>
      </c>
      <c r="G34" s="161">
        <v>0</v>
      </c>
      <c r="H34" s="161">
        <v>4904623</v>
      </c>
      <c r="I34" s="192" t="s">
        <v>30</v>
      </c>
      <c r="J34" s="145" t="str">
        <f t="shared" si="0"/>
        <v>Sueldo Jul 19</v>
      </c>
      <c r="K34" s="145" t="str">
        <f t="shared" si="1"/>
        <v xml:space="preserve">Ausberto Vilacagua Lenis                     </v>
      </c>
      <c r="L34" s="171"/>
      <c r="M34" s="110"/>
      <c r="N34" s="110"/>
      <c r="O34" s="226" t="s">
        <v>979</v>
      </c>
      <c r="P34" s="227" t="s">
        <v>1004</v>
      </c>
      <c r="Q34" s="227" t="s">
        <v>251</v>
      </c>
      <c r="R34" s="227" t="s">
        <v>158</v>
      </c>
      <c r="S34" s="228" t="s">
        <v>252</v>
      </c>
      <c r="T34" s="231">
        <v>-184965</v>
      </c>
      <c r="U34" s="227" t="s">
        <v>156</v>
      </c>
      <c r="V34" s="227" t="s">
        <v>253</v>
      </c>
      <c r="W34" s="229" t="s">
        <v>970</v>
      </c>
      <c r="Y34" s="337"/>
    </row>
    <row r="35" spans="1:25" s="127" customFormat="1" ht="18" customHeight="1" x14ac:dyDescent="0.3">
      <c r="A35" s="26"/>
      <c r="B35" s="160" t="s">
        <v>935</v>
      </c>
      <c r="C35" s="161" t="s">
        <v>135</v>
      </c>
      <c r="D35" s="161" t="s">
        <v>136</v>
      </c>
      <c r="E35" s="161" t="s">
        <v>162</v>
      </c>
      <c r="F35" s="241">
        <v>32000</v>
      </c>
      <c r="G35" s="161">
        <v>0</v>
      </c>
      <c r="H35" s="161">
        <v>5030623</v>
      </c>
      <c r="I35" s="192" t="s">
        <v>30</v>
      </c>
      <c r="J35" s="145" t="str">
        <f t="shared" si="0"/>
        <v>Sueldo Jul 19</v>
      </c>
      <c r="K35" s="145" t="str">
        <f t="shared" si="1"/>
        <v xml:space="preserve">Karina Mendoza                               </v>
      </c>
      <c r="L35" s="171"/>
      <c r="M35" s="110"/>
      <c r="N35" s="110"/>
      <c r="O35" s="226" t="s">
        <v>935</v>
      </c>
      <c r="P35" s="227" t="s">
        <v>1005</v>
      </c>
      <c r="Q35" s="227" t="s">
        <v>561</v>
      </c>
      <c r="R35" s="227" t="s">
        <v>315</v>
      </c>
      <c r="S35" s="228" t="s">
        <v>562</v>
      </c>
      <c r="T35" s="231">
        <v>-126140</v>
      </c>
      <c r="U35" s="227" t="s">
        <v>156</v>
      </c>
      <c r="V35" s="227" t="s">
        <v>563</v>
      </c>
      <c r="W35" s="229" t="s">
        <v>1006</v>
      </c>
      <c r="Y35" s="337"/>
    </row>
    <row r="36" spans="1:25" s="127" customFormat="1" ht="18" customHeight="1" x14ac:dyDescent="0.3">
      <c r="A36" s="26"/>
      <c r="B36" s="160" t="s">
        <v>935</v>
      </c>
      <c r="C36" s="161" t="s">
        <v>135</v>
      </c>
      <c r="D36" s="161" t="s">
        <v>136</v>
      </c>
      <c r="E36" s="161" t="s">
        <v>162</v>
      </c>
      <c r="F36" s="241">
        <v>599326</v>
      </c>
      <c r="G36" s="161">
        <v>0</v>
      </c>
      <c r="H36" s="161">
        <v>5062623</v>
      </c>
      <c r="I36" s="192" t="s">
        <v>30</v>
      </c>
      <c r="J36" s="145" t="str">
        <f t="shared" si="0"/>
        <v>Sueldo Jul 19</v>
      </c>
      <c r="K36" s="145" t="str">
        <f t="shared" si="1"/>
        <v xml:space="preserve">Carlos Moscoso                               </v>
      </c>
      <c r="L36" s="171"/>
      <c r="M36" s="110"/>
      <c r="N36" s="110"/>
      <c r="O36" s="226"/>
      <c r="P36" s="227"/>
      <c r="Q36" s="227"/>
      <c r="R36" s="227"/>
      <c r="S36" s="228"/>
      <c r="T36" s="231"/>
      <c r="U36" s="227"/>
      <c r="V36" s="227"/>
      <c r="W36" s="229"/>
      <c r="Y36" s="337"/>
    </row>
    <row r="37" spans="1:25" s="127" customFormat="1" ht="18" customHeight="1" x14ac:dyDescent="0.3">
      <c r="A37" s="26"/>
      <c r="B37" s="160" t="s">
        <v>935</v>
      </c>
      <c r="C37" s="161" t="s">
        <v>135</v>
      </c>
      <c r="D37" s="161" t="s">
        <v>136</v>
      </c>
      <c r="E37" s="161" t="s">
        <v>162</v>
      </c>
      <c r="F37" s="241">
        <v>607457</v>
      </c>
      <c r="G37" s="161">
        <v>0</v>
      </c>
      <c r="H37" s="161">
        <v>5661949</v>
      </c>
      <c r="I37" s="192" t="s">
        <v>30</v>
      </c>
      <c r="J37" s="145" t="str">
        <f t="shared" si="0"/>
        <v>Sueldo Jul 19</v>
      </c>
      <c r="K37" s="145" t="str">
        <f t="shared" si="1"/>
        <v xml:space="preserve">Norma Gavia                                  </v>
      </c>
      <c r="L37" s="171"/>
      <c r="M37" s="110"/>
      <c r="N37" s="110"/>
      <c r="O37" s="226"/>
      <c r="P37" s="227"/>
      <c r="Q37" s="227"/>
      <c r="R37" s="227"/>
      <c r="S37" s="228"/>
      <c r="T37" s="231"/>
      <c r="U37" s="227"/>
      <c r="V37" s="227"/>
      <c r="W37" s="229"/>
      <c r="Y37" s="337"/>
    </row>
    <row r="38" spans="1:25" s="127" customFormat="1" ht="18" customHeight="1" x14ac:dyDescent="0.3">
      <c r="A38" s="26"/>
      <c r="B38" s="160" t="s">
        <v>935</v>
      </c>
      <c r="C38" s="161" t="s">
        <v>135</v>
      </c>
      <c r="D38" s="161" t="s">
        <v>136</v>
      </c>
      <c r="E38" s="161" t="s">
        <v>162</v>
      </c>
      <c r="F38" s="241">
        <v>225310</v>
      </c>
      <c r="G38" s="161">
        <v>0</v>
      </c>
      <c r="H38" s="161">
        <v>6269406</v>
      </c>
      <c r="I38" s="192" t="s">
        <v>30</v>
      </c>
      <c r="J38" s="145" t="str">
        <f t="shared" si="0"/>
        <v>Sueldo Jul 19</v>
      </c>
      <c r="K38" s="145" t="str">
        <f t="shared" si="1"/>
        <v xml:space="preserve">Luis Arias                                   </v>
      </c>
      <c r="L38" s="171"/>
      <c r="M38" s="110"/>
      <c r="N38" s="110"/>
      <c r="O38" s="230"/>
      <c r="P38" s="227"/>
      <c r="Q38" s="227"/>
      <c r="R38" s="227"/>
      <c r="S38" s="228"/>
      <c r="T38" s="231"/>
      <c r="U38" s="227"/>
      <c r="V38" s="227"/>
      <c r="W38" s="229"/>
      <c r="Y38" s="209"/>
    </row>
    <row r="39" spans="1:25" s="127" customFormat="1" ht="18" customHeight="1" x14ac:dyDescent="0.3">
      <c r="A39" s="26"/>
      <c r="B39" s="160" t="s">
        <v>935</v>
      </c>
      <c r="C39" s="161" t="s">
        <v>135</v>
      </c>
      <c r="D39" s="161" t="s">
        <v>136</v>
      </c>
      <c r="E39" s="161" t="s">
        <v>162</v>
      </c>
      <c r="F39" s="241">
        <v>613772</v>
      </c>
      <c r="G39" s="161">
        <v>0</v>
      </c>
      <c r="H39" s="161">
        <v>6494716</v>
      </c>
      <c r="I39" s="192" t="s">
        <v>30</v>
      </c>
      <c r="J39" s="145" t="str">
        <f t="shared" si="0"/>
        <v>Sueldo Jul 19</v>
      </c>
      <c r="K39" s="145" t="str">
        <f t="shared" si="1"/>
        <v xml:space="preserve">Leticia Alessi                               </v>
      </c>
      <c r="L39" s="171"/>
      <c r="M39" s="110"/>
      <c r="N39" s="110"/>
      <c r="O39" s="230"/>
      <c r="P39" s="227"/>
      <c r="Q39" s="227"/>
      <c r="R39" s="227"/>
      <c r="S39" s="228"/>
      <c r="T39" s="231"/>
      <c r="U39" s="227"/>
      <c r="V39" s="227"/>
      <c r="W39" s="229"/>
      <c r="Y39" s="209"/>
    </row>
    <row r="40" spans="1:25" s="127" customFormat="1" ht="18" customHeight="1" x14ac:dyDescent="0.3">
      <c r="A40" s="26"/>
      <c r="B40" s="160" t="s">
        <v>935</v>
      </c>
      <c r="C40" s="161" t="s">
        <v>135</v>
      </c>
      <c r="D40" s="161" t="s">
        <v>136</v>
      </c>
      <c r="E40" s="161" t="s">
        <v>162</v>
      </c>
      <c r="F40" s="241">
        <v>1301874</v>
      </c>
      <c r="G40" s="161">
        <v>0</v>
      </c>
      <c r="H40" s="161">
        <v>7108488</v>
      </c>
      <c r="I40" s="192" t="s">
        <v>30</v>
      </c>
      <c r="J40" s="145" t="str">
        <f t="shared" si="0"/>
        <v>Sueldo Jul 19</v>
      </c>
      <c r="K40" s="145" t="str">
        <f t="shared" si="1"/>
        <v xml:space="preserve">Angelica Ramirez Muñoz                       </v>
      </c>
      <c r="L40" s="171"/>
      <c r="M40" s="110"/>
      <c r="N40" s="110"/>
      <c r="O40" s="230"/>
      <c r="P40" s="227"/>
      <c r="Q40" s="227"/>
      <c r="R40" s="227"/>
      <c r="S40" s="228"/>
      <c r="T40" s="231"/>
      <c r="U40" s="227"/>
      <c r="V40" s="227"/>
      <c r="W40" s="229"/>
      <c r="Y40" s="209"/>
    </row>
    <row r="41" spans="1:25" s="127" customFormat="1" ht="18" customHeight="1" x14ac:dyDescent="0.3">
      <c r="A41" s="26"/>
      <c r="B41" s="160" t="s">
        <v>935</v>
      </c>
      <c r="C41" s="161" t="s">
        <v>135</v>
      </c>
      <c r="D41" s="161" t="s">
        <v>136</v>
      </c>
      <c r="E41" s="161" t="s">
        <v>162</v>
      </c>
      <c r="F41" s="241">
        <v>539551</v>
      </c>
      <c r="G41" s="161">
        <v>0</v>
      </c>
      <c r="H41" s="161">
        <v>8410362</v>
      </c>
      <c r="I41" s="192" t="s">
        <v>30</v>
      </c>
      <c r="J41" s="145" t="str">
        <f t="shared" si="0"/>
        <v>Sueldo Jul 19</v>
      </c>
      <c r="K41" s="145" t="str">
        <f t="shared" si="1"/>
        <v xml:space="preserve">Silvia Perez Ibarra                          </v>
      </c>
      <c r="L41" s="171"/>
      <c r="M41" s="110"/>
      <c r="N41" s="110"/>
      <c r="O41" s="230"/>
      <c r="P41" s="227"/>
      <c r="Q41" s="227"/>
      <c r="R41" s="227"/>
      <c r="S41" s="228"/>
      <c r="T41" s="231"/>
      <c r="U41" s="227"/>
      <c r="V41" s="227"/>
      <c r="W41" s="229"/>
      <c r="Y41" s="209"/>
    </row>
    <row r="42" spans="1:25" s="127" customFormat="1" ht="18" customHeight="1" x14ac:dyDescent="0.3">
      <c r="A42" s="26"/>
      <c r="B42" s="160" t="s">
        <v>935</v>
      </c>
      <c r="C42" s="161" t="s">
        <v>135</v>
      </c>
      <c r="D42" s="161" t="s">
        <v>136</v>
      </c>
      <c r="E42" s="161" t="s">
        <v>162</v>
      </c>
      <c r="F42" s="241">
        <v>496695</v>
      </c>
      <c r="G42" s="161">
        <v>0</v>
      </c>
      <c r="H42" s="161">
        <v>8949913</v>
      </c>
      <c r="I42" s="192" t="s">
        <v>30</v>
      </c>
      <c r="J42" s="145" t="str">
        <f t="shared" si="0"/>
        <v>Sueldo Jul 19</v>
      </c>
      <c r="K42" s="145" t="str">
        <f t="shared" si="1"/>
        <v xml:space="preserve">Juany Estelo Cruz                            </v>
      </c>
      <c r="L42" s="171"/>
      <c r="M42" s="110"/>
      <c r="N42" s="110"/>
      <c r="O42" s="230"/>
      <c r="P42" s="227"/>
      <c r="Q42" s="227"/>
      <c r="R42" s="227"/>
      <c r="S42" s="228"/>
      <c r="T42" s="231"/>
      <c r="U42" s="227"/>
      <c r="V42" s="227"/>
      <c r="W42" s="229"/>
      <c r="Y42" s="209"/>
    </row>
    <row r="43" spans="1:25" s="127" customFormat="1" ht="18" customHeight="1" x14ac:dyDescent="0.3">
      <c r="A43" s="26"/>
      <c r="B43" s="160" t="s">
        <v>935</v>
      </c>
      <c r="C43" s="161" t="s">
        <v>135</v>
      </c>
      <c r="D43" s="161" t="s">
        <v>136</v>
      </c>
      <c r="E43" s="161" t="s">
        <v>162</v>
      </c>
      <c r="F43" s="241">
        <v>1179462</v>
      </c>
      <c r="G43" s="161">
        <v>0</v>
      </c>
      <c r="H43" s="161">
        <v>9446608</v>
      </c>
      <c r="I43" s="192" t="s">
        <v>30</v>
      </c>
      <c r="J43" s="145" t="str">
        <f t="shared" si="0"/>
        <v>Sueldo Jul 19</v>
      </c>
      <c r="K43" s="145" t="str">
        <f t="shared" si="1"/>
        <v xml:space="preserve">Mara Jose Paez Zumaran                       </v>
      </c>
      <c r="L43" s="171"/>
      <c r="M43" s="110"/>
      <c r="N43" s="110"/>
      <c r="O43" s="230"/>
      <c r="P43" s="227"/>
      <c r="Q43" s="227"/>
      <c r="R43" s="227"/>
      <c r="S43" s="228"/>
      <c r="T43" s="231"/>
      <c r="U43" s="227"/>
      <c r="V43" s="227"/>
      <c r="W43" s="229"/>
      <c r="Y43" s="209"/>
    </row>
    <row r="44" spans="1:25" s="127" customFormat="1" ht="18" customHeight="1" x14ac:dyDescent="0.3">
      <c r="A44" s="26"/>
      <c r="B44" s="160" t="s">
        <v>935</v>
      </c>
      <c r="C44" s="161" t="s">
        <v>135</v>
      </c>
      <c r="D44" s="161" t="s">
        <v>136</v>
      </c>
      <c r="E44" s="161" t="s">
        <v>162</v>
      </c>
      <c r="F44" s="241">
        <v>548877</v>
      </c>
      <c r="G44" s="161">
        <v>0</v>
      </c>
      <c r="H44" s="161">
        <v>10626070</v>
      </c>
      <c r="I44" s="192" t="s">
        <v>30</v>
      </c>
      <c r="J44" s="145" t="str">
        <f t="shared" si="0"/>
        <v>Sueldo Jul 19</v>
      </c>
      <c r="K44" s="145" t="str">
        <f t="shared" si="1"/>
        <v xml:space="preserve">Alexi Muchairo Manu                          </v>
      </c>
      <c r="L44" s="171"/>
      <c r="M44" s="110"/>
      <c r="N44" s="110"/>
      <c r="O44" s="230"/>
      <c r="P44" s="227"/>
      <c r="Q44" s="227"/>
      <c r="R44" s="227"/>
      <c r="S44" s="228"/>
      <c r="T44" s="231"/>
      <c r="U44" s="227"/>
      <c r="V44" s="227"/>
      <c r="W44" s="229"/>
      <c r="Y44" s="209"/>
    </row>
    <row r="45" spans="1:25" s="127" customFormat="1" ht="18" customHeight="1" x14ac:dyDescent="0.3">
      <c r="A45" s="26"/>
      <c r="B45" s="160" t="s">
        <v>935</v>
      </c>
      <c r="C45" s="161" t="s">
        <v>135</v>
      </c>
      <c r="D45" s="161" t="s">
        <v>136</v>
      </c>
      <c r="E45" s="161" t="s">
        <v>162</v>
      </c>
      <c r="F45" s="241">
        <v>184965</v>
      </c>
      <c r="G45" s="161">
        <v>0</v>
      </c>
      <c r="H45" s="161">
        <v>11174947</v>
      </c>
      <c r="I45" s="192" t="s">
        <v>30</v>
      </c>
      <c r="J45" s="145" t="str">
        <f t="shared" si="0"/>
        <v>Sueldo Jul 19</v>
      </c>
      <c r="K45" s="145" t="str">
        <f t="shared" si="1"/>
        <v xml:space="preserve">Ana Cruz Varas                               </v>
      </c>
      <c r="L45" s="171"/>
      <c r="M45" s="110"/>
      <c r="N45" s="110"/>
      <c r="O45" s="230"/>
      <c r="P45" s="227"/>
      <c r="Q45" s="227"/>
      <c r="R45" s="227"/>
      <c r="S45" s="228"/>
      <c r="T45" s="231"/>
      <c r="U45" s="227"/>
      <c r="V45" s="227"/>
      <c r="W45" s="229"/>
      <c r="Y45" s="209"/>
    </row>
    <row r="46" spans="1:25" s="127" customFormat="1" ht="18" customHeight="1" x14ac:dyDescent="0.3">
      <c r="A46" s="26"/>
      <c r="B46" s="160" t="s">
        <v>935</v>
      </c>
      <c r="C46" s="161" t="s">
        <v>135</v>
      </c>
      <c r="D46" s="161" t="s">
        <v>140</v>
      </c>
      <c r="E46" s="161" t="s">
        <v>162</v>
      </c>
      <c r="F46" s="241">
        <v>0</v>
      </c>
      <c r="G46" s="161">
        <v>5000000</v>
      </c>
      <c r="H46" s="161">
        <v>11359912</v>
      </c>
      <c r="I46" s="192" t="s">
        <v>147</v>
      </c>
      <c r="J46" s="145" t="str">
        <f t="shared" si="0"/>
        <v/>
      </c>
      <c r="K46" s="145" t="str">
        <f t="shared" si="1"/>
        <v/>
      </c>
      <c r="L46" s="171"/>
      <c r="M46" s="110"/>
      <c r="N46" s="110"/>
      <c r="O46" s="230"/>
      <c r="P46" s="227"/>
      <c r="Q46" s="227"/>
      <c r="R46" s="227"/>
      <c r="S46" s="228"/>
      <c r="T46" s="231"/>
      <c r="U46" s="227"/>
      <c r="V46" s="227"/>
      <c r="W46" s="229"/>
    </row>
    <row r="47" spans="1:25" s="127" customFormat="1" ht="18" customHeight="1" x14ac:dyDescent="0.3">
      <c r="A47" s="26"/>
      <c r="B47" s="160" t="s">
        <v>935</v>
      </c>
      <c r="C47" s="161" t="s">
        <v>135</v>
      </c>
      <c r="D47" s="161" t="s">
        <v>140</v>
      </c>
      <c r="E47" s="161" t="s">
        <v>162</v>
      </c>
      <c r="F47" s="241">
        <v>0</v>
      </c>
      <c r="G47" s="161">
        <v>5000000</v>
      </c>
      <c r="H47" s="161">
        <v>6359912</v>
      </c>
      <c r="I47" s="192" t="s">
        <v>147</v>
      </c>
      <c r="J47" s="145" t="str">
        <f t="shared" si="0"/>
        <v/>
      </c>
      <c r="K47" s="145" t="str">
        <f t="shared" si="1"/>
        <v/>
      </c>
      <c r="L47" s="171"/>
      <c r="M47" s="171"/>
      <c r="N47" s="110"/>
      <c r="O47" s="230"/>
      <c r="P47" s="227"/>
      <c r="Q47" s="227"/>
      <c r="R47" s="227"/>
      <c r="S47" s="228"/>
      <c r="T47" s="231"/>
      <c r="U47" s="227"/>
      <c r="V47" s="227"/>
      <c r="W47" s="229"/>
    </row>
    <row r="48" spans="1:25" s="127" customFormat="1" ht="18" customHeight="1" x14ac:dyDescent="0.3">
      <c r="A48" s="26"/>
      <c r="B48" s="160" t="s">
        <v>936</v>
      </c>
      <c r="C48" s="161" t="s">
        <v>143</v>
      </c>
      <c r="D48" s="161" t="s">
        <v>144</v>
      </c>
      <c r="E48" s="161" t="s">
        <v>162</v>
      </c>
      <c r="F48" s="241">
        <v>22596</v>
      </c>
      <c r="G48" s="161">
        <v>0</v>
      </c>
      <c r="H48" s="161">
        <v>4275887</v>
      </c>
      <c r="I48" s="192" t="s">
        <v>185</v>
      </c>
      <c r="J48" s="145" t="str">
        <f t="shared" si="0"/>
        <v/>
      </c>
      <c r="K48" s="145" t="str">
        <f t="shared" si="1"/>
        <v/>
      </c>
      <c r="L48" s="171" t="s">
        <v>1058</v>
      </c>
      <c r="M48" s="171"/>
      <c r="N48" s="110"/>
      <c r="O48" s="230"/>
      <c r="P48" s="227"/>
      <c r="Q48" s="227"/>
      <c r="R48" s="227"/>
      <c r="S48" s="228"/>
      <c r="T48" s="231"/>
      <c r="U48" s="227"/>
      <c r="V48" s="227"/>
      <c r="W48" s="229"/>
    </row>
    <row r="49" spans="1:23" s="146" customFormat="1" ht="18" customHeight="1" x14ac:dyDescent="0.3">
      <c r="A49" s="26"/>
      <c r="B49" s="160" t="s">
        <v>936</v>
      </c>
      <c r="C49" s="161" t="s">
        <v>135</v>
      </c>
      <c r="D49" s="161" t="s">
        <v>136</v>
      </c>
      <c r="E49" s="161" t="s">
        <v>162</v>
      </c>
      <c r="F49" s="241">
        <v>126140</v>
      </c>
      <c r="G49" s="161">
        <v>0</v>
      </c>
      <c r="H49" s="161">
        <v>4298483</v>
      </c>
      <c r="I49" s="192" t="s">
        <v>186</v>
      </c>
      <c r="J49" s="145" t="str">
        <f t="shared" si="0"/>
        <v>Panel Quebrado</v>
      </c>
      <c r="K49" s="145" t="str">
        <f t="shared" si="1"/>
        <v xml:space="preserve">Servicios Elect Francisco Bobadilla          </v>
      </c>
      <c r="L49" s="171"/>
      <c r="M49" s="171"/>
      <c r="N49" s="110"/>
      <c r="O49" s="230"/>
      <c r="P49" s="227"/>
      <c r="Q49" s="227"/>
      <c r="R49" s="227"/>
      <c r="S49" s="228"/>
      <c r="T49" s="231"/>
      <c r="U49" s="227"/>
      <c r="V49" s="227"/>
      <c r="W49" s="229"/>
    </row>
    <row r="50" spans="1:23" s="146" customFormat="1" ht="18" customHeight="1" x14ac:dyDescent="0.3">
      <c r="A50" s="26"/>
      <c r="B50" s="160" t="s">
        <v>937</v>
      </c>
      <c r="C50" s="161" t="s">
        <v>217</v>
      </c>
      <c r="D50" s="161" t="s">
        <v>238</v>
      </c>
      <c r="E50" s="161" t="s">
        <v>162</v>
      </c>
      <c r="F50" s="241">
        <v>0</v>
      </c>
      <c r="G50" s="161">
        <v>1000</v>
      </c>
      <c r="H50" s="161">
        <v>4266397</v>
      </c>
      <c r="I50" s="192" t="s">
        <v>189</v>
      </c>
      <c r="J50" s="145" t="str">
        <f t="shared" si="0"/>
        <v/>
      </c>
      <c r="K50" s="145" t="str">
        <f t="shared" si="1"/>
        <v/>
      </c>
      <c r="L50" s="171"/>
      <c r="M50" s="171"/>
      <c r="N50" s="110"/>
      <c r="O50" s="230"/>
      <c r="P50" s="227"/>
      <c r="Q50" s="227"/>
      <c r="R50" s="227"/>
      <c r="S50" s="228"/>
      <c r="T50" s="231"/>
      <c r="U50" s="227"/>
      <c r="V50" s="227"/>
      <c r="W50" s="229"/>
    </row>
    <row r="51" spans="1:23" s="146" customFormat="1" ht="18" customHeight="1" x14ac:dyDescent="0.3">
      <c r="A51" s="26"/>
      <c r="B51" s="160" t="s">
        <v>937</v>
      </c>
      <c r="C51" s="161" t="s">
        <v>143</v>
      </c>
      <c r="D51" s="161" t="s">
        <v>144</v>
      </c>
      <c r="E51" s="161" t="s">
        <v>162</v>
      </c>
      <c r="F51" s="241">
        <v>10490</v>
      </c>
      <c r="G51" s="161">
        <v>0</v>
      </c>
      <c r="H51" s="161">
        <v>4265397</v>
      </c>
      <c r="I51" s="192" t="s">
        <v>185</v>
      </c>
      <c r="J51" s="145" t="str">
        <f t="shared" si="0"/>
        <v/>
      </c>
      <c r="K51" s="145" t="str">
        <f t="shared" si="1"/>
        <v/>
      </c>
      <c r="L51" s="171" t="s">
        <v>1058</v>
      </c>
      <c r="M51" s="171"/>
      <c r="N51" s="110"/>
      <c r="O51" s="230"/>
      <c r="P51" s="227"/>
      <c r="Q51" s="227"/>
      <c r="R51" s="227"/>
      <c r="S51" s="228"/>
      <c r="T51" s="231"/>
      <c r="U51" s="227"/>
      <c r="V51" s="227"/>
      <c r="W51" s="229"/>
    </row>
    <row r="52" spans="1:23" s="146" customFormat="1" ht="18" customHeight="1" x14ac:dyDescent="0.3">
      <c r="A52" s="26"/>
      <c r="B52" s="160"/>
      <c r="C52" s="161"/>
      <c r="D52" s="161"/>
      <c r="E52" s="161"/>
      <c r="F52" s="241"/>
      <c r="G52" s="161"/>
      <c r="H52" s="161"/>
      <c r="I52" s="192"/>
      <c r="J52" s="145" t="str">
        <f t="shared" si="0"/>
        <v/>
      </c>
      <c r="K52" s="145" t="str">
        <f t="shared" si="1"/>
        <v/>
      </c>
      <c r="L52" s="171"/>
      <c r="M52" s="171"/>
      <c r="N52" s="110"/>
      <c r="O52" s="230"/>
      <c r="P52" s="227"/>
      <c r="Q52" s="227"/>
      <c r="R52" s="227"/>
      <c r="S52" s="228"/>
      <c r="T52" s="231"/>
      <c r="U52" s="227"/>
      <c r="V52" s="227"/>
      <c r="W52" s="229"/>
    </row>
    <row r="53" spans="1:23" s="146" customFormat="1" ht="18" customHeight="1" x14ac:dyDescent="0.3">
      <c r="A53" s="26"/>
      <c r="B53" s="160"/>
      <c r="C53" s="161"/>
      <c r="D53" s="161"/>
      <c r="E53" s="161"/>
      <c r="F53" s="241"/>
      <c r="G53" s="161"/>
      <c r="H53" s="161"/>
      <c r="I53" s="192"/>
      <c r="J53" s="145" t="str">
        <f t="shared" si="0"/>
        <v/>
      </c>
      <c r="K53" s="145" t="str">
        <f t="shared" si="1"/>
        <v/>
      </c>
      <c r="L53" s="171"/>
      <c r="M53" s="171"/>
      <c r="N53" s="110"/>
      <c r="O53" s="209"/>
      <c r="P53" s="209"/>
      <c r="Q53" s="209"/>
      <c r="R53" s="209"/>
      <c r="S53" s="209"/>
      <c r="T53" s="209"/>
      <c r="U53" s="209"/>
      <c r="V53" s="209"/>
      <c r="W53" s="209"/>
    </row>
    <row r="54" spans="1:23" s="146" customFormat="1" ht="18" customHeight="1" x14ac:dyDescent="0.3">
      <c r="A54" s="26"/>
      <c r="B54" s="160"/>
      <c r="C54" s="161"/>
      <c r="D54" s="161"/>
      <c r="E54" s="161"/>
      <c r="F54" s="241"/>
      <c r="G54" s="161"/>
      <c r="H54" s="161"/>
      <c r="I54" s="192"/>
      <c r="J54" s="145" t="str">
        <f t="shared" si="0"/>
        <v/>
      </c>
      <c r="K54" s="145" t="str">
        <f t="shared" si="1"/>
        <v/>
      </c>
      <c r="L54" s="171"/>
      <c r="M54" s="171"/>
      <c r="N54" s="110"/>
      <c r="O54" s="209"/>
      <c r="P54" s="209"/>
      <c r="Q54" s="209"/>
      <c r="R54" s="209"/>
      <c r="S54" s="209"/>
      <c r="T54" s="209"/>
      <c r="U54" s="209"/>
      <c r="V54" s="209"/>
      <c r="W54" s="209"/>
    </row>
    <row r="55" spans="1:23" s="146" customFormat="1" ht="18" customHeight="1" x14ac:dyDescent="0.3">
      <c r="A55" s="26"/>
      <c r="B55" s="160"/>
      <c r="C55" s="161"/>
      <c r="D55" s="161"/>
      <c r="E55" s="161"/>
      <c r="F55" s="241"/>
      <c r="G55" s="161"/>
      <c r="H55" s="161"/>
      <c r="I55" s="192"/>
      <c r="J55" s="145" t="str">
        <f t="shared" si="0"/>
        <v/>
      </c>
      <c r="K55" s="145" t="str">
        <f t="shared" si="1"/>
        <v/>
      </c>
      <c r="L55" s="171"/>
      <c r="M55" s="171"/>
      <c r="N55" s="110"/>
      <c r="O55" s="209"/>
      <c r="P55" s="209"/>
      <c r="Q55" s="209"/>
      <c r="R55" s="209"/>
      <c r="S55" s="209"/>
      <c r="T55" s="209"/>
      <c r="U55" s="209"/>
      <c r="V55" s="209"/>
      <c r="W55" s="209"/>
    </row>
    <row r="56" spans="1:23" s="146" customFormat="1" ht="18" customHeight="1" x14ac:dyDescent="0.3">
      <c r="A56" s="26"/>
      <c r="B56" s="160"/>
      <c r="C56" s="161"/>
      <c r="D56" s="161"/>
      <c r="E56" s="161"/>
      <c r="F56" s="241"/>
      <c r="G56" s="161"/>
      <c r="H56" s="161"/>
      <c r="I56" s="192"/>
      <c r="J56" s="145" t="str">
        <f t="shared" si="0"/>
        <v/>
      </c>
      <c r="K56" s="145" t="str">
        <f t="shared" si="1"/>
        <v/>
      </c>
      <c r="L56" s="171"/>
      <c r="M56" s="171"/>
      <c r="N56" s="110"/>
      <c r="O56" s="209"/>
      <c r="P56" s="209"/>
      <c r="Q56" s="209"/>
      <c r="R56" s="209"/>
      <c r="S56" s="209"/>
      <c r="T56" s="209"/>
      <c r="U56" s="209"/>
      <c r="V56" s="209"/>
      <c r="W56" s="209"/>
    </row>
    <row r="57" spans="1:23" s="209" customFormat="1" ht="18" customHeight="1" x14ac:dyDescent="0.3">
      <c r="A57" s="26"/>
      <c r="B57" s="160"/>
      <c r="C57" s="161"/>
      <c r="D57" s="161"/>
      <c r="E57" s="161"/>
      <c r="F57" s="241"/>
      <c r="G57" s="161"/>
      <c r="H57" s="161"/>
      <c r="I57" s="192"/>
      <c r="J57" s="145" t="str">
        <f t="shared" si="0"/>
        <v/>
      </c>
      <c r="K57" s="145" t="str">
        <f t="shared" si="1"/>
        <v/>
      </c>
      <c r="L57" s="171"/>
      <c r="M57" s="171"/>
      <c r="N57" s="110"/>
    </row>
    <row r="58" spans="1:23" s="209" customFormat="1" ht="18" customHeight="1" x14ac:dyDescent="0.3">
      <c r="A58" s="26"/>
      <c r="B58" s="160"/>
      <c r="C58" s="161"/>
      <c r="D58" s="161"/>
      <c r="E58" s="161"/>
      <c r="F58" s="241"/>
      <c r="G58" s="161"/>
      <c r="H58" s="161"/>
      <c r="I58" s="192"/>
      <c r="J58" s="145" t="str">
        <f t="shared" si="0"/>
        <v/>
      </c>
      <c r="K58" s="145" t="str">
        <f t="shared" si="1"/>
        <v/>
      </c>
      <c r="L58" s="171"/>
      <c r="M58" s="171"/>
      <c r="N58" s="110"/>
    </row>
    <row r="59" spans="1:23" s="209" customFormat="1" ht="18" customHeight="1" x14ac:dyDescent="0.3">
      <c r="A59" s="26"/>
      <c r="B59" s="160"/>
      <c r="C59" s="161"/>
      <c r="D59" s="161"/>
      <c r="E59" s="161"/>
      <c r="F59" s="241"/>
      <c r="G59" s="161"/>
      <c r="H59" s="161"/>
      <c r="I59" s="192"/>
      <c r="J59" s="145" t="str">
        <f t="shared" si="0"/>
        <v/>
      </c>
      <c r="K59" s="145" t="str">
        <f t="shared" si="1"/>
        <v/>
      </c>
      <c r="L59" s="171"/>
      <c r="M59" s="171"/>
      <c r="N59" s="110"/>
    </row>
    <row r="60" spans="1:23" s="209" customFormat="1" ht="18" customHeight="1" x14ac:dyDescent="0.3">
      <c r="A60" s="26"/>
      <c r="B60" s="160"/>
      <c r="C60" s="161"/>
      <c r="D60" s="161"/>
      <c r="E60" s="161"/>
      <c r="F60" s="241"/>
      <c r="G60" s="161"/>
      <c r="H60" s="161"/>
      <c r="I60" s="192"/>
      <c r="J60" s="145" t="str">
        <f t="shared" si="0"/>
        <v/>
      </c>
      <c r="K60" s="145" t="str">
        <f t="shared" si="1"/>
        <v/>
      </c>
      <c r="L60" s="171"/>
      <c r="M60" s="171"/>
      <c r="N60" s="110"/>
    </row>
    <row r="61" spans="1:23" s="209" customFormat="1" ht="18" customHeight="1" x14ac:dyDescent="0.3">
      <c r="A61" s="26"/>
      <c r="B61" s="160"/>
      <c r="C61" s="161"/>
      <c r="D61" s="161"/>
      <c r="E61" s="161"/>
      <c r="F61" s="241"/>
      <c r="G61" s="161"/>
      <c r="H61" s="161"/>
      <c r="I61" s="192"/>
      <c r="J61" s="145" t="str">
        <f t="shared" si="0"/>
        <v/>
      </c>
      <c r="K61" s="145" t="str">
        <f t="shared" si="1"/>
        <v/>
      </c>
      <c r="L61" s="171"/>
      <c r="M61" s="171"/>
      <c r="N61" s="110"/>
    </row>
    <row r="62" spans="1:23" s="209" customFormat="1" ht="18" customHeight="1" x14ac:dyDescent="0.3">
      <c r="A62" s="26"/>
      <c r="B62" s="160"/>
      <c r="C62" s="161"/>
      <c r="D62" s="161"/>
      <c r="E62" s="161"/>
      <c r="F62" s="241"/>
      <c r="G62" s="161"/>
      <c r="H62" s="161"/>
      <c r="I62" s="192"/>
      <c r="J62" s="145" t="str">
        <f t="shared" si="0"/>
        <v/>
      </c>
      <c r="K62" s="145" t="str">
        <f t="shared" si="1"/>
        <v/>
      </c>
      <c r="L62" s="171"/>
      <c r="M62" s="171"/>
      <c r="N62" s="110"/>
    </row>
    <row r="63" spans="1:23" s="209" customFormat="1" ht="18" customHeight="1" x14ac:dyDescent="0.3">
      <c r="A63" s="26"/>
      <c r="B63" s="160"/>
      <c r="C63" s="161"/>
      <c r="D63" s="161"/>
      <c r="E63" s="161"/>
      <c r="F63" s="241"/>
      <c r="G63" s="161"/>
      <c r="H63" s="161"/>
      <c r="I63" s="192"/>
      <c r="J63" s="145" t="str">
        <f t="shared" si="0"/>
        <v/>
      </c>
      <c r="K63" s="145" t="str">
        <f t="shared" si="1"/>
        <v/>
      </c>
      <c r="L63" s="171"/>
      <c r="M63" s="110"/>
      <c r="N63" s="110"/>
    </row>
    <row r="64" spans="1:23" s="209" customFormat="1" ht="18" customHeight="1" x14ac:dyDescent="0.3">
      <c r="A64" s="26"/>
      <c r="B64" s="160"/>
      <c r="C64" s="161"/>
      <c r="D64" s="161"/>
      <c r="E64" s="161"/>
      <c r="F64" s="241"/>
      <c r="G64" s="161"/>
      <c r="H64" s="161"/>
      <c r="I64" s="192"/>
      <c r="J64" s="145" t="str">
        <f t="shared" si="0"/>
        <v/>
      </c>
      <c r="K64" s="145" t="str">
        <f t="shared" si="1"/>
        <v/>
      </c>
      <c r="L64" s="171"/>
      <c r="M64" s="110"/>
      <c r="N64" s="110"/>
    </row>
    <row r="65" spans="1:23" s="209" customFormat="1" ht="18" customHeight="1" x14ac:dyDescent="0.3">
      <c r="A65" s="26"/>
      <c r="B65" s="160"/>
      <c r="C65" s="161"/>
      <c r="D65" s="161"/>
      <c r="E65" s="161"/>
      <c r="F65" s="161"/>
      <c r="G65" s="161"/>
      <c r="H65" s="161"/>
      <c r="I65" s="192"/>
      <c r="J65" s="145" t="str">
        <f t="shared" si="0"/>
        <v/>
      </c>
      <c r="K65" s="145" t="str">
        <f t="shared" si="1"/>
        <v/>
      </c>
      <c r="L65" s="171"/>
      <c r="M65" s="110"/>
      <c r="N65" s="110"/>
    </row>
    <row r="66" spans="1:23" s="209" customFormat="1" ht="18" customHeight="1" x14ac:dyDescent="0.3">
      <c r="A66" s="26"/>
      <c r="B66" s="160"/>
      <c r="C66" s="161"/>
      <c r="D66" s="161"/>
      <c r="E66" s="161"/>
      <c r="F66" s="161"/>
      <c r="G66" s="161"/>
      <c r="H66" s="161"/>
      <c r="I66" s="192"/>
      <c r="J66" s="145" t="str">
        <f t="shared" si="0"/>
        <v/>
      </c>
      <c r="K66" s="145" t="str">
        <f t="shared" si="1"/>
        <v/>
      </c>
      <c r="L66" s="171"/>
      <c r="M66" s="110"/>
      <c r="N66" s="110"/>
    </row>
    <row r="67" spans="1:23" s="209" customFormat="1" ht="18" customHeight="1" x14ac:dyDescent="0.3">
      <c r="A67" s="26"/>
      <c r="B67" s="160"/>
      <c r="C67" s="161"/>
      <c r="D67" s="161"/>
      <c r="E67" s="161"/>
      <c r="F67" s="161"/>
      <c r="G67" s="161"/>
      <c r="H67" s="161"/>
      <c r="I67" s="192"/>
      <c r="J67" s="145" t="str">
        <f t="shared" si="0"/>
        <v/>
      </c>
      <c r="K67" s="145" t="str">
        <f t="shared" si="1"/>
        <v/>
      </c>
      <c r="L67" s="171"/>
      <c r="M67" s="110"/>
      <c r="N67" s="110"/>
    </row>
    <row r="68" spans="1:23" s="209" customFormat="1" ht="18" customHeight="1" x14ac:dyDescent="0.3">
      <c r="A68" s="26"/>
      <c r="B68" s="160"/>
      <c r="C68" s="161"/>
      <c r="D68" s="161"/>
      <c r="E68" s="161"/>
      <c r="F68" s="161"/>
      <c r="G68" s="161"/>
      <c r="H68" s="161"/>
      <c r="I68" s="192"/>
      <c r="J68" s="145" t="str">
        <f t="shared" ref="J68:J105" si="2">IFERROR(VLOOKUP(-F68,$T$3:$W$50,4,FALSE),"")</f>
        <v/>
      </c>
      <c r="K68" s="145" t="str">
        <f t="shared" ref="K68:K105" si="3">IFERROR(VLOOKUP(-F68,$T$3:$W$50,3,FALSE),"")</f>
        <v/>
      </c>
      <c r="L68" s="171"/>
      <c r="M68" s="110"/>
      <c r="N68" s="110"/>
    </row>
    <row r="69" spans="1:23" s="209" customFormat="1" ht="18" customHeight="1" x14ac:dyDescent="0.3">
      <c r="A69" s="26"/>
      <c r="B69" s="160"/>
      <c r="C69" s="161"/>
      <c r="D69" s="161"/>
      <c r="E69" s="161"/>
      <c r="F69" s="161"/>
      <c r="G69" s="161"/>
      <c r="H69" s="161"/>
      <c r="I69" s="192"/>
      <c r="J69" s="145" t="str">
        <f t="shared" si="2"/>
        <v/>
      </c>
      <c r="K69" s="145" t="str">
        <f t="shared" si="3"/>
        <v/>
      </c>
      <c r="L69" s="171"/>
      <c r="M69" s="110"/>
      <c r="N69" s="110"/>
    </row>
    <row r="70" spans="1:23" s="209" customFormat="1" ht="18" customHeight="1" x14ac:dyDescent="0.3">
      <c r="A70" s="26"/>
      <c r="B70" s="160"/>
      <c r="C70" s="161"/>
      <c r="D70" s="161"/>
      <c r="E70" s="161"/>
      <c r="F70" s="161"/>
      <c r="G70" s="161"/>
      <c r="H70" s="161"/>
      <c r="I70" s="192"/>
      <c r="J70" s="145" t="str">
        <f t="shared" si="2"/>
        <v/>
      </c>
      <c r="K70" s="145" t="str">
        <f t="shared" si="3"/>
        <v/>
      </c>
      <c r="L70" s="171"/>
      <c r="M70" s="110"/>
      <c r="N70" s="110"/>
    </row>
    <row r="71" spans="1:23" s="209" customFormat="1" ht="18" customHeight="1" x14ac:dyDescent="0.3">
      <c r="A71" s="26"/>
      <c r="B71" s="160"/>
      <c r="C71" s="161"/>
      <c r="D71" s="161"/>
      <c r="E71" s="161"/>
      <c r="F71" s="161"/>
      <c r="G71" s="161"/>
      <c r="H71" s="161"/>
      <c r="I71" s="192"/>
      <c r="J71" s="145" t="str">
        <f t="shared" si="2"/>
        <v/>
      </c>
      <c r="K71" s="145" t="str">
        <f t="shared" si="3"/>
        <v/>
      </c>
      <c r="L71" s="171"/>
      <c r="M71" s="110"/>
      <c r="N71" s="110"/>
    </row>
    <row r="72" spans="1:23" s="209" customFormat="1" ht="18" customHeight="1" x14ac:dyDescent="0.3">
      <c r="A72" s="26"/>
      <c r="B72" s="160"/>
      <c r="C72" s="161"/>
      <c r="D72" s="161"/>
      <c r="E72" s="161"/>
      <c r="F72" s="161"/>
      <c r="G72" s="161"/>
      <c r="H72" s="161"/>
      <c r="I72" s="192"/>
      <c r="J72" s="145" t="str">
        <f t="shared" si="2"/>
        <v/>
      </c>
      <c r="K72" s="145" t="str">
        <f t="shared" si="3"/>
        <v/>
      </c>
      <c r="L72" s="171"/>
      <c r="M72" s="110"/>
      <c r="N72" s="110"/>
    </row>
    <row r="73" spans="1:23" s="209" customFormat="1" ht="18" customHeight="1" x14ac:dyDescent="0.3">
      <c r="A73" s="26"/>
      <c r="B73" s="160"/>
      <c r="C73" s="161"/>
      <c r="D73" s="161"/>
      <c r="E73" s="161"/>
      <c r="F73" s="161"/>
      <c r="G73" s="161"/>
      <c r="H73" s="161"/>
      <c r="I73" s="192"/>
      <c r="J73" s="145" t="str">
        <f t="shared" si="2"/>
        <v/>
      </c>
      <c r="K73" s="145" t="str">
        <f t="shared" si="3"/>
        <v/>
      </c>
      <c r="L73" s="171"/>
      <c r="M73" s="110"/>
      <c r="N73" s="110"/>
    </row>
    <row r="74" spans="1:23" s="209" customFormat="1" ht="18" customHeight="1" x14ac:dyDescent="0.3">
      <c r="A74" s="26"/>
      <c r="B74" s="160"/>
      <c r="C74" s="161"/>
      <c r="D74" s="161"/>
      <c r="E74" s="161"/>
      <c r="F74" s="161"/>
      <c r="G74" s="161"/>
      <c r="H74" s="161"/>
      <c r="I74" s="192"/>
      <c r="J74" s="145" t="str">
        <f t="shared" si="2"/>
        <v/>
      </c>
      <c r="K74" s="145" t="str">
        <f t="shared" si="3"/>
        <v/>
      </c>
      <c r="L74" s="171"/>
      <c r="M74" s="110"/>
      <c r="N74" s="110"/>
    </row>
    <row r="75" spans="1:23" s="146" customFormat="1" ht="18" customHeight="1" x14ac:dyDescent="0.3">
      <c r="A75" s="26"/>
      <c r="B75" s="160"/>
      <c r="C75" s="161"/>
      <c r="D75" s="161"/>
      <c r="E75" s="161"/>
      <c r="F75" s="161"/>
      <c r="G75" s="161"/>
      <c r="H75" s="161"/>
      <c r="I75" s="192"/>
      <c r="J75" s="145" t="str">
        <f t="shared" si="2"/>
        <v/>
      </c>
      <c r="K75" s="145" t="str">
        <f t="shared" si="3"/>
        <v/>
      </c>
      <c r="L75" s="171"/>
      <c r="M75" s="110"/>
      <c r="N75" s="110"/>
      <c r="O75" s="209"/>
      <c r="P75" s="209"/>
      <c r="Q75" s="209"/>
      <c r="R75" s="209"/>
      <c r="S75" s="209"/>
      <c r="T75" s="209"/>
      <c r="U75" s="209"/>
      <c r="V75" s="209"/>
      <c r="W75" s="209"/>
    </row>
    <row r="76" spans="1:23" s="146" customFormat="1" ht="18" customHeight="1" x14ac:dyDescent="0.3">
      <c r="A76" s="26"/>
      <c r="B76" s="160"/>
      <c r="C76" s="161"/>
      <c r="D76" s="161"/>
      <c r="E76" s="161"/>
      <c r="F76" s="161"/>
      <c r="G76" s="161"/>
      <c r="H76" s="161"/>
      <c r="I76" s="192"/>
      <c r="J76" s="145" t="str">
        <f t="shared" si="2"/>
        <v/>
      </c>
      <c r="K76" s="145" t="str">
        <f t="shared" si="3"/>
        <v/>
      </c>
      <c r="L76" s="171"/>
      <c r="M76" s="110"/>
      <c r="N76" s="110"/>
      <c r="O76" s="209"/>
      <c r="P76" s="209"/>
      <c r="Q76" s="209"/>
      <c r="R76" s="209"/>
      <c r="S76" s="209"/>
      <c r="T76" s="209"/>
      <c r="U76" s="209"/>
      <c r="V76" s="209"/>
      <c r="W76" s="209"/>
    </row>
    <row r="77" spans="1:23" s="146" customFormat="1" ht="18" customHeight="1" x14ac:dyDescent="0.3">
      <c r="A77" s="26"/>
      <c r="B77" s="160"/>
      <c r="C77" s="161"/>
      <c r="D77" s="161"/>
      <c r="E77" s="161"/>
      <c r="F77" s="161"/>
      <c r="G77" s="161"/>
      <c r="H77" s="161"/>
      <c r="I77" s="192"/>
      <c r="J77" s="145" t="str">
        <f t="shared" si="2"/>
        <v/>
      </c>
      <c r="K77" s="145" t="str">
        <f t="shared" si="3"/>
        <v/>
      </c>
      <c r="L77" s="171"/>
      <c r="M77" s="110"/>
      <c r="N77" s="110"/>
      <c r="O77" s="209"/>
      <c r="P77" s="209"/>
      <c r="Q77" s="209"/>
      <c r="R77" s="209"/>
      <c r="S77" s="209"/>
      <c r="T77" s="209"/>
      <c r="U77" s="209"/>
      <c r="V77" s="209"/>
      <c r="W77" s="209"/>
    </row>
    <row r="78" spans="1:23" s="146" customFormat="1" ht="18" customHeight="1" x14ac:dyDescent="0.3">
      <c r="A78" s="26"/>
      <c r="B78" s="160"/>
      <c r="C78" s="161"/>
      <c r="D78" s="161"/>
      <c r="E78" s="161"/>
      <c r="F78" s="161"/>
      <c r="G78" s="161"/>
      <c r="H78" s="161"/>
      <c r="I78" s="192"/>
      <c r="J78" s="145" t="str">
        <f t="shared" si="2"/>
        <v/>
      </c>
      <c r="K78" s="145" t="str">
        <f t="shared" si="3"/>
        <v/>
      </c>
      <c r="L78" s="171"/>
      <c r="M78" s="110"/>
      <c r="N78" s="110"/>
      <c r="O78" s="209"/>
      <c r="P78" s="209"/>
      <c r="Q78" s="209"/>
      <c r="R78" s="209"/>
      <c r="S78" s="209"/>
      <c r="T78" s="209"/>
      <c r="U78" s="209"/>
      <c r="V78" s="209"/>
      <c r="W78" s="209"/>
    </row>
    <row r="79" spans="1:23" s="146" customFormat="1" ht="18" customHeight="1" x14ac:dyDescent="0.3">
      <c r="A79" s="26"/>
      <c r="B79" s="160"/>
      <c r="C79" s="161"/>
      <c r="D79" s="161"/>
      <c r="E79" s="161"/>
      <c r="F79" s="161"/>
      <c r="G79" s="161"/>
      <c r="H79" s="161"/>
      <c r="I79" s="192"/>
      <c r="J79" s="145" t="str">
        <f t="shared" si="2"/>
        <v/>
      </c>
      <c r="K79" s="145" t="str">
        <f t="shared" si="3"/>
        <v/>
      </c>
      <c r="L79" s="171"/>
      <c r="M79" s="110"/>
      <c r="N79" s="110"/>
      <c r="O79" s="209"/>
      <c r="P79" s="209"/>
      <c r="Q79" s="209"/>
      <c r="R79" s="209"/>
      <c r="S79" s="209"/>
      <c r="T79" s="209"/>
      <c r="U79" s="209"/>
      <c r="V79" s="209"/>
      <c r="W79" s="209"/>
    </row>
    <row r="80" spans="1:23" s="146" customFormat="1" ht="18" customHeight="1" x14ac:dyDescent="0.3">
      <c r="A80" s="26"/>
      <c r="B80" s="160"/>
      <c r="C80" s="161"/>
      <c r="D80" s="161"/>
      <c r="E80" s="161"/>
      <c r="F80" s="161"/>
      <c r="G80" s="161"/>
      <c r="H80" s="161"/>
      <c r="I80" s="192"/>
      <c r="J80" s="145" t="str">
        <f t="shared" si="2"/>
        <v/>
      </c>
      <c r="K80" s="145" t="str">
        <f t="shared" si="3"/>
        <v/>
      </c>
      <c r="L80" s="171"/>
      <c r="M80" s="110"/>
      <c r="N80" s="110"/>
      <c r="O80" s="209"/>
      <c r="P80" s="209"/>
      <c r="Q80" s="209"/>
      <c r="R80" s="209"/>
      <c r="S80" s="209"/>
      <c r="T80" s="209"/>
      <c r="U80" s="209"/>
      <c r="V80" s="209"/>
      <c r="W80" s="209"/>
    </row>
    <row r="81" spans="1:23" s="146" customFormat="1" ht="18" customHeight="1" x14ac:dyDescent="0.3">
      <c r="A81" s="26"/>
      <c r="B81" s="160"/>
      <c r="C81" s="161"/>
      <c r="D81" s="161"/>
      <c r="E81" s="161"/>
      <c r="F81" s="161"/>
      <c r="G81" s="161"/>
      <c r="H81" s="161"/>
      <c r="I81" s="192"/>
      <c r="J81" s="145" t="str">
        <f t="shared" si="2"/>
        <v/>
      </c>
      <c r="K81" s="145" t="str">
        <f t="shared" si="3"/>
        <v/>
      </c>
      <c r="L81" s="171"/>
      <c r="M81" s="110"/>
      <c r="N81" s="110"/>
      <c r="O81" s="209"/>
      <c r="P81" s="209"/>
      <c r="Q81" s="209"/>
      <c r="R81" s="209"/>
      <c r="S81" s="209"/>
      <c r="T81" s="209"/>
      <c r="U81" s="209"/>
      <c r="V81" s="209"/>
      <c r="W81" s="209"/>
    </row>
    <row r="82" spans="1:23" s="146" customFormat="1" ht="18" customHeight="1" x14ac:dyDescent="0.3">
      <c r="A82" s="26"/>
      <c r="B82" s="160"/>
      <c r="C82" s="161"/>
      <c r="D82" s="161"/>
      <c r="E82" s="161"/>
      <c r="F82" s="161"/>
      <c r="G82" s="161"/>
      <c r="H82" s="161"/>
      <c r="I82" s="192"/>
      <c r="J82" s="145" t="str">
        <f t="shared" si="2"/>
        <v/>
      </c>
      <c r="K82" s="145" t="str">
        <f t="shared" si="3"/>
        <v/>
      </c>
      <c r="L82" s="171"/>
      <c r="N82" s="110"/>
      <c r="O82" s="209"/>
      <c r="P82" s="209"/>
      <c r="Q82" s="209"/>
      <c r="R82" s="209"/>
      <c r="S82" s="209"/>
      <c r="T82" s="209"/>
      <c r="U82" s="209"/>
      <c r="V82" s="209"/>
      <c r="W82" s="209"/>
    </row>
    <row r="83" spans="1:23" s="146" customFormat="1" ht="18" customHeight="1" x14ac:dyDescent="0.3">
      <c r="A83" s="26"/>
      <c r="B83" s="160"/>
      <c r="C83" s="161"/>
      <c r="D83" s="161"/>
      <c r="E83" s="161"/>
      <c r="F83" s="161"/>
      <c r="G83" s="161"/>
      <c r="H83" s="161"/>
      <c r="I83" s="192"/>
      <c r="J83" s="145" t="str">
        <f t="shared" si="2"/>
        <v/>
      </c>
      <c r="K83" s="145" t="str">
        <f t="shared" si="3"/>
        <v/>
      </c>
      <c r="L83" s="171"/>
      <c r="N83" s="110"/>
      <c r="O83" s="209"/>
      <c r="P83" s="209"/>
      <c r="Q83" s="209"/>
      <c r="R83" s="209"/>
      <c r="S83" s="209"/>
      <c r="T83" s="209"/>
      <c r="U83" s="209"/>
      <c r="V83" s="209"/>
      <c r="W83" s="209"/>
    </row>
    <row r="84" spans="1:23" s="146" customFormat="1" ht="18" customHeight="1" x14ac:dyDescent="0.3">
      <c r="A84" s="26"/>
      <c r="B84" s="160"/>
      <c r="C84" s="161"/>
      <c r="D84" s="161"/>
      <c r="E84" s="161"/>
      <c r="F84" s="161"/>
      <c r="G84" s="161"/>
      <c r="H84" s="161"/>
      <c r="I84" s="192"/>
      <c r="J84" s="145" t="str">
        <f t="shared" si="2"/>
        <v/>
      </c>
      <c r="K84" s="145" t="str">
        <f t="shared" si="3"/>
        <v/>
      </c>
      <c r="L84" s="171"/>
      <c r="N84" s="110"/>
      <c r="O84" s="209"/>
      <c r="P84" s="209"/>
      <c r="Q84" s="209"/>
      <c r="R84" s="209"/>
      <c r="S84" s="209"/>
      <c r="T84" s="209"/>
      <c r="U84" s="209"/>
      <c r="V84" s="209"/>
      <c r="W84" s="209"/>
    </row>
    <row r="85" spans="1:23" s="146" customFormat="1" ht="18" customHeight="1" x14ac:dyDescent="0.3">
      <c r="A85" s="26"/>
      <c r="B85" s="160"/>
      <c r="C85" s="161"/>
      <c r="D85" s="161"/>
      <c r="E85" s="161"/>
      <c r="F85" s="161"/>
      <c r="G85" s="161"/>
      <c r="H85" s="161"/>
      <c r="I85" s="192"/>
      <c r="J85" s="145" t="str">
        <f t="shared" si="2"/>
        <v/>
      </c>
      <c r="K85" s="145" t="str">
        <f t="shared" si="3"/>
        <v/>
      </c>
      <c r="L85" s="171"/>
      <c r="N85" s="110"/>
      <c r="O85" s="209"/>
      <c r="P85" s="209"/>
      <c r="Q85" s="209"/>
      <c r="R85" s="209"/>
      <c r="S85" s="209"/>
      <c r="T85" s="209"/>
      <c r="U85" s="209"/>
      <c r="V85" s="209"/>
      <c r="W85" s="209"/>
    </row>
    <row r="86" spans="1:23" s="146" customFormat="1" ht="18" customHeight="1" x14ac:dyDescent="0.3">
      <c r="A86" s="26"/>
      <c r="B86" s="160"/>
      <c r="C86" s="161"/>
      <c r="D86" s="161"/>
      <c r="E86" s="161"/>
      <c r="F86" s="161"/>
      <c r="G86" s="161"/>
      <c r="H86" s="161"/>
      <c r="I86" s="192"/>
      <c r="J86" s="145" t="str">
        <f t="shared" si="2"/>
        <v/>
      </c>
      <c r="K86" s="145" t="str">
        <f t="shared" si="3"/>
        <v/>
      </c>
      <c r="L86" s="171"/>
      <c r="N86" s="110"/>
      <c r="O86" s="209"/>
      <c r="P86" s="209"/>
      <c r="Q86" s="209"/>
      <c r="R86" s="209"/>
      <c r="S86" s="209"/>
      <c r="T86" s="209"/>
      <c r="U86" s="209"/>
      <c r="V86" s="209"/>
      <c r="W86" s="209"/>
    </row>
    <row r="87" spans="1:23" s="146" customFormat="1" ht="18" customHeight="1" x14ac:dyDescent="0.3">
      <c r="A87" s="26"/>
      <c r="B87" s="160"/>
      <c r="C87" s="161"/>
      <c r="D87" s="161"/>
      <c r="E87" s="161"/>
      <c r="F87" s="161"/>
      <c r="G87" s="161"/>
      <c r="H87" s="161"/>
      <c r="I87" s="192"/>
      <c r="J87" s="145" t="str">
        <f t="shared" si="2"/>
        <v/>
      </c>
      <c r="K87" s="145" t="str">
        <f t="shared" si="3"/>
        <v/>
      </c>
      <c r="L87" s="171"/>
      <c r="N87" s="110"/>
      <c r="O87" s="209"/>
      <c r="P87" s="209"/>
      <c r="Q87" s="209"/>
      <c r="R87" s="209"/>
      <c r="S87" s="209"/>
      <c r="T87" s="209"/>
      <c r="U87" s="209"/>
      <c r="V87" s="209"/>
      <c r="W87" s="209"/>
    </row>
    <row r="88" spans="1:23" s="146" customFormat="1" ht="18" customHeight="1" x14ac:dyDescent="0.3">
      <c r="A88" s="26"/>
      <c r="B88" s="160"/>
      <c r="C88" s="161"/>
      <c r="D88" s="161"/>
      <c r="E88" s="161"/>
      <c r="F88" s="161"/>
      <c r="G88" s="161"/>
      <c r="H88" s="161"/>
      <c r="I88" s="192"/>
      <c r="J88" s="145" t="str">
        <f t="shared" si="2"/>
        <v/>
      </c>
      <c r="K88" s="145" t="str">
        <f t="shared" si="3"/>
        <v/>
      </c>
      <c r="L88" s="171"/>
      <c r="N88" s="110"/>
      <c r="O88" s="209"/>
      <c r="P88" s="209"/>
      <c r="Q88" s="209"/>
      <c r="R88" s="209"/>
      <c r="S88" s="209"/>
      <c r="T88" s="209"/>
      <c r="U88" s="209"/>
      <c r="V88" s="209"/>
      <c r="W88" s="209"/>
    </row>
    <row r="89" spans="1:23" s="146" customFormat="1" ht="18" customHeight="1" x14ac:dyDescent="0.3">
      <c r="B89" s="160"/>
      <c r="C89" s="161"/>
      <c r="D89" s="161"/>
      <c r="E89" s="161"/>
      <c r="F89" s="161"/>
      <c r="G89" s="161"/>
      <c r="H89" s="161"/>
      <c r="I89" s="192"/>
      <c r="J89" s="145" t="str">
        <f t="shared" si="2"/>
        <v/>
      </c>
      <c r="K89" s="145" t="str">
        <f t="shared" si="3"/>
        <v/>
      </c>
      <c r="L89" s="171"/>
      <c r="N89" s="110"/>
      <c r="O89" s="209"/>
      <c r="P89" s="209"/>
      <c r="Q89" s="209"/>
      <c r="R89" s="209"/>
      <c r="S89" s="209"/>
      <c r="T89" s="209"/>
      <c r="U89" s="209"/>
      <c r="V89" s="209"/>
      <c r="W89" s="209"/>
    </row>
    <row r="90" spans="1:23" s="146" customFormat="1" ht="18" customHeight="1" x14ac:dyDescent="0.3">
      <c r="B90" s="160"/>
      <c r="C90" s="161"/>
      <c r="D90" s="161"/>
      <c r="E90" s="161"/>
      <c r="F90" s="161"/>
      <c r="G90" s="161"/>
      <c r="H90" s="161"/>
      <c r="I90" s="192"/>
      <c r="J90" s="145" t="str">
        <f t="shared" si="2"/>
        <v/>
      </c>
      <c r="K90" s="145" t="str">
        <f t="shared" si="3"/>
        <v/>
      </c>
      <c r="L90" s="171"/>
      <c r="N90" s="110"/>
      <c r="O90" s="209"/>
      <c r="P90" s="209"/>
      <c r="Q90" s="209"/>
      <c r="R90" s="209"/>
      <c r="S90" s="209"/>
      <c r="T90" s="209"/>
      <c r="U90" s="209"/>
      <c r="V90" s="209"/>
      <c r="W90" s="209"/>
    </row>
    <row r="91" spans="1:23" s="146" customFormat="1" ht="18" customHeight="1" x14ac:dyDescent="0.3">
      <c r="B91" s="160"/>
      <c r="C91" s="161"/>
      <c r="D91" s="161"/>
      <c r="E91" s="161"/>
      <c r="F91" s="161"/>
      <c r="G91" s="161"/>
      <c r="H91" s="161"/>
      <c r="I91" s="192"/>
      <c r="J91" s="145" t="str">
        <f t="shared" si="2"/>
        <v/>
      </c>
      <c r="K91" s="145" t="str">
        <f t="shared" si="3"/>
        <v/>
      </c>
      <c r="L91" s="171"/>
      <c r="N91" s="110"/>
      <c r="O91" s="209"/>
      <c r="P91" s="209"/>
      <c r="Q91" s="209"/>
      <c r="R91" s="209"/>
      <c r="S91" s="209"/>
      <c r="T91" s="209"/>
      <c r="U91" s="209"/>
      <c r="V91" s="209"/>
      <c r="W91" s="209"/>
    </row>
    <row r="92" spans="1:23" s="146" customFormat="1" ht="18" customHeight="1" x14ac:dyDescent="0.3">
      <c r="B92" s="160"/>
      <c r="C92" s="161"/>
      <c r="D92" s="161"/>
      <c r="E92" s="161"/>
      <c r="F92" s="161"/>
      <c r="G92" s="161"/>
      <c r="H92" s="161"/>
      <c r="I92" s="192"/>
      <c r="J92" s="145" t="str">
        <f t="shared" si="2"/>
        <v/>
      </c>
      <c r="K92" s="145" t="str">
        <f t="shared" si="3"/>
        <v/>
      </c>
      <c r="L92" s="171"/>
      <c r="N92" s="110"/>
      <c r="O92" s="209"/>
      <c r="P92" s="209"/>
      <c r="Q92" s="209"/>
      <c r="R92" s="209"/>
      <c r="S92" s="209"/>
      <c r="T92" s="209"/>
      <c r="U92" s="209"/>
      <c r="V92" s="209"/>
      <c r="W92" s="209"/>
    </row>
    <row r="93" spans="1:23" s="146" customFormat="1" ht="18" customHeight="1" x14ac:dyDescent="0.3">
      <c r="B93" s="160"/>
      <c r="C93" s="161"/>
      <c r="D93" s="161"/>
      <c r="E93" s="161"/>
      <c r="F93" s="161"/>
      <c r="G93" s="161"/>
      <c r="H93" s="161"/>
      <c r="I93" s="192"/>
      <c r="J93" s="145" t="str">
        <f t="shared" si="2"/>
        <v/>
      </c>
      <c r="K93" s="145" t="str">
        <f t="shared" si="3"/>
        <v/>
      </c>
      <c r="L93" s="171"/>
      <c r="N93" s="110"/>
      <c r="O93" s="209"/>
      <c r="P93" s="209"/>
      <c r="Q93" s="209"/>
      <c r="R93" s="209"/>
      <c r="S93" s="209"/>
      <c r="T93" s="209"/>
      <c r="U93" s="209"/>
      <c r="V93" s="209"/>
      <c r="W93" s="209"/>
    </row>
    <row r="94" spans="1:23" s="146" customFormat="1" ht="18" customHeight="1" x14ac:dyDescent="0.3">
      <c r="B94" s="160"/>
      <c r="C94" s="161"/>
      <c r="D94" s="161"/>
      <c r="E94" s="161"/>
      <c r="F94" s="161"/>
      <c r="G94" s="161"/>
      <c r="H94" s="161"/>
      <c r="I94" s="192"/>
      <c r="J94" s="145" t="str">
        <f t="shared" si="2"/>
        <v/>
      </c>
      <c r="K94" s="145" t="str">
        <f t="shared" si="3"/>
        <v/>
      </c>
      <c r="L94" s="171"/>
      <c r="N94" s="110"/>
      <c r="O94" s="209"/>
      <c r="P94" s="209"/>
      <c r="Q94" s="209"/>
      <c r="R94" s="209"/>
      <c r="S94" s="209"/>
      <c r="T94" s="209"/>
      <c r="U94" s="209"/>
      <c r="V94" s="209"/>
      <c r="W94" s="209"/>
    </row>
    <row r="95" spans="1:23" s="146" customFormat="1" ht="18" customHeight="1" x14ac:dyDescent="0.3">
      <c r="B95" s="160"/>
      <c r="C95" s="161"/>
      <c r="D95" s="161"/>
      <c r="E95" s="161"/>
      <c r="F95" s="161"/>
      <c r="G95" s="161"/>
      <c r="H95" s="161"/>
      <c r="I95" s="192"/>
      <c r="J95" s="145" t="str">
        <f t="shared" si="2"/>
        <v/>
      </c>
      <c r="K95" s="145" t="str">
        <f t="shared" si="3"/>
        <v/>
      </c>
      <c r="L95" s="171"/>
      <c r="N95" s="110"/>
      <c r="O95" s="209"/>
      <c r="P95" s="209"/>
      <c r="Q95" s="209"/>
      <c r="R95" s="209"/>
      <c r="S95" s="209"/>
      <c r="T95" s="209"/>
      <c r="U95" s="209"/>
      <c r="V95" s="209"/>
      <c r="W95" s="209"/>
    </row>
    <row r="96" spans="1:23" s="146" customFormat="1" ht="18" customHeight="1" x14ac:dyDescent="0.3">
      <c r="B96" s="160"/>
      <c r="C96" s="161"/>
      <c r="D96" s="161"/>
      <c r="E96" s="161"/>
      <c r="F96" s="161"/>
      <c r="G96" s="161"/>
      <c r="H96" s="161"/>
      <c r="I96" s="192"/>
      <c r="J96" s="145" t="str">
        <f t="shared" si="2"/>
        <v/>
      </c>
      <c r="K96" s="145" t="str">
        <f t="shared" si="3"/>
        <v/>
      </c>
      <c r="L96" s="171"/>
      <c r="N96" s="110"/>
      <c r="O96" s="209"/>
      <c r="P96" s="209"/>
      <c r="Q96" s="209"/>
      <c r="R96" s="209"/>
      <c r="S96" s="209"/>
      <c r="T96" s="209"/>
      <c r="U96" s="209"/>
      <c r="V96" s="209"/>
      <c r="W96" s="209"/>
    </row>
    <row r="97" spans="1:23" s="146" customFormat="1" ht="18" customHeight="1" x14ac:dyDescent="0.3">
      <c r="B97" s="160"/>
      <c r="C97" s="161"/>
      <c r="D97" s="161"/>
      <c r="E97" s="161"/>
      <c r="F97" s="161"/>
      <c r="G97" s="161"/>
      <c r="H97" s="161"/>
      <c r="I97" s="192"/>
      <c r="J97" s="145" t="str">
        <f t="shared" si="2"/>
        <v/>
      </c>
      <c r="K97" s="145" t="str">
        <f t="shared" si="3"/>
        <v/>
      </c>
      <c r="L97" s="171"/>
      <c r="N97" s="110"/>
      <c r="O97" s="209"/>
      <c r="P97" s="209"/>
      <c r="Q97" s="209"/>
      <c r="R97" s="209"/>
      <c r="S97" s="209"/>
      <c r="T97" s="209"/>
      <c r="U97" s="209"/>
      <c r="V97" s="209"/>
      <c r="W97" s="209"/>
    </row>
    <row r="98" spans="1:23" s="146" customFormat="1" ht="18" customHeight="1" x14ac:dyDescent="0.3">
      <c r="B98" s="160"/>
      <c r="C98" s="161"/>
      <c r="D98" s="161"/>
      <c r="E98" s="161"/>
      <c r="F98" s="161"/>
      <c r="G98" s="161"/>
      <c r="H98" s="161"/>
      <c r="I98" s="192"/>
      <c r="J98" s="145" t="str">
        <f t="shared" si="2"/>
        <v/>
      </c>
      <c r="K98" s="145" t="str">
        <f t="shared" si="3"/>
        <v/>
      </c>
      <c r="L98" s="116"/>
      <c r="N98" s="110"/>
      <c r="O98" s="209"/>
      <c r="P98" s="209"/>
      <c r="Q98" s="209"/>
      <c r="R98" s="209"/>
      <c r="S98" s="209"/>
      <c r="T98" s="209"/>
      <c r="U98" s="209"/>
      <c r="V98" s="209"/>
      <c r="W98" s="209"/>
    </row>
    <row r="99" spans="1:23" s="146" customFormat="1" ht="18" customHeight="1" x14ac:dyDescent="0.3">
      <c r="B99" s="160"/>
      <c r="C99" s="161"/>
      <c r="D99" s="161"/>
      <c r="E99" s="161"/>
      <c r="F99" s="161"/>
      <c r="G99" s="161"/>
      <c r="H99" s="161"/>
      <c r="I99" s="192"/>
      <c r="J99" s="145" t="str">
        <f t="shared" si="2"/>
        <v/>
      </c>
      <c r="K99" s="145" t="str">
        <f t="shared" si="3"/>
        <v/>
      </c>
      <c r="L99" s="116"/>
      <c r="N99" s="110"/>
      <c r="O99" s="209"/>
      <c r="P99" s="209"/>
      <c r="Q99" s="209"/>
      <c r="R99" s="209"/>
      <c r="S99" s="209"/>
      <c r="T99" s="209"/>
      <c r="U99" s="209"/>
      <c r="V99" s="209"/>
      <c r="W99" s="209"/>
    </row>
    <row r="100" spans="1:23" s="146" customFormat="1" ht="18" customHeight="1" x14ac:dyDescent="0.3">
      <c r="B100" s="160"/>
      <c r="C100" s="161"/>
      <c r="D100" s="161"/>
      <c r="E100" s="161"/>
      <c r="F100" s="161"/>
      <c r="G100" s="161"/>
      <c r="H100" s="161"/>
      <c r="I100" s="192"/>
      <c r="J100" s="145" t="str">
        <f t="shared" si="2"/>
        <v/>
      </c>
      <c r="K100" s="145" t="str">
        <f t="shared" si="3"/>
        <v/>
      </c>
      <c r="L100" s="116"/>
      <c r="N100" s="110"/>
      <c r="O100" s="209"/>
      <c r="P100" s="209"/>
      <c r="Q100" s="209"/>
      <c r="R100" s="209"/>
      <c r="S100" s="209"/>
      <c r="T100" s="209"/>
      <c r="U100" s="209"/>
      <c r="V100" s="209"/>
      <c r="W100" s="209"/>
    </row>
    <row r="101" spans="1:23" s="146" customFormat="1" ht="18" customHeight="1" x14ac:dyDescent="0.3">
      <c r="B101" s="160"/>
      <c r="C101" s="161"/>
      <c r="D101" s="161"/>
      <c r="E101" s="161"/>
      <c r="F101" s="161"/>
      <c r="G101" s="161"/>
      <c r="H101" s="161"/>
      <c r="I101" s="192"/>
      <c r="J101" s="145" t="str">
        <f t="shared" si="2"/>
        <v/>
      </c>
      <c r="K101" s="145" t="str">
        <f t="shared" si="3"/>
        <v/>
      </c>
      <c r="L101" s="116"/>
      <c r="N101" s="110"/>
      <c r="O101" s="209"/>
      <c r="P101" s="209"/>
      <c r="Q101" s="209"/>
      <c r="R101" s="209"/>
      <c r="S101" s="209"/>
      <c r="T101" s="209"/>
      <c r="U101" s="209"/>
      <c r="V101" s="209"/>
      <c r="W101" s="209"/>
    </row>
    <row r="102" spans="1:23" s="146" customFormat="1" ht="18" customHeight="1" x14ac:dyDescent="0.3">
      <c r="B102" s="160"/>
      <c r="C102" s="161"/>
      <c r="D102" s="161"/>
      <c r="E102" s="161"/>
      <c r="F102" s="161"/>
      <c r="G102" s="161"/>
      <c r="H102" s="161"/>
      <c r="I102" s="192"/>
      <c r="J102" s="145" t="str">
        <f t="shared" si="2"/>
        <v/>
      </c>
      <c r="K102" s="145" t="str">
        <f t="shared" si="3"/>
        <v/>
      </c>
      <c r="L102" s="116"/>
      <c r="N102" s="110"/>
      <c r="O102" s="209"/>
      <c r="P102" s="209"/>
      <c r="Q102" s="209"/>
      <c r="R102" s="209"/>
      <c r="S102" s="209"/>
      <c r="T102" s="209"/>
      <c r="U102" s="209"/>
      <c r="V102" s="209"/>
      <c r="W102" s="209"/>
    </row>
    <row r="103" spans="1:23" s="146" customFormat="1" ht="18" customHeight="1" x14ac:dyDescent="0.3">
      <c r="B103" s="160"/>
      <c r="C103" s="161"/>
      <c r="D103" s="161"/>
      <c r="E103" s="161"/>
      <c r="F103" s="161"/>
      <c r="G103" s="161"/>
      <c r="H103" s="161"/>
      <c r="I103" s="192"/>
      <c r="J103" s="145" t="str">
        <f t="shared" si="2"/>
        <v/>
      </c>
      <c r="K103" s="145" t="str">
        <f t="shared" si="3"/>
        <v/>
      </c>
      <c r="L103" s="116"/>
      <c r="N103" s="110"/>
      <c r="O103" s="209"/>
      <c r="P103" s="209"/>
      <c r="Q103" s="209"/>
      <c r="R103" s="209"/>
      <c r="S103" s="209"/>
      <c r="T103" s="209"/>
      <c r="U103" s="209"/>
      <c r="V103" s="209"/>
      <c r="W103" s="209"/>
    </row>
    <row r="104" spans="1:23" s="146" customFormat="1" ht="18" customHeight="1" x14ac:dyDescent="0.3">
      <c r="B104" s="160"/>
      <c r="C104" s="161"/>
      <c r="D104" s="161"/>
      <c r="E104" s="161"/>
      <c r="F104" s="161"/>
      <c r="G104" s="161"/>
      <c r="H104" s="161"/>
      <c r="I104" s="192"/>
      <c r="J104" s="145" t="str">
        <f t="shared" si="2"/>
        <v/>
      </c>
      <c r="K104" s="145" t="str">
        <f t="shared" si="3"/>
        <v/>
      </c>
      <c r="L104" s="116"/>
      <c r="N104" s="110"/>
      <c r="O104" s="209"/>
      <c r="P104" s="209"/>
      <c r="Q104" s="209"/>
      <c r="R104" s="209"/>
      <c r="S104" s="209"/>
      <c r="T104" s="209"/>
      <c r="U104" s="209"/>
      <c r="V104" s="209"/>
      <c r="W104" s="209"/>
    </row>
    <row r="105" spans="1:23" s="127" customFormat="1" ht="18" customHeight="1" x14ac:dyDescent="0.3">
      <c r="A105" s="146"/>
      <c r="B105" s="160"/>
      <c r="C105" s="161"/>
      <c r="D105" s="161"/>
      <c r="E105" s="161"/>
      <c r="F105" s="161"/>
      <c r="G105" s="161"/>
      <c r="H105" s="161"/>
      <c r="I105" s="192"/>
      <c r="J105" s="145" t="str">
        <f t="shared" si="2"/>
        <v/>
      </c>
      <c r="K105" s="145" t="str">
        <f t="shared" si="3"/>
        <v/>
      </c>
      <c r="L105" s="116"/>
      <c r="N105" s="110"/>
      <c r="O105" s="209"/>
      <c r="P105" s="209"/>
      <c r="Q105" s="209"/>
      <c r="R105" s="209"/>
      <c r="S105" s="209"/>
      <c r="T105" s="209"/>
      <c r="U105" s="209"/>
      <c r="V105" s="209"/>
      <c r="W105" s="209"/>
    </row>
    <row r="106" spans="1:23" s="57" customFormat="1" ht="18" customHeight="1" x14ac:dyDescent="0.25">
      <c r="B106" s="59" t="s">
        <v>5</v>
      </c>
      <c r="C106" s="59" t="s">
        <v>25</v>
      </c>
      <c r="D106" s="155" t="s">
        <v>149</v>
      </c>
      <c r="E106" s="59" t="s">
        <v>27</v>
      </c>
      <c r="F106" s="59" t="s">
        <v>28</v>
      </c>
      <c r="G106" s="59" t="s">
        <v>29</v>
      </c>
      <c r="H106" s="59" t="s">
        <v>51</v>
      </c>
      <c r="I106" s="60"/>
      <c r="J106" s="197"/>
      <c r="K106" s="60"/>
      <c r="L106" s="117"/>
      <c r="M106" s="44"/>
      <c r="N106" s="44"/>
      <c r="O106" s="209"/>
      <c r="P106" s="209"/>
      <c r="Q106" s="209"/>
      <c r="R106" s="209"/>
      <c r="S106" s="209"/>
      <c r="T106" s="209"/>
      <c r="U106" s="209"/>
      <c r="V106" s="209"/>
      <c r="W106" s="209"/>
    </row>
    <row r="107" spans="1:23" s="57" customFormat="1" ht="18" customHeight="1" x14ac:dyDescent="0.3">
      <c r="B107" s="113" t="s">
        <v>1007</v>
      </c>
      <c r="C107" s="114" t="s">
        <v>355</v>
      </c>
      <c r="D107" s="114" t="s">
        <v>356</v>
      </c>
      <c r="E107" s="114" t="s">
        <v>1008</v>
      </c>
      <c r="F107" s="241">
        <v>4139</v>
      </c>
      <c r="G107" s="241"/>
      <c r="H107" s="241"/>
      <c r="I107" s="192" t="s">
        <v>146</v>
      </c>
      <c r="J107" s="198"/>
      <c r="K107" s="50"/>
      <c r="L107" s="298"/>
      <c r="M107" s="44"/>
      <c r="N107" s="127"/>
      <c r="O107" s="209"/>
      <c r="P107" s="209"/>
      <c r="Q107" s="209"/>
      <c r="R107" s="209"/>
      <c r="S107" s="209"/>
      <c r="T107" s="209"/>
      <c r="U107" s="209"/>
      <c r="V107" s="209"/>
      <c r="W107" s="209"/>
    </row>
    <row r="108" spans="1:23" s="146" customFormat="1" ht="18" customHeight="1" x14ac:dyDescent="0.3">
      <c r="B108" s="160" t="s">
        <v>1009</v>
      </c>
      <c r="C108" s="161" t="s">
        <v>90</v>
      </c>
      <c r="D108" s="161" t="s">
        <v>230</v>
      </c>
      <c r="E108" s="161" t="s">
        <v>1010</v>
      </c>
      <c r="F108" s="241"/>
      <c r="G108" s="241">
        <v>4735</v>
      </c>
      <c r="H108" s="241"/>
      <c r="I108" s="192" t="s">
        <v>190</v>
      </c>
      <c r="J108" s="198"/>
      <c r="K108" s="145"/>
      <c r="L108" s="298"/>
      <c r="M108" s="44"/>
      <c r="O108" s="209"/>
      <c r="P108" s="209"/>
      <c r="Q108" s="209"/>
      <c r="R108" s="209"/>
      <c r="S108" s="209"/>
      <c r="T108" s="209"/>
      <c r="U108" s="209"/>
      <c r="V108" s="209"/>
      <c r="W108" s="209"/>
    </row>
    <row r="109" spans="1:23" s="146" customFormat="1" ht="18" customHeight="1" x14ac:dyDescent="0.3">
      <c r="B109" s="160" t="s">
        <v>1011</v>
      </c>
      <c r="C109" s="161" t="s">
        <v>90</v>
      </c>
      <c r="D109" s="161" t="s">
        <v>230</v>
      </c>
      <c r="E109" s="161" t="s">
        <v>1012</v>
      </c>
      <c r="F109" s="241"/>
      <c r="G109" s="241">
        <v>220</v>
      </c>
      <c r="H109" s="241"/>
      <c r="I109" s="192" t="s">
        <v>190</v>
      </c>
      <c r="J109" s="198"/>
      <c r="K109" s="145"/>
      <c r="L109" s="117"/>
      <c r="M109" s="44"/>
      <c r="O109" s="209"/>
      <c r="P109" s="209"/>
      <c r="Q109" s="209"/>
      <c r="R109" s="209"/>
      <c r="S109" s="209"/>
      <c r="T109" s="209"/>
      <c r="U109" s="209"/>
      <c r="V109" s="209"/>
      <c r="W109" s="209"/>
    </row>
    <row r="110" spans="1:23" s="209" customFormat="1" ht="18" customHeight="1" x14ac:dyDescent="0.3">
      <c r="B110" s="160"/>
      <c r="C110" s="161"/>
      <c r="D110" s="161"/>
      <c r="E110" s="161"/>
      <c r="F110" s="241"/>
      <c r="G110" s="241"/>
      <c r="H110" s="241"/>
      <c r="I110" s="192"/>
      <c r="J110" s="198"/>
      <c r="K110" s="145"/>
      <c r="L110" s="117"/>
      <c r="M110" s="44"/>
    </row>
    <row r="111" spans="1:23" s="209" customFormat="1" ht="18" customHeight="1" x14ac:dyDescent="0.3">
      <c r="B111" s="160"/>
      <c r="C111" s="161"/>
      <c r="D111" s="161"/>
      <c r="E111" s="161"/>
      <c r="F111" s="241"/>
      <c r="G111" s="241"/>
      <c r="H111" s="241"/>
      <c r="I111" s="192"/>
      <c r="J111" s="198"/>
      <c r="K111" s="145"/>
      <c r="L111" s="117"/>
      <c r="M111" s="44"/>
    </row>
    <row r="112" spans="1:23" s="209" customFormat="1" ht="18" customHeight="1" x14ac:dyDescent="0.3">
      <c r="B112" s="160"/>
      <c r="C112" s="161"/>
      <c r="D112" s="161"/>
      <c r="E112" s="161"/>
      <c r="F112" s="241"/>
      <c r="G112" s="241"/>
      <c r="H112" s="241"/>
      <c r="I112" s="192"/>
      <c r="J112" s="198"/>
      <c r="K112" s="145"/>
      <c r="L112" s="117"/>
      <c r="M112" s="44"/>
    </row>
    <row r="113" spans="1:35" s="146" customFormat="1" ht="18" customHeight="1" x14ac:dyDescent="0.3">
      <c r="B113" s="160"/>
      <c r="C113" s="161"/>
      <c r="D113" s="161"/>
      <c r="E113" s="161"/>
      <c r="F113" s="241"/>
      <c r="G113" s="241"/>
      <c r="H113" s="241"/>
      <c r="I113" s="192"/>
      <c r="J113" s="198"/>
      <c r="K113" s="145"/>
      <c r="L113" s="117"/>
      <c r="M113" s="44"/>
      <c r="O113" s="209"/>
      <c r="P113" s="209"/>
      <c r="Q113" s="209"/>
      <c r="R113" s="209"/>
      <c r="S113" s="209"/>
      <c r="T113" s="209"/>
      <c r="U113" s="209"/>
      <c r="V113" s="209"/>
      <c r="W113" s="209"/>
    </row>
    <row r="114" spans="1:35" s="127" customFormat="1" ht="18" customHeight="1" x14ac:dyDescent="0.3">
      <c r="A114" s="146"/>
      <c r="B114" s="160"/>
      <c r="C114" s="161"/>
      <c r="D114" s="161"/>
      <c r="E114" s="161"/>
      <c r="F114" s="241"/>
      <c r="G114" s="241"/>
      <c r="H114" s="241"/>
      <c r="I114" s="192"/>
      <c r="J114" s="198"/>
      <c r="K114" s="145"/>
      <c r="L114" s="117"/>
      <c r="M114" s="44"/>
      <c r="N114" s="159"/>
      <c r="O114" s="209"/>
      <c r="P114" s="209"/>
      <c r="Q114" s="209"/>
      <c r="R114" s="209"/>
      <c r="S114" s="209"/>
      <c r="T114" s="209"/>
      <c r="U114" s="209"/>
      <c r="V114" s="209"/>
      <c r="W114" s="209"/>
    </row>
    <row r="115" spans="1:35" s="209" customFormat="1" ht="18" customHeight="1" x14ac:dyDescent="0.3">
      <c r="B115" s="160"/>
      <c r="C115" s="161"/>
      <c r="D115" s="161"/>
      <c r="E115" s="161"/>
      <c r="F115" s="161"/>
      <c r="G115" s="161"/>
      <c r="H115" s="161"/>
      <c r="I115" s="192"/>
      <c r="J115" s="198"/>
      <c r="K115" s="145"/>
      <c r="L115" s="117"/>
      <c r="M115" s="44"/>
      <c r="N115" s="159"/>
    </row>
    <row r="116" spans="1:35" s="127" customFormat="1" ht="18" customHeight="1" x14ac:dyDescent="0.3">
      <c r="A116" s="146"/>
      <c r="B116" s="160"/>
      <c r="C116" s="161"/>
      <c r="D116" s="161"/>
      <c r="E116" s="161"/>
      <c r="F116" s="161"/>
      <c r="G116" s="161"/>
      <c r="H116" s="161"/>
      <c r="I116" s="192"/>
      <c r="J116" s="198"/>
      <c r="K116" s="145"/>
      <c r="L116" s="117"/>
      <c r="M116" s="44"/>
      <c r="N116" s="159"/>
      <c r="O116" s="209"/>
      <c r="P116" s="209"/>
      <c r="Q116" s="209"/>
      <c r="R116" s="209"/>
      <c r="S116" s="209"/>
      <c r="T116" s="209"/>
      <c r="U116" s="209"/>
      <c r="V116" s="209"/>
      <c r="W116" s="209"/>
    </row>
    <row r="117" spans="1:35" s="127" customFormat="1" ht="18" customHeight="1" x14ac:dyDescent="0.3">
      <c r="A117" s="146"/>
      <c r="B117" s="160"/>
      <c r="C117" s="161"/>
      <c r="D117" s="161"/>
      <c r="E117" s="161"/>
      <c r="F117" s="161"/>
      <c r="G117" s="161"/>
      <c r="H117" s="161"/>
      <c r="I117" s="192"/>
      <c r="J117" s="198"/>
      <c r="K117" s="145"/>
      <c r="L117" s="117"/>
      <c r="M117" s="44"/>
      <c r="N117" s="159"/>
      <c r="O117" s="209"/>
      <c r="P117" s="209"/>
      <c r="Q117" s="209"/>
      <c r="R117" s="209"/>
      <c r="S117" s="209"/>
      <c r="T117" s="209"/>
      <c r="U117" s="209"/>
      <c r="V117" s="209"/>
      <c r="W117" s="209"/>
    </row>
    <row r="118" spans="1:35" s="127" customFormat="1" ht="18" customHeight="1" x14ac:dyDescent="0.25">
      <c r="B118" s="155" t="s">
        <v>130</v>
      </c>
      <c r="C118" s="155" t="s">
        <v>5</v>
      </c>
      <c r="D118" s="155" t="s">
        <v>148</v>
      </c>
      <c r="E118" s="155"/>
      <c r="F118" s="155"/>
      <c r="G118" s="155"/>
      <c r="H118" s="155"/>
      <c r="I118" s="60"/>
      <c r="J118" s="197"/>
      <c r="K118" s="60"/>
      <c r="L118" s="14"/>
      <c r="M118" s="146"/>
      <c r="N118" s="111"/>
      <c r="O118" s="209"/>
      <c r="P118" s="209"/>
      <c r="Q118" s="209"/>
      <c r="R118" s="209"/>
      <c r="S118" s="209"/>
      <c r="T118" s="209"/>
      <c r="U118" s="209"/>
      <c r="V118" s="209"/>
      <c r="W118" s="209"/>
      <c r="X118" s="111"/>
      <c r="Y118" s="111"/>
      <c r="Z118" s="111"/>
      <c r="AA118" s="111"/>
      <c r="AB118" s="111"/>
      <c r="AC118" s="111"/>
      <c r="AD118" s="111"/>
      <c r="AE118" s="111"/>
      <c r="AF118" s="111"/>
      <c r="AG118" s="111"/>
      <c r="AH118" s="111"/>
      <c r="AI118" s="111"/>
    </row>
    <row r="119" spans="1:35" s="127" customFormat="1" ht="18" customHeight="1" x14ac:dyDescent="0.3">
      <c r="B119" s="160" t="s">
        <v>1013</v>
      </c>
      <c r="C119" s="208" t="s">
        <v>1014</v>
      </c>
      <c r="D119" s="161" t="s">
        <v>345</v>
      </c>
      <c r="E119" s="161"/>
      <c r="F119" s="161">
        <v>164476</v>
      </c>
      <c r="G119" s="161"/>
      <c r="H119" s="161"/>
      <c r="I119" s="192" t="s">
        <v>187</v>
      </c>
      <c r="J119" s="196"/>
      <c r="K119" s="145"/>
      <c r="L119" s="14"/>
      <c r="M119" s="146"/>
      <c r="N119" s="111"/>
      <c r="O119" s="209"/>
      <c r="P119" s="209"/>
      <c r="Q119" s="209"/>
      <c r="R119" s="209"/>
      <c r="S119" s="209"/>
      <c r="T119" s="209"/>
      <c r="U119" s="209"/>
      <c r="V119" s="209"/>
      <c r="W119" s="209"/>
      <c r="X119" s="111"/>
      <c r="Y119" s="111"/>
      <c r="Z119" s="111"/>
      <c r="AA119" s="111"/>
      <c r="AB119" s="111"/>
      <c r="AC119" s="111"/>
      <c r="AD119" s="111"/>
      <c r="AE119" s="111"/>
      <c r="AF119" s="111"/>
      <c r="AG119" s="111"/>
      <c r="AH119" s="111"/>
      <c r="AI119" s="111"/>
    </row>
    <row r="120" spans="1:35" s="146" customFormat="1" ht="18" customHeight="1" x14ac:dyDescent="0.3">
      <c r="B120" s="160" t="s">
        <v>1015</v>
      </c>
      <c r="C120" s="208" t="s">
        <v>1016</v>
      </c>
      <c r="D120" s="161" t="s">
        <v>1017</v>
      </c>
      <c r="E120" s="161"/>
      <c r="F120" s="161">
        <v>16435</v>
      </c>
      <c r="G120" s="161"/>
      <c r="H120" s="161"/>
      <c r="I120" s="192" t="s">
        <v>187</v>
      </c>
      <c r="J120" s="196"/>
      <c r="K120" s="145"/>
      <c r="L120" s="14"/>
      <c r="N120" s="111"/>
      <c r="O120" s="111"/>
      <c r="P120" s="111"/>
      <c r="Q120" s="111"/>
      <c r="R120" s="111"/>
      <c r="S120" s="111"/>
      <c r="T120" s="170"/>
      <c r="U120" s="111"/>
      <c r="V120" s="111"/>
      <c r="W120" s="111"/>
      <c r="X120" s="111"/>
      <c r="Y120" s="111"/>
      <c r="Z120" s="111"/>
      <c r="AA120" s="111"/>
      <c r="AB120" s="111"/>
      <c r="AC120" s="111"/>
      <c r="AD120" s="111"/>
      <c r="AE120" s="111"/>
      <c r="AF120" s="111"/>
      <c r="AG120" s="111"/>
      <c r="AH120" s="111"/>
      <c r="AI120" s="111"/>
    </row>
    <row r="121" spans="1:35" s="146" customFormat="1" ht="18" customHeight="1" x14ac:dyDescent="0.3">
      <c r="B121" s="160" t="s">
        <v>1018</v>
      </c>
      <c r="C121" s="208" t="s">
        <v>1016</v>
      </c>
      <c r="D121" s="161" t="s">
        <v>357</v>
      </c>
      <c r="E121" s="161"/>
      <c r="F121" s="161">
        <v>20000</v>
      </c>
      <c r="G121" s="161"/>
      <c r="H121" s="161"/>
      <c r="I121" s="192" t="s">
        <v>187</v>
      </c>
      <c r="J121" s="196"/>
      <c r="K121" s="145"/>
      <c r="L121" s="14"/>
      <c r="N121" s="111"/>
      <c r="O121" s="111"/>
      <c r="P121" s="111"/>
      <c r="Q121" s="111"/>
      <c r="R121" s="111"/>
      <c r="S121" s="111"/>
      <c r="T121" s="170"/>
      <c r="U121" s="111"/>
      <c r="V121" s="111"/>
      <c r="W121" s="111"/>
      <c r="X121" s="111"/>
      <c r="Y121" s="111"/>
      <c r="Z121" s="111"/>
      <c r="AA121" s="111"/>
      <c r="AB121" s="111"/>
      <c r="AC121" s="111"/>
      <c r="AD121" s="111"/>
      <c r="AE121" s="111"/>
      <c r="AF121" s="111"/>
      <c r="AG121" s="111"/>
      <c r="AH121" s="111"/>
      <c r="AI121" s="111"/>
    </row>
    <row r="122" spans="1:35" s="146" customFormat="1" ht="18" customHeight="1" x14ac:dyDescent="0.3">
      <c r="B122" s="160" t="s">
        <v>1019</v>
      </c>
      <c r="C122" s="208" t="s">
        <v>1016</v>
      </c>
      <c r="D122" s="161" t="s">
        <v>1020</v>
      </c>
      <c r="E122" s="161"/>
      <c r="F122" s="161">
        <v>52140</v>
      </c>
      <c r="G122" s="161"/>
      <c r="H122" s="161"/>
      <c r="I122" s="192" t="s">
        <v>187</v>
      </c>
      <c r="J122" s="196"/>
      <c r="K122" s="145"/>
      <c r="L122" s="14"/>
      <c r="N122" s="111"/>
      <c r="O122" s="111"/>
      <c r="P122" s="111"/>
      <c r="Q122" s="111"/>
      <c r="R122" s="111"/>
      <c r="S122" s="111"/>
      <c r="T122" s="170"/>
      <c r="U122" s="111"/>
      <c r="V122" s="111"/>
      <c r="W122" s="111"/>
      <c r="X122" s="111"/>
      <c r="Y122" s="111"/>
      <c r="Z122" s="111"/>
      <c r="AA122" s="111"/>
      <c r="AB122" s="111"/>
      <c r="AC122" s="111"/>
      <c r="AD122" s="111"/>
      <c r="AE122" s="111"/>
      <c r="AF122" s="111"/>
      <c r="AG122" s="111"/>
      <c r="AH122" s="111"/>
      <c r="AI122" s="111"/>
    </row>
    <row r="123" spans="1:35" s="146" customFormat="1" ht="18" customHeight="1" x14ac:dyDescent="0.3">
      <c r="B123" s="160" t="s">
        <v>1021</v>
      </c>
      <c r="C123" s="208" t="s">
        <v>560</v>
      </c>
      <c r="D123" s="161" t="s">
        <v>1022</v>
      </c>
      <c r="E123" s="161"/>
      <c r="F123" s="161">
        <v>371980</v>
      </c>
      <c r="G123" s="161"/>
      <c r="H123" s="161"/>
      <c r="I123" s="192" t="s">
        <v>11</v>
      </c>
      <c r="J123" s="196"/>
      <c r="K123" s="145"/>
      <c r="L123" s="14" t="s">
        <v>1094</v>
      </c>
      <c r="N123" s="111"/>
      <c r="O123" s="111"/>
      <c r="P123" s="111"/>
      <c r="Q123" s="111"/>
      <c r="R123" s="111"/>
      <c r="S123" s="111"/>
      <c r="T123" s="170"/>
      <c r="U123" s="111"/>
      <c r="V123" s="111"/>
      <c r="W123" s="111"/>
      <c r="X123" s="111"/>
      <c r="Y123" s="111"/>
      <c r="Z123" s="111"/>
      <c r="AA123" s="111"/>
      <c r="AB123" s="111"/>
      <c r="AC123" s="111"/>
      <c r="AD123" s="111"/>
      <c r="AE123" s="111"/>
      <c r="AF123" s="111"/>
      <c r="AG123" s="111"/>
      <c r="AH123" s="111"/>
      <c r="AI123" s="111"/>
    </row>
    <row r="124" spans="1:35" s="146" customFormat="1" ht="18" customHeight="1" x14ac:dyDescent="0.3">
      <c r="B124" s="160" t="s">
        <v>1023</v>
      </c>
      <c r="C124" s="208" t="s">
        <v>1024</v>
      </c>
      <c r="D124" s="161" t="s">
        <v>1025</v>
      </c>
      <c r="E124" s="161"/>
      <c r="F124" s="161">
        <v>18000</v>
      </c>
      <c r="G124" s="161"/>
      <c r="H124" s="161"/>
      <c r="I124" s="192" t="s">
        <v>187</v>
      </c>
      <c r="J124" s="196"/>
      <c r="K124" s="145"/>
      <c r="L124" s="14"/>
      <c r="N124" s="111"/>
      <c r="O124" s="111"/>
      <c r="P124" s="111"/>
      <c r="Q124" s="111"/>
      <c r="R124" s="111"/>
      <c r="S124" s="111"/>
      <c r="T124" s="170"/>
      <c r="U124" s="111"/>
      <c r="V124" s="111"/>
      <c r="W124" s="111"/>
      <c r="X124" s="111"/>
      <c r="Y124" s="111"/>
      <c r="Z124" s="111"/>
      <c r="AA124" s="111"/>
      <c r="AB124" s="111"/>
      <c r="AC124" s="111"/>
      <c r="AD124" s="111"/>
      <c r="AE124" s="111"/>
      <c r="AF124" s="111"/>
      <c r="AG124" s="111"/>
      <c r="AH124" s="111"/>
      <c r="AI124" s="111"/>
    </row>
    <row r="125" spans="1:35" s="146" customFormat="1" ht="18" customHeight="1" x14ac:dyDescent="0.3">
      <c r="B125" s="160" t="s">
        <v>1026</v>
      </c>
      <c r="C125" s="208" t="s">
        <v>1024</v>
      </c>
      <c r="D125" s="161" t="s">
        <v>556</v>
      </c>
      <c r="E125" s="161"/>
      <c r="F125" s="161">
        <v>40410</v>
      </c>
      <c r="G125" s="161"/>
      <c r="H125" s="161"/>
      <c r="I125" s="192" t="s">
        <v>186</v>
      </c>
      <c r="J125" s="196"/>
      <c r="K125" s="145"/>
      <c r="L125" s="58"/>
      <c r="N125" s="111"/>
      <c r="O125" s="111"/>
      <c r="P125" s="111"/>
      <c r="Q125" s="111"/>
      <c r="R125" s="111"/>
      <c r="S125" s="111"/>
      <c r="T125" s="170"/>
      <c r="U125" s="111"/>
      <c r="V125" s="111"/>
      <c r="W125" s="111"/>
      <c r="X125" s="111"/>
      <c r="Y125" s="111"/>
      <c r="Z125" s="111"/>
      <c r="AA125" s="111"/>
      <c r="AB125" s="111"/>
      <c r="AC125" s="111"/>
      <c r="AD125" s="111"/>
      <c r="AE125" s="111"/>
      <c r="AF125" s="111"/>
      <c r="AG125" s="111"/>
      <c r="AH125" s="111"/>
      <c r="AI125" s="111"/>
    </row>
    <row r="126" spans="1:35" s="146" customFormat="1" ht="18" customHeight="1" x14ac:dyDescent="0.3">
      <c r="B126" s="160" t="s">
        <v>1027</v>
      </c>
      <c r="C126" s="208" t="s">
        <v>550</v>
      </c>
      <c r="D126" s="161" t="s">
        <v>1028</v>
      </c>
      <c r="E126" s="161"/>
      <c r="F126" s="161">
        <v>-8338</v>
      </c>
      <c r="G126" s="161"/>
      <c r="H126" s="161"/>
      <c r="I126" s="192" t="s">
        <v>184</v>
      </c>
      <c r="J126" s="196"/>
      <c r="K126" s="145"/>
      <c r="L126" s="58"/>
      <c r="M126" s="110"/>
      <c r="N126" s="111"/>
      <c r="O126" s="111"/>
      <c r="P126" s="111"/>
      <c r="Q126" s="111"/>
      <c r="R126" s="111"/>
      <c r="S126" s="111"/>
      <c r="T126" s="170"/>
      <c r="U126" s="111"/>
      <c r="V126" s="111"/>
      <c r="W126" s="111"/>
      <c r="X126" s="111"/>
      <c r="Y126" s="111"/>
      <c r="Z126" s="111"/>
      <c r="AA126" s="111"/>
      <c r="AB126" s="111"/>
      <c r="AC126" s="111"/>
      <c r="AD126" s="111"/>
      <c r="AE126" s="111"/>
      <c r="AF126" s="111"/>
      <c r="AG126" s="111"/>
      <c r="AH126" s="111"/>
      <c r="AI126" s="111"/>
    </row>
    <row r="127" spans="1:35" s="146" customFormat="1" ht="18" customHeight="1" x14ac:dyDescent="0.3">
      <c r="B127" s="160" t="s">
        <v>1027</v>
      </c>
      <c r="C127" s="208" t="s">
        <v>550</v>
      </c>
      <c r="D127" s="161" t="s">
        <v>358</v>
      </c>
      <c r="E127" s="161"/>
      <c r="F127" s="161">
        <v>-1325</v>
      </c>
      <c r="G127" s="161"/>
      <c r="H127" s="161"/>
      <c r="I127" s="192" t="s">
        <v>184</v>
      </c>
      <c r="J127" s="196"/>
      <c r="K127" s="145"/>
      <c r="L127" s="14"/>
      <c r="N127" s="111"/>
      <c r="O127" s="111"/>
      <c r="P127" s="111"/>
      <c r="Q127" s="111"/>
      <c r="R127" s="111"/>
      <c r="S127" s="111"/>
      <c r="T127" s="170"/>
      <c r="U127" s="111"/>
      <c r="V127" s="111"/>
      <c r="W127" s="111"/>
      <c r="X127" s="111"/>
      <c r="Y127" s="111"/>
      <c r="Z127" s="111"/>
      <c r="AA127" s="111"/>
      <c r="AB127" s="111"/>
      <c r="AC127" s="111"/>
      <c r="AD127" s="111"/>
      <c r="AE127" s="111"/>
      <c r="AF127" s="111"/>
      <c r="AG127" s="111"/>
      <c r="AH127" s="111"/>
      <c r="AI127" s="111"/>
    </row>
    <row r="128" spans="1:35" s="146" customFormat="1" ht="18" customHeight="1" x14ac:dyDescent="0.3">
      <c r="B128" s="160" t="s">
        <v>1029</v>
      </c>
      <c r="C128" s="208" t="s">
        <v>552</v>
      </c>
      <c r="D128" s="161" t="s">
        <v>174</v>
      </c>
      <c r="E128" s="161"/>
      <c r="F128" s="161">
        <v>3643</v>
      </c>
      <c r="G128" s="161"/>
      <c r="H128" s="161"/>
      <c r="I128" s="192" t="s">
        <v>184</v>
      </c>
      <c r="J128" s="196"/>
      <c r="K128" s="145"/>
      <c r="L128" s="14"/>
      <c r="N128" s="111"/>
      <c r="O128" s="111"/>
      <c r="P128" s="111"/>
      <c r="Q128" s="111"/>
      <c r="R128" s="111"/>
      <c r="S128" s="111"/>
      <c r="T128" s="170"/>
      <c r="U128" s="111"/>
      <c r="V128" s="111"/>
      <c r="W128" s="111"/>
      <c r="X128" s="111"/>
      <c r="Y128" s="111"/>
      <c r="Z128" s="111"/>
      <c r="AA128" s="111"/>
      <c r="AB128" s="111"/>
      <c r="AC128" s="111"/>
      <c r="AD128" s="111"/>
      <c r="AE128" s="111"/>
      <c r="AF128" s="111"/>
      <c r="AG128" s="111"/>
      <c r="AH128" s="111"/>
      <c r="AI128" s="111"/>
    </row>
    <row r="129" spans="2:35" s="146" customFormat="1" ht="18" customHeight="1" x14ac:dyDescent="0.3">
      <c r="B129" s="160" t="s">
        <v>1030</v>
      </c>
      <c r="C129" s="208" t="s">
        <v>553</v>
      </c>
      <c r="D129" s="161" t="s">
        <v>174</v>
      </c>
      <c r="E129" s="161"/>
      <c r="F129" s="161">
        <v>128</v>
      </c>
      <c r="G129" s="161"/>
      <c r="H129" s="161"/>
      <c r="I129" s="192" t="s">
        <v>184</v>
      </c>
      <c r="J129" s="196"/>
      <c r="K129" s="145"/>
      <c r="L129" s="14"/>
      <c r="N129" s="111"/>
      <c r="O129" s="111"/>
      <c r="P129" s="111"/>
      <c r="Q129" s="111"/>
      <c r="R129" s="111"/>
      <c r="S129" s="111"/>
      <c r="T129" s="170"/>
      <c r="U129" s="111"/>
      <c r="V129" s="111"/>
      <c r="W129" s="111"/>
      <c r="X129" s="111"/>
      <c r="Y129" s="111"/>
      <c r="Z129" s="111"/>
      <c r="AA129" s="111"/>
      <c r="AB129" s="111"/>
      <c r="AC129" s="111"/>
      <c r="AD129" s="111"/>
      <c r="AE129" s="111"/>
      <c r="AF129" s="111"/>
      <c r="AG129" s="111"/>
      <c r="AH129" s="111"/>
      <c r="AI129" s="111"/>
    </row>
    <row r="130" spans="2:35" s="146" customFormat="1" ht="18" customHeight="1" x14ac:dyDescent="0.3">
      <c r="B130" s="160" t="s">
        <v>1031</v>
      </c>
      <c r="C130" s="208" t="s">
        <v>554</v>
      </c>
      <c r="D130" s="161" t="s">
        <v>174</v>
      </c>
      <c r="E130" s="161"/>
      <c r="F130" s="161">
        <v>113</v>
      </c>
      <c r="G130" s="161"/>
      <c r="H130" s="161"/>
      <c r="I130" s="192" t="s">
        <v>184</v>
      </c>
      <c r="J130" s="196"/>
      <c r="K130" s="145"/>
      <c r="L130" s="14"/>
      <c r="N130" s="111"/>
      <c r="O130" s="111"/>
      <c r="P130" s="111"/>
      <c r="Q130" s="111"/>
      <c r="R130" s="111"/>
      <c r="S130" s="111"/>
      <c r="T130" s="170"/>
      <c r="U130" s="111"/>
      <c r="V130" s="111"/>
      <c r="W130" s="111"/>
      <c r="X130" s="111"/>
      <c r="Y130" s="111"/>
      <c r="Z130" s="111"/>
      <c r="AA130" s="111"/>
      <c r="AB130" s="111"/>
      <c r="AC130" s="111"/>
      <c r="AD130" s="111"/>
      <c r="AE130" s="111"/>
      <c r="AF130" s="111"/>
      <c r="AG130" s="111"/>
      <c r="AH130" s="111"/>
      <c r="AI130" s="111"/>
    </row>
    <row r="131" spans="2:35" s="146" customFormat="1" ht="18" customHeight="1" x14ac:dyDescent="0.3">
      <c r="B131" s="160" t="s">
        <v>1031</v>
      </c>
      <c r="C131" s="208" t="s">
        <v>554</v>
      </c>
      <c r="D131" s="161" t="s">
        <v>557</v>
      </c>
      <c r="E131" s="161"/>
      <c r="F131" s="161">
        <v>256084</v>
      </c>
      <c r="G131" s="161"/>
      <c r="H131" s="161"/>
      <c r="I131" s="192"/>
      <c r="J131" s="196"/>
      <c r="K131" s="145"/>
      <c r="L131" s="14"/>
      <c r="N131" s="111"/>
      <c r="O131" s="111"/>
      <c r="P131" s="111"/>
      <c r="Q131" s="111"/>
      <c r="R131" s="111"/>
      <c r="S131" s="111"/>
      <c r="T131" s="170"/>
      <c r="U131" s="111"/>
      <c r="V131" s="111"/>
      <c r="W131" s="111"/>
      <c r="X131" s="111"/>
      <c r="Y131" s="111"/>
      <c r="Z131" s="111"/>
      <c r="AA131" s="111"/>
      <c r="AB131" s="111"/>
      <c r="AC131" s="111"/>
      <c r="AD131" s="111"/>
      <c r="AE131" s="111"/>
      <c r="AF131" s="111"/>
      <c r="AG131" s="111"/>
      <c r="AH131" s="111"/>
      <c r="AI131" s="111"/>
    </row>
    <row r="132" spans="2:35" s="146" customFormat="1" ht="18" customHeight="1" x14ac:dyDescent="0.3">
      <c r="B132" s="160" t="s">
        <v>1032</v>
      </c>
      <c r="C132" s="208" t="s">
        <v>555</v>
      </c>
      <c r="D132" s="161" t="s">
        <v>174</v>
      </c>
      <c r="E132" s="161"/>
      <c r="F132" s="161">
        <v>1559</v>
      </c>
      <c r="G132" s="161"/>
      <c r="H132" s="161"/>
      <c r="I132" s="192" t="s">
        <v>184</v>
      </c>
      <c r="J132" s="196"/>
      <c r="K132" s="145"/>
      <c r="L132" s="14"/>
      <c r="N132" s="111"/>
      <c r="O132" s="111"/>
      <c r="P132" s="111"/>
      <c r="Q132" s="111"/>
      <c r="R132" s="111"/>
      <c r="S132" s="111"/>
      <c r="T132" s="170"/>
      <c r="U132" s="111"/>
      <c r="V132" s="111"/>
      <c r="W132" s="111"/>
      <c r="X132" s="111"/>
      <c r="Y132" s="111"/>
      <c r="Z132" s="111"/>
      <c r="AA132" s="111"/>
      <c r="AB132" s="111"/>
      <c r="AC132" s="111"/>
      <c r="AD132" s="111"/>
      <c r="AE132" s="111"/>
      <c r="AF132" s="111"/>
      <c r="AG132" s="111"/>
      <c r="AH132" s="111"/>
      <c r="AI132" s="111"/>
    </row>
    <row r="133" spans="2:35" s="146" customFormat="1" ht="18" customHeight="1" x14ac:dyDescent="0.3">
      <c r="B133" s="160" t="s">
        <v>1033</v>
      </c>
      <c r="C133" s="208" t="s">
        <v>953</v>
      </c>
      <c r="D133" s="161" t="s">
        <v>558</v>
      </c>
      <c r="E133" s="161"/>
      <c r="F133" s="161">
        <v>163</v>
      </c>
      <c r="G133" s="161"/>
      <c r="H133" s="161"/>
      <c r="I133" s="192" t="s">
        <v>184</v>
      </c>
      <c r="J133" s="196"/>
      <c r="K133" s="145"/>
      <c r="L133" s="14"/>
      <c r="N133" s="111"/>
      <c r="O133" s="111"/>
      <c r="P133" s="111"/>
      <c r="Q133" s="111"/>
      <c r="R133" s="111"/>
      <c r="S133" s="111"/>
      <c r="T133" s="170"/>
      <c r="U133" s="111"/>
      <c r="V133" s="111"/>
      <c r="W133" s="111"/>
      <c r="X133" s="111"/>
      <c r="Y133" s="111"/>
      <c r="Z133" s="111"/>
      <c r="AA133" s="111"/>
      <c r="AB133" s="111"/>
      <c r="AC133" s="111"/>
      <c r="AD133" s="111"/>
      <c r="AE133" s="111"/>
      <c r="AF133" s="111"/>
      <c r="AG133" s="111"/>
      <c r="AH133" s="111"/>
      <c r="AI133" s="111"/>
    </row>
    <row r="134" spans="2:35" s="146" customFormat="1" ht="18" customHeight="1" x14ac:dyDescent="0.3">
      <c r="B134" s="160" t="s">
        <v>1033</v>
      </c>
      <c r="C134" s="208" t="s">
        <v>953</v>
      </c>
      <c r="D134" s="161" t="s">
        <v>175</v>
      </c>
      <c r="E134" s="161"/>
      <c r="F134" s="161">
        <v>1675</v>
      </c>
      <c r="G134" s="161"/>
      <c r="H134" s="161"/>
      <c r="I134" s="192" t="s">
        <v>184</v>
      </c>
      <c r="J134" s="196"/>
      <c r="K134" s="145"/>
      <c r="L134" s="14"/>
      <c r="N134" s="111"/>
      <c r="O134" s="111"/>
      <c r="P134" s="111"/>
      <c r="Q134" s="111"/>
      <c r="R134" s="111"/>
      <c r="S134" s="111"/>
      <c r="T134" s="170"/>
      <c r="U134" s="111"/>
      <c r="V134" s="111"/>
      <c r="W134" s="111"/>
      <c r="X134" s="111"/>
      <c r="Y134" s="111"/>
      <c r="Z134" s="111"/>
      <c r="AA134" s="111"/>
      <c r="AB134" s="111"/>
      <c r="AC134" s="111"/>
      <c r="AD134" s="111"/>
      <c r="AE134" s="111"/>
      <c r="AF134" s="111"/>
      <c r="AG134" s="111"/>
      <c r="AH134" s="111"/>
      <c r="AI134" s="111"/>
    </row>
    <row r="135" spans="2:35" s="146" customFormat="1" ht="18" customHeight="1" x14ac:dyDescent="0.3">
      <c r="B135" s="160" t="s">
        <v>1033</v>
      </c>
      <c r="C135" s="208" t="s">
        <v>953</v>
      </c>
      <c r="D135" s="161" t="s">
        <v>559</v>
      </c>
      <c r="E135" s="161"/>
      <c r="F135" s="161">
        <v>5503</v>
      </c>
      <c r="G135" s="161"/>
      <c r="H135" s="161"/>
      <c r="I135" s="192" t="s">
        <v>184</v>
      </c>
      <c r="J135" s="196"/>
      <c r="K135" s="145"/>
      <c r="L135" s="14"/>
      <c r="N135" s="111"/>
      <c r="O135" s="111"/>
      <c r="P135" s="111"/>
      <c r="Q135" s="111"/>
      <c r="R135" s="111"/>
      <c r="S135" s="111"/>
      <c r="T135" s="170"/>
      <c r="U135" s="111"/>
      <c r="V135" s="111"/>
      <c r="W135" s="111"/>
      <c r="X135" s="111"/>
      <c r="Y135" s="111"/>
      <c r="Z135" s="111"/>
      <c r="AA135" s="111"/>
      <c r="AB135" s="111"/>
      <c r="AC135" s="111"/>
      <c r="AD135" s="111"/>
      <c r="AE135" s="111"/>
      <c r="AF135" s="111"/>
      <c r="AG135" s="111"/>
      <c r="AH135" s="111"/>
      <c r="AI135" s="111"/>
    </row>
    <row r="136" spans="2:35" s="146" customFormat="1" ht="18" customHeight="1" x14ac:dyDescent="0.3">
      <c r="B136" s="160"/>
      <c r="C136" s="208"/>
      <c r="D136" s="161"/>
      <c r="E136" s="161"/>
      <c r="F136" s="161"/>
      <c r="G136" s="161"/>
      <c r="H136" s="161"/>
      <c r="I136" s="192"/>
      <c r="J136" s="196"/>
      <c r="K136" s="145"/>
      <c r="L136" s="14"/>
      <c r="N136" s="111"/>
      <c r="O136" s="111"/>
      <c r="P136" s="111"/>
      <c r="Q136" s="111"/>
      <c r="R136" s="111"/>
      <c r="S136" s="111"/>
      <c r="T136" s="170"/>
      <c r="U136" s="111"/>
      <c r="V136" s="111"/>
      <c r="W136" s="111"/>
      <c r="X136" s="111"/>
      <c r="Y136" s="111"/>
      <c r="Z136" s="111"/>
      <c r="AA136" s="111"/>
      <c r="AB136" s="111"/>
      <c r="AC136" s="111"/>
      <c r="AD136" s="111"/>
      <c r="AE136" s="111"/>
      <c r="AF136" s="111"/>
      <c r="AG136" s="111"/>
      <c r="AH136" s="111"/>
      <c r="AI136" s="111"/>
    </row>
    <row r="137" spans="2:35" s="146" customFormat="1" ht="18" customHeight="1" x14ac:dyDescent="0.3">
      <c r="B137" s="160"/>
      <c r="C137" s="208"/>
      <c r="D137" s="161"/>
      <c r="E137" s="161"/>
      <c r="F137" s="161"/>
      <c r="G137" s="161"/>
      <c r="H137" s="161"/>
      <c r="I137" s="192"/>
      <c r="J137" s="196"/>
      <c r="K137" s="145"/>
      <c r="L137" s="14"/>
      <c r="N137" s="111"/>
      <c r="O137" s="111"/>
      <c r="P137" s="111"/>
      <c r="Q137" s="111"/>
      <c r="R137" s="111"/>
      <c r="S137" s="111"/>
      <c r="T137" s="170"/>
      <c r="U137" s="111"/>
      <c r="V137" s="111"/>
      <c r="W137" s="111"/>
      <c r="X137" s="111"/>
      <c r="Y137" s="111"/>
      <c r="Z137" s="111"/>
      <c r="AA137" s="111"/>
      <c r="AB137" s="111"/>
      <c r="AC137" s="111"/>
      <c r="AD137" s="111"/>
      <c r="AE137" s="111"/>
      <c r="AF137" s="111"/>
      <c r="AG137" s="111"/>
      <c r="AH137" s="111"/>
      <c r="AI137" s="111"/>
    </row>
    <row r="138" spans="2:35" s="146" customFormat="1" ht="18" customHeight="1" x14ac:dyDescent="0.3">
      <c r="B138" s="172"/>
      <c r="C138" s="208"/>
      <c r="D138" s="173"/>
      <c r="E138" s="173"/>
      <c r="F138" s="174"/>
      <c r="G138" s="174"/>
      <c r="H138" s="173"/>
      <c r="I138" s="192"/>
      <c r="J138" s="196"/>
      <c r="K138" s="145"/>
      <c r="L138" s="14"/>
      <c r="N138" s="111"/>
      <c r="O138" s="111"/>
      <c r="P138" s="111"/>
      <c r="Q138" s="111"/>
      <c r="R138" s="111"/>
      <c r="S138" s="111"/>
      <c r="T138" s="170"/>
      <c r="U138" s="111"/>
      <c r="V138" s="111"/>
      <c r="W138" s="111"/>
      <c r="X138" s="111"/>
      <c r="Y138" s="111"/>
      <c r="Z138" s="111"/>
      <c r="AA138" s="111"/>
      <c r="AB138" s="111"/>
      <c r="AC138" s="111"/>
      <c r="AD138" s="111"/>
      <c r="AE138" s="111"/>
      <c r="AF138" s="111"/>
      <c r="AG138" s="111"/>
      <c r="AH138" s="111"/>
      <c r="AI138" s="111"/>
    </row>
    <row r="139" spans="2:35" s="146" customFormat="1" ht="18" customHeight="1" x14ac:dyDescent="0.3">
      <c r="B139" s="172"/>
      <c r="C139" s="208"/>
      <c r="D139" s="173"/>
      <c r="E139" s="173"/>
      <c r="F139" s="174"/>
      <c r="G139" s="174"/>
      <c r="H139" s="173"/>
      <c r="I139" s="192"/>
      <c r="J139" s="196"/>
      <c r="K139" s="145"/>
      <c r="L139" s="14"/>
      <c r="N139" s="111"/>
      <c r="O139" s="111"/>
      <c r="P139" s="111"/>
      <c r="Q139" s="111"/>
      <c r="R139" s="111"/>
      <c r="S139" s="111"/>
      <c r="T139" s="170"/>
      <c r="U139" s="111"/>
      <c r="V139" s="111"/>
      <c r="W139" s="111"/>
      <c r="X139" s="111"/>
      <c r="Y139" s="111"/>
      <c r="Z139" s="111"/>
      <c r="AA139" s="111"/>
      <c r="AB139" s="111"/>
      <c r="AC139" s="111"/>
      <c r="AD139" s="111"/>
      <c r="AE139" s="111"/>
      <c r="AF139" s="111"/>
      <c r="AG139" s="111"/>
      <c r="AH139" s="111"/>
      <c r="AI139" s="111"/>
    </row>
    <row r="140" spans="2:35" s="146" customFormat="1" ht="18" customHeight="1" x14ac:dyDescent="0.3">
      <c r="B140" s="202"/>
      <c r="C140" s="207"/>
      <c r="D140" s="203"/>
      <c r="E140" s="203"/>
      <c r="F140" s="204"/>
      <c r="G140" s="204"/>
      <c r="H140" s="173"/>
      <c r="I140" s="192"/>
      <c r="J140" s="196"/>
      <c r="K140" s="145"/>
      <c r="L140" s="14"/>
      <c r="N140" s="111"/>
      <c r="O140" s="111"/>
      <c r="P140" s="111"/>
      <c r="Q140" s="111"/>
      <c r="R140" s="111"/>
      <c r="S140" s="111"/>
      <c r="T140" s="170"/>
      <c r="U140" s="111"/>
      <c r="V140" s="111"/>
      <c r="W140" s="111"/>
      <c r="X140" s="111"/>
      <c r="Y140" s="111"/>
      <c r="Z140" s="111"/>
      <c r="AA140" s="111"/>
      <c r="AB140" s="111"/>
      <c r="AC140" s="111"/>
      <c r="AD140" s="111"/>
      <c r="AE140" s="111"/>
      <c r="AF140" s="111"/>
      <c r="AG140" s="111"/>
      <c r="AH140" s="111"/>
      <c r="AI140" s="111"/>
    </row>
    <row r="141" spans="2:35" s="146" customFormat="1" ht="18" customHeight="1" x14ac:dyDescent="0.3">
      <c r="B141" s="172"/>
      <c r="C141" s="208"/>
      <c r="D141" s="173"/>
      <c r="E141" s="173"/>
      <c r="F141" s="174"/>
      <c r="G141" s="174"/>
      <c r="H141" s="173"/>
      <c r="I141" s="192"/>
      <c r="J141" s="196"/>
      <c r="K141" s="145"/>
      <c r="L141" s="14"/>
      <c r="N141" s="111"/>
      <c r="O141" s="111"/>
      <c r="P141" s="111"/>
      <c r="Q141" s="111"/>
      <c r="R141" s="111"/>
      <c r="S141" s="111"/>
      <c r="T141" s="170"/>
      <c r="U141" s="111"/>
      <c r="V141" s="111"/>
      <c r="W141" s="111"/>
      <c r="X141" s="111"/>
      <c r="Y141" s="111"/>
      <c r="Z141" s="111"/>
      <c r="AA141" s="111"/>
      <c r="AB141" s="111"/>
      <c r="AC141" s="111"/>
      <c r="AD141" s="111"/>
      <c r="AE141" s="111"/>
      <c r="AF141" s="111"/>
      <c r="AG141" s="111"/>
      <c r="AH141" s="111"/>
      <c r="AI141" s="111"/>
    </row>
    <row r="142" spans="2:35" s="146" customFormat="1" ht="18" customHeight="1" x14ac:dyDescent="0.3">
      <c r="B142" s="172"/>
      <c r="C142" s="172"/>
      <c r="D142" s="173"/>
      <c r="E142" s="173"/>
      <c r="F142" s="174"/>
      <c r="G142" s="174"/>
      <c r="H142" s="173"/>
      <c r="I142" s="192"/>
      <c r="J142" s="196"/>
      <c r="K142" s="145"/>
      <c r="L142" s="14"/>
      <c r="N142" s="111"/>
      <c r="O142" s="111"/>
      <c r="P142" s="111"/>
      <c r="Q142" s="111"/>
      <c r="R142" s="111"/>
      <c r="S142" s="111"/>
      <c r="T142" s="170"/>
      <c r="U142" s="111"/>
      <c r="V142" s="111"/>
      <c r="W142" s="111"/>
      <c r="X142" s="111"/>
      <c r="Y142" s="111"/>
      <c r="Z142" s="111"/>
      <c r="AA142" s="111"/>
      <c r="AB142" s="111"/>
      <c r="AC142" s="111"/>
      <c r="AD142" s="111"/>
      <c r="AE142" s="111"/>
      <c r="AF142" s="111"/>
      <c r="AG142" s="111"/>
      <c r="AH142" s="111"/>
      <c r="AI142" s="111"/>
    </row>
    <row r="143" spans="2:35" s="146" customFormat="1" ht="18" customHeight="1" x14ac:dyDescent="0.3">
      <c r="B143" s="172"/>
      <c r="C143" s="172"/>
      <c r="D143" s="173"/>
      <c r="E143" s="173"/>
      <c r="F143" s="173"/>
      <c r="G143" s="173"/>
      <c r="H143" s="173"/>
      <c r="I143" s="192"/>
      <c r="J143" s="196"/>
      <c r="K143" s="145"/>
      <c r="L143" s="14"/>
      <c r="M143" s="111"/>
      <c r="N143" s="111"/>
      <c r="O143" s="111"/>
      <c r="P143" s="111"/>
      <c r="Q143" s="111"/>
      <c r="R143" s="111"/>
      <c r="S143" s="111"/>
      <c r="T143" s="170"/>
      <c r="U143" s="111"/>
      <c r="V143" s="111"/>
      <c r="W143" s="111"/>
      <c r="X143" s="111"/>
      <c r="Y143" s="111"/>
      <c r="Z143" s="111"/>
      <c r="AA143" s="111"/>
      <c r="AB143" s="111"/>
      <c r="AC143" s="111"/>
      <c r="AD143" s="111"/>
      <c r="AE143" s="111"/>
      <c r="AF143" s="111"/>
      <c r="AG143" s="111"/>
      <c r="AH143" s="111"/>
      <c r="AI143" s="111"/>
    </row>
    <row r="144" spans="2:35" ht="18.75" x14ac:dyDescent="0.3">
      <c r="B144" s="160"/>
      <c r="C144" s="161"/>
      <c r="D144" s="161"/>
      <c r="E144" s="161"/>
      <c r="F144" s="161"/>
      <c r="G144" s="161"/>
      <c r="H144" s="161"/>
      <c r="I144" s="192"/>
      <c r="J144" s="198"/>
      <c r="K144" s="145"/>
      <c r="L144" s="43"/>
      <c r="M144" s="111"/>
      <c r="N144" s="111"/>
      <c r="O144" s="111"/>
      <c r="P144" s="111"/>
      <c r="Q144" s="111"/>
      <c r="R144" s="111"/>
      <c r="S144" s="18"/>
      <c r="T144" s="170"/>
      <c r="U144" s="18"/>
    </row>
    <row r="145" spans="2:24" s="127" customFormat="1" ht="15.75" thickBot="1" x14ac:dyDescent="0.3">
      <c r="B145" s="143" t="s">
        <v>130</v>
      </c>
      <c r="C145" s="143" t="s">
        <v>5</v>
      </c>
      <c r="D145" s="143" t="s">
        <v>151</v>
      </c>
      <c r="E145" s="143" t="s">
        <v>150</v>
      </c>
      <c r="F145" s="143" t="s">
        <v>112</v>
      </c>
      <c r="G145" s="143" t="s">
        <v>152</v>
      </c>
      <c r="H145" s="143"/>
      <c r="I145" s="142"/>
      <c r="J145" s="199"/>
      <c r="K145" s="142"/>
      <c r="L145" s="119"/>
      <c r="M145" s="111"/>
      <c r="N145" s="111"/>
      <c r="O145" s="111"/>
      <c r="P145" s="111"/>
      <c r="Q145" s="111"/>
      <c r="R145" s="111"/>
      <c r="T145" s="170"/>
      <c r="V145" s="44"/>
      <c r="W145" s="44"/>
    </row>
    <row r="146" spans="2:24" s="146" customFormat="1" ht="18.75" x14ac:dyDescent="0.3">
      <c r="B146" s="161" t="s">
        <v>1034</v>
      </c>
      <c r="C146" s="208">
        <v>43648</v>
      </c>
      <c r="D146" s="161" t="s">
        <v>1035</v>
      </c>
      <c r="E146" s="161">
        <v>2.0499999999999998</v>
      </c>
      <c r="F146" s="165">
        <f>+E146*EERR!$D$2</f>
        <v>1406.4229999999998</v>
      </c>
      <c r="G146" s="165"/>
      <c r="H146" s="165"/>
      <c r="I146" s="192" t="s">
        <v>183</v>
      </c>
      <c r="J146" s="195"/>
      <c r="K146" s="145"/>
      <c r="L146" s="310"/>
      <c r="M146" s="323"/>
      <c r="N146" s="324"/>
      <c r="O146" s="325"/>
      <c r="P146" s="325"/>
      <c r="Q146" s="325"/>
      <c r="R146" s="326"/>
      <c r="S146" s="327"/>
      <c r="T146" s="170"/>
      <c r="U146" s="44"/>
      <c r="V146" s="44"/>
      <c r="W146" s="44"/>
      <c r="X146" s="146">
        <v>9.1999999999999993</v>
      </c>
    </row>
    <row r="147" spans="2:24" s="146" customFormat="1" ht="19.5" thickBot="1" x14ac:dyDescent="0.35">
      <c r="B147" s="161" t="s">
        <v>1036</v>
      </c>
      <c r="C147" s="208">
        <v>43648</v>
      </c>
      <c r="D147" s="161" t="s">
        <v>1037</v>
      </c>
      <c r="E147" s="161">
        <v>59.4</v>
      </c>
      <c r="F147" s="165">
        <f>+E147*EERR!$D$2</f>
        <v>40751.963999999993</v>
      </c>
      <c r="G147" s="165"/>
      <c r="H147" s="165"/>
      <c r="I147" s="192" t="s">
        <v>183</v>
      </c>
      <c r="J147" s="200"/>
      <c r="K147" s="145"/>
      <c r="L147" s="311"/>
      <c r="M147" s="328"/>
      <c r="N147" s="329"/>
      <c r="O147" s="330"/>
      <c r="P147" s="330"/>
      <c r="Q147" s="330"/>
      <c r="R147" s="331"/>
      <c r="S147" s="332"/>
      <c r="T147" s="170"/>
      <c r="U147" s="44"/>
      <c r="V147" s="44"/>
      <c r="W147" s="44"/>
      <c r="X147" s="146">
        <v>90</v>
      </c>
    </row>
    <row r="148" spans="2:24" s="209" customFormat="1" ht="19.5" thickBot="1" x14ac:dyDescent="0.35">
      <c r="B148" s="161" t="s">
        <v>1038</v>
      </c>
      <c r="C148" s="208">
        <v>43653</v>
      </c>
      <c r="D148" s="161" t="s">
        <v>293</v>
      </c>
      <c r="E148" s="161">
        <v>206.2</v>
      </c>
      <c r="F148" s="165">
        <f>+E148*EERR!$D$2</f>
        <v>141465.57199999999</v>
      </c>
      <c r="G148" s="165"/>
      <c r="H148" s="165"/>
      <c r="I148" s="192" t="s">
        <v>183</v>
      </c>
      <c r="J148" s="200"/>
      <c r="K148" s="145"/>
      <c r="L148" s="312"/>
      <c r="M148" s="313"/>
      <c r="N148" s="314"/>
      <c r="O148" s="314"/>
      <c r="P148" s="314"/>
      <c r="Q148" s="315"/>
      <c r="R148" s="297"/>
      <c r="S148" s="296"/>
      <c r="T148" s="170"/>
      <c r="U148" s="44"/>
      <c r="V148" s="44"/>
      <c r="W148" s="44"/>
    </row>
    <row r="149" spans="2:24" s="209" customFormat="1" ht="19.5" thickBot="1" x14ac:dyDescent="0.35">
      <c r="B149" s="161" t="s">
        <v>1039</v>
      </c>
      <c r="C149" s="208">
        <v>43672</v>
      </c>
      <c r="D149" s="161" t="s">
        <v>294</v>
      </c>
      <c r="E149" s="161">
        <v>90</v>
      </c>
      <c r="F149" s="165">
        <f>+E149*EERR!$D$2</f>
        <v>61745.399999999994</v>
      </c>
      <c r="G149" s="165"/>
      <c r="H149" s="165"/>
      <c r="I149" s="192" t="s">
        <v>183</v>
      </c>
      <c r="J149" s="200"/>
      <c r="K149" s="145"/>
      <c r="L149" s="119"/>
      <c r="M149" s="111"/>
      <c r="N149" s="111"/>
      <c r="O149" s="111"/>
      <c r="P149" s="111"/>
      <c r="Q149" s="111"/>
      <c r="R149" s="111"/>
      <c r="S149" s="297"/>
      <c r="T149" s="170"/>
      <c r="U149" s="44"/>
      <c r="V149" s="44"/>
      <c r="W149" s="44"/>
    </row>
    <row r="150" spans="2:24" s="127" customFormat="1" ht="18.75" x14ac:dyDescent="0.3">
      <c r="B150" s="161" t="s">
        <v>1040</v>
      </c>
      <c r="C150" s="208">
        <v>43679</v>
      </c>
      <c r="D150" s="161" t="s">
        <v>1041</v>
      </c>
      <c r="E150" s="161">
        <v>59.4</v>
      </c>
      <c r="F150" s="165">
        <f>+E150*EERR!$D$2</f>
        <v>40751.963999999993</v>
      </c>
      <c r="G150" s="165"/>
      <c r="H150" s="165"/>
      <c r="I150" s="192" t="s">
        <v>183</v>
      </c>
      <c r="J150" s="200"/>
      <c r="K150" s="115"/>
      <c r="L150" s="119"/>
      <c r="M150" s="119"/>
      <c r="N150" s="111"/>
      <c r="O150" s="119"/>
      <c r="P150" s="111"/>
      <c r="Q150" s="111"/>
      <c r="R150" s="112"/>
      <c r="S150" s="112"/>
      <c r="T150" s="170"/>
      <c r="U150" s="44"/>
      <c r="V150" s="44"/>
      <c r="W150" s="44"/>
      <c r="X150" s="127">
        <v>50</v>
      </c>
    </row>
    <row r="151" spans="2:24" s="127" customFormat="1" ht="18.75" x14ac:dyDescent="0.3">
      <c r="B151" s="161" t="s">
        <v>1042</v>
      </c>
      <c r="C151" s="208">
        <v>43680</v>
      </c>
      <c r="D151" s="161" t="s">
        <v>1035</v>
      </c>
      <c r="E151" s="161">
        <v>1.96</v>
      </c>
      <c r="F151" s="165">
        <f>+E151*EERR!$D$2</f>
        <v>1344.6775999999998</v>
      </c>
      <c r="G151" s="165"/>
      <c r="H151" s="164"/>
      <c r="I151" s="192" t="s">
        <v>183</v>
      </c>
      <c r="J151" s="201"/>
      <c r="K151" s="115"/>
      <c r="L151" s="119"/>
      <c r="M151" s="119"/>
      <c r="N151" s="111"/>
      <c r="O151" s="119"/>
      <c r="P151" s="111"/>
      <c r="Q151" s="111"/>
      <c r="R151" s="112"/>
      <c r="S151" s="112"/>
      <c r="T151" s="170"/>
      <c r="U151" s="44"/>
      <c r="V151" s="44"/>
      <c r="W151" s="44"/>
      <c r="X151" s="127">
        <v>397.7</v>
      </c>
    </row>
    <row r="152" spans="2:24" s="127" customFormat="1" ht="18.75" x14ac:dyDescent="0.3">
      <c r="B152" s="113"/>
      <c r="C152" s="160"/>
      <c r="D152" s="114"/>
      <c r="E152" s="147"/>
      <c r="F152" s="165"/>
      <c r="G152" s="165"/>
      <c r="H152" s="164"/>
      <c r="I152" s="192"/>
      <c r="J152" s="201"/>
      <c r="K152" s="115"/>
      <c r="L152" s="119"/>
      <c r="M152" s="119"/>
      <c r="N152" s="111"/>
      <c r="O152" s="119"/>
      <c r="P152" s="111"/>
      <c r="Q152" s="111"/>
      <c r="R152" s="112"/>
      <c r="S152" s="112"/>
      <c r="T152" s="170"/>
      <c r="U152" s="44"/>
      <c r="V152" s="44"/>
      <c r="W152" s="44"/>
    </row>
    <row r="153" spans="2:24" s="127" customFormat="1" ht="18.75" x14ac:dyDescent="0.3">
      <c r="B153" s="160"/>
      <c r="C153" s="160"/>
      <c r="D153" s="161"/>
      <c r="E153" s="147"/>
      <c r="F153" s="165"/>
      <c r="G153" s="161"/>
      <c r="H153" s="164"/>
      <c r="I153" s="192"/>
      <c r="J153" s="196"/>
      <c r="K153" s="115"/>
      <c r="N153" s="111"/>
      <c r="O153" s="119"/>
      <c r="P153" s="111"/>
      <c r="Q153" s="111"/>
      <c r="R153" s="112"/>
      <c r="S153" s="112"/>
      <c r="T153" s="170"/>
      <c r="U153" s="44"/>
      <c r="V153" s="44"/>
      <c r="W153" s="44"/>
    </row>
    <row r="154" spans="2:24" s="127" customFormat="1" x14ac:dyDescent="0.2">
      <c r="B154" s="128"/>
      <c r="C154" s="129"/>
      <c r="D154" s="129"/>
      <c r="E154" s="129"/>
      <c r="F154" s="26"/>
      <c r="G154" s="119"/>
      <c r="H154" s="119"/>
      <c r="I154" s="119"/>
      <c r="J154" s="119"/>
      <c r="K154" s="119"/>
      <c r="N154" s="111"/>
      <c r="O154" s="119"/>
      <c r="P154" s="111"/>
      <c r="Q154" s="111"/>
      <c r="R154" s="112"/>
      <c r="S154" s="112"/>
      <c r="T154" s="170"/>
      <c r="U154" s="44"/>
      <c r="V154" s="44"/>
      <c r="W154" s="44"/>
    </row>
    <row r="155" spans="2:24" s="127" customFormat="1" x14ac:dyDescent="0.2">
      <c r="B155" s="128"/>
      <c r="C155" s="129"/>
      <c r="D155" s="129"/>
      <c r="E155" s="129"/>
      <c r="F155" s="26"/>
      <c r="G155" s="119"/>
      <c r="H155" s="119"/>
      <c r="I155" s="119"/>
      <c r="J155" s="119"/>
      <c r="K155" s="119"/>
      <c r="N155" s="111"/>
      <c r="O155" s="119"/>
      <c r="P155" s="111"/>
      <c r="Q155" s="111"/>
      <c r="R155" s="112"/>
      <c r="S155" s="112"/>
      <c r="T155" s="170"/>
      <c r="U155" s="44"/>
      <c r="V155" s="44"/>
      <c r="W155" s="44"/>
    </row>
    <row r="156" spans="2:24" s="127" customFormat="1" x14ac:dyDescent="0.2">
      <c r="B156" s="128"/>
      <c r="C156" s="129"/>
      <c r="D156" s="129"/>
      <c r="E156" s="129"/>
      <c r="F156" s="170">
        <f>SUBTOTAL(9,F3:F153)</f>
        <v>22000498.000600003</v>
      </c>
      <c r="G156" s="170">
        <f>SUBTOTAL(9,G3:G153)</f>
        <v>22838948</v>
      </c>
      <c r="H156" s="170"/>
      <c r="I156" s="119"/>
      <c r="J156" s="146"/>
      <c r="K156" s="119"/>
      <c r="L156" s="44"/>
      <c r="M156" s="44"/>
      <c r="N156" s="44"/>
      <c r="O156" s="44"/>
      <c r="P156" s="111"/>
      <c r="Q156" s="111"/>
      <c r="R156" s="112"/>
      <c r="S156" s="112"/>
      <c r="T156" s="170"/>
      <c r="U156" s="44"/>
      <c r="V156" s="44"/>
      <c r="W156" s="44"/>
    </row>
    <row r="157" spans="2:24" x14ac:dyDescent="0.2">
      <c r="B157" s="28"/>
      <c r="E157" s="27"/>
      <c r="F157" s="28"/>
      <c r="G157" s="45"/>
      <c r="H157" s="61"/>
      <c r="I157" s="61" t="s">
        <v>4</v>
      </c>
      <c r="J157" s="146"/>
      <c r="L157" s="44"/>
      <c r="M157" s="44"/>
      <c r="N157" s="44"/>
      <c r="O157" s="44"/>
      <c r="P157" s="111"/>
      <c r="Q157" s="111"/>
      <c r="R157" s="112"/>
      <c r="S157" s="112"/>
      <c r="T157" s="170"/>
    </row>
    <row r="158" spans="2:24" ht="18.75" x14ac:dyDescent="0.3">
      <c r="B158" s="28"/>
      <c r="E158" s="27"/>
      <c r="F158" s="28"/>
      <c r="G158" s="45"/>
      <c r="H158" s="62">
        <f t="shared" ref="H158:H174" si="4">SUMIF($I$3:$I$153,I158,$F$3:$F$153)-SUMIF($I$3:$I$153,I158,$G$3:$G$153)</f>
        <v>64679</v>
      </c>
      <c r="I158" s="192" t="s">
        <v>184</v>
      </c>
      <c r="J158" s="146"/>
      <c r="L158" s="44"/>
      <c r="M158" s="44"/>
      <c r="N158" s="44"/>
      <c r="O158" s="44"/>
      <c r="P158" s="105"/>
      <c r="T158" s="170"/>
    </row>
    <row r="159" spans="2:24" ht="18.75" x14ac:dyDescent="0.3">
      <c r="B159" s="28"/>
      <c r="E159" s="27"/>
      <c r="F159" s="28"/>
      <c r="G159" s="45"/>
      <c r="H159" s="62">
        <f t="shared" si="4"/>
        <v>1914715</v>
      </c>
      <c r="I159" s="192" t="s">
        <v>31</v>
      </c>
      <c r="J159" s="146"/>
      <c r="L159" s="44"/>
      <c r="M159" s="44"/>
      <c r="N159" s="44"/>
      <c r="O159" s="44"/>
      <c r="P159" s="159"/>
      <c r="Q159" s="111"/>
      <c r="R159" s="112"/>
      <c r="S159" s="112"/>
      <c r="T159" s="170"/>
    </row>
    <row r="160" spans="2:24" ht="18.75" x14ac:dyDescent="0.3">
      <c r="B160" s="28"/>
      <c r="E160" s="27"/>
      <c r="F160" s="28"/>
      <c r="G160" s="45"/>
      <c r="H160" s="62">
        <f t="shared" si="4"/>
        <v>307479</v>
      </c>
      <c r="I160" s="192" t="s">
        <v>113</v>
      </c>
      <c r="J160" s="146"/>
      <c r="L160" s="44"/>
      <c r="M160" s="44"/>
      <c r="N160" s="44"/>
      <c r="O160" s="44"/>
      <c r="P160" s="159"/>
      <c r="Q160" s="111"/>
      <c r="R160" s="112"/>
      <c r="S160" s="112"/>
      <c r="T160" s="170"/>
    </row>
    <row r="161" spans="2:23" ht="18.75" x14ac:dyDescent="0.3">
      <c r="B161" s="28"/>
      <c r="E161" s="27"/>
      <c r="F161" s="28"/>
      <c r="G161" s="45"/>
      <c r="H161" s="62">
        <f t="shared" si="4"/>
        <v>287466.00059999997</v>
      </c>
      <c r="I161" s="193" t="s">
        <v>183</v>
      </c>
      <c r="J161" s="146"/>
      <c r="L161" s="44"/>
      <c r="M161" s="44"/>
      <c r="N161" s="44"/>
      <c r="O161" s="44"/>
      <c r="P161" s="159"/>
      <c r="Q161" s="111"/>
      <c r="R161" s="112"/>
      <c r="S161" s="112"/>
      <c r="T161" s="170"/>
    </row>
    <row r="162" spans="2:23" ht="18.75" x14ac:dyDescent="0.3">
      <c r="F162" s="28"/>
      <c r="G162" s="45"/>
      <c r="H162" s="62">
        <f t="shared" si="4"/>
        <v>626041</v>
      </c>
      <c r="I162" s="193" t="s">
        <v>8</v>
      </c>
      <c r="J162" s="146"/>
      <c r="L162" s="44"/>
      <c r="M162" s="44"/>
      <c r="N162" s="44"/>
      <c r="O162" s="44"/>
      <c r="P162" s="159"/>
      <c r="Q162" s="111"/>
      <c r="R162" s="112"/>
      <c r="S162" s="112"/>
      <c r="T162" s="170"/>
    </row>
    <row r="163" spans="2:23" ht="18.75" x14ac:dyDescent="0.3">
      <c r="F163" s="28"/>
      <c r="G163" s="45"/>
      <c r="H163" s="62">
        <f t="shared" si="4"/>
        <v>3333086</v>
      </c>
      <c r="I163" s="194" t="s">
        <v>185</v>
      </c>
      <c r="J163" s="146"/>
      <c r="L163" s="44"/>
      <c r="M163" s="44"/>
      <c r="N163" s="44"/>
      <c r="O163" s="44"/>
      <c r="P163" s="159"/>
      <c r="Q163" s="111"/>
      <c r="R163" s="112"/>
      <c r="S163" s="112"/>
      <c r="T163" s="170"/>
    </row>
    <row r="164" spans="2:23" ht="18.75" x14ac:dyDescent="0.3">
      <c r="F164" s="28"/>
      <c r="G164" s="45"/>
      <c r="H164" s="62">
        <f t="shared" si="4"/>
        <v>771051</v>
      </c>
      <c r="I164" s="192" t="s">
        <v>187</v>
      </c>
      <c r="J164" s="146"/>
      <c r="L164" s="44"/>
      <c r="M164" s="44"/>
      <c r="N164" s="44"/>
      <c r="O164" s="44"/>
      <c r="P164" s="18"/>
      <c r="Q164" s="18"/>
      <c r="R164" s="18"/>
      <c r="S164" s="18"/>
      <c r="T164" s="170"/>
    </row>
    <row r="165" spans="2:23" ht="18.75" x14ac:dyDescent="0.3">
      <c r="F165" s="28"/>
      <c r="G165" s="45"/>
      <c r="H165" s="62">
        <f t="shared" si="4"/>
        <v>448792</v>
      </c>
      <c r="I165" s="192" t="s">
        <v>186</v>
      </c>
      <c r="J165" s="146"/>
      <c r="L165" s="44"/>
      <c r="M165" s="44"/>
      <c r="N165" s="44"/>
      <c r="O165" s="44"/>
      <c r="P165" s="18"/>
      <c r="Q165" s="18"/>
      <c r="R165" s="18"/>
      <c r="S165" s="18"/>
      <c r="T165" s="170"/>
    </row>
    <row r="166" spans="2:23" ht="18.75" x14ac:dyDescent="0.3">
      <c r="F166" s="28"/>
      <c r="G166" s="45"/>
      <c r="H166" s="62">
        <f t="shared" si="4"/>
        <v>0</v>
      </c>
      <c r="I166" s="194" t="s">
        <v>24</v>
      </c>
      <c r="J166" s="146"/>
      <c r="L166" s="44"/>
      <c r="M166" s="44"/>
      <c r="N166" s="44"/>
      <c r="O166" s="44"/>
      <c r="P166" s="18"/>
      <c r="Q166" s="18"/>
      <c r="R166" s="18"/>
      <c r="S166" s="18"/>
      <c r="T166" s="170"/>
    </row>
    <row r="167" spans="2:23" ht="18.75" x14ac:dyDescent="0.3">
      <c r="F167" s="28"/>
      <c r="G167" s="45"/>
      <c r="H167" s="62">
        <f t="shared" si="4"/>
        <v>371980</v>
      </c>
      <c r="I167" s="192" t="s">
        <v>11</v>
      </c>
      <c r="J167" s="146"/>
      <c r="L167" s="44"/>
      <c r="M167" s="44"/>
      <c r="N167" s="44"/>
      <c r="O167" s="44"/>
      <c r="P167" s="52"/>
      <c r="Q167" s="18"/>
      <c r="R167" s="18"/>
      <c r="S167" s="18"/>
      <c r="T167" s="170"/>
    </row>
    <row r="168" spans="2:23" ht="18.75" x14ac:dyDescent="0.3">
      <c r="F168" s="28"/>
      <c r="G168" s="45"/>
      <c r="H168" s="62">
        <f t="shared" si="4"/>
        <v>4345958</v>
      </c>
      <c r="I168" s="192" t="s">
        <v>19</v>
      </c>
      <c r="J168" s="146"/>
      <c r="L168" s="44"/>
      <c r="M168" s="44"/>
      <c r="N168" s="44"/>
      <c r="O168" s="44"/>
      <c r="P168" s="18"/>
      <c r="Q168" s="18"/>
      <c r="R168" s="18"/>
      <c r="S168" s="18"/>
      <c r="T168" s="170"/>
    </row>
    <row r="169" spans="2:23" ht="18.75" x14ac:dyDescent="0.3">
      <c r="F169" s="28"/>
      <c r="G169" s="45"/>
      <c r="H169" s="62">
        <f t="shared" si="4"/>
        <v>1041093</v>
      </c>
      <c r="I169" s="193" t="s">
        <v>188</v>
      </c>
      <c r="J169" s="146"/>
      <c r="L169" s="44"/>
      <c r="M169" s="44"/>
      <c r="N169" s="44"/>
      <c r="O169" s="44"/>
      <c r="P169" s="18"/>
      <c r="Q169" s="18"/>
      <c r="R169" s="18"/>
      <c r="S169" s="18"/>
      <c r="T169" s="170"/>
    </row>
    <row r="170" spans="2:23" ht="18.75" x14ac:dyDescent="0.3">
      <c r="F170" s="28"/>
      <c r="G170" s="45"/>
      <c r="H170" s="62">
        <f t="shared" si="4"/>
        <v>7285289</v>
      </c>
      <c r="I170" s="192" t="s">
        <v>30</v>
      </c>
      <c r="J170" s="146"/>
      <c r="L170" s="44"/>
      <c r="M170" s="44"/>
      <c r="N170" s="44"/>
      <c r="O170" s="44"/>
      <c r="P170" s="18"/>
      <c r="Q170" s="18"/>
      <c r="R170" s="18"/>
      <c r="S170" s="18"/>
      <c r="T170" s="170"/>
    </row>
    <row r="171" spans="2:23" ht="18.75" x14ac:dyDescent="0.3">
      <c r="F171" s="28"/>
      <c r="G171" s="45"/>
      <c r="H171" s="62">
        <f t="shared" si="4"/>
        <v>4139</v>
      </c>
      <c r="I171" s="193" t="s">
        <v>146</v>
      </c>
      <c r="J171" s="146"/>
      <c r="L171" s="44"/>
      <c r="M171" s="44"/>
      <c r="N171" s="44"/>
      <c r="O171" s="44"/>
      <c r="P171" s="52"/>
      <c r="Q171" s="18"/>
      <c r="R171" s="18"/>
      <c r="S171" s="18"/>
      <c r="T171" s="170"/>
    </row>
    <row r="172" spans="2:23" ht="18.75" x14ac:dyDescent="0.3">
      <c r="F172" s="28"/>
      <c r="G172" s="45"/>
      <c r="H172" s="62">
        <f t="shared" si="4"/>
        <v>-22774993</v>
      </c>
      <c r="I172" s="192" t="s">
        <v>147</v>
      </c>
      <c r="J172" s="209"/>
      <c r="L172" s="44"/>
      <c r="M172" s="44"/>
      <c r="N172" s="44"/>
      <c r="O172" s="44"/>
    </row>
    <row r="173" spans="2:23" ht="18.75" x14ac:dyDescent="0.3">
      <c r="F173" s="28"/>
      <c r="G173" s="45"/>
      <c r="H173" s="62">
        <f t="shared" si="4"/>
        <v>-59000</v>
      </c>
      <c r="I173" s="192" t="s">
        <v>189</v>
      </c>
      <c r="J173" s="146"/>
      <c r="L173" s="44"/>
      <c r="M173" s="44"/>
      <c r="N173" s="44"/>
      <c r="O173" s="44"/>
    </row>
    <row r="174" spans="2:23" ht="18.75" x14ac:dyDescent="0.3">
      <c r="F174" s="28"/>
      <c r="G174" s="45"/>
      <c r="H174" s="62">
        <f t="shared" si="4"/>
        <v>-4955</v>
      </c>
      <c r="I174" s="192" t="s">
        <v>190</v>
      </c>
      <c r="J174" s="146"/>
      <c r="L174" s="44"/>
      <c r="M174" s="44"/>
      <c r="N174" s="44"/>
      <c r="O174" s="44"/>
      <c r="P174" s="104"/>
    </row>
    <row r="175" spans="2:23" s="57" customFormat="1" x14ac:dyDescent="0.2">
      <c r="G175" s="46"/>
      <c r="H175" s="63">
        <f>SUM(H158:H173)</f>
        <v>-2032224.999400001</v>
      </c>
      <c r="I175" s="61" t="s">
        <v>22</v>
      </c>
      <c r="J175" s="146"/>
      <c r="L175" s="44"/>
      <c r="M175" s="44"/>
      <c r="N175" s="44"/>
      <c r="O175" s="44"/>
      <c r="P175" s="44"/>
      <c r="Q175" s="44"/>
      <c r="R175" s="44"/>
      <c r="S175" s="105"/>
      <c r="T175" s="105"/>
      <c r="U175" s="44"/>
      <c r="V175" s="44"/>
      <c r="W175" s="44"/>
    </row>
    <row r="176" spans="2:23" x14ac:dyDescent="0.2">
      <c r="B176" s="52"/>
      <c r="F176" s="82"/>
      <c r="G176" s="82"/>
      <c r="H176" s="82"/>
      <c r="J176" s="146"/>
      <c r="L176" s="44"/>
      <c r="M176" s="44"/>
      <c r="N176" s="44"/>
      <c r="O176" s="44"/>
    </row>
    <row r="177" spans="1:16" x14ac:dyDescent="0.2">
      <c r="B177" s="52"/>
      <c r="F177" s="82"/>
      <c r="G177" s="82"/>
      <c r="H177" s="82"/>
    </row>
    <row r="178" spans="1:16" x14ac:dyDescent="0.2">
      <c r="B178" s="52"/>
      <c r="F178" s="82"/>
      <c r="G178" s="82"/>
      <c r="H178" s="82"/>
      <c r="P178" s="104"/>
    </row>
    <row r="179" spans="1:16" x14ac:dyDescent="0.2">
      <c r="B179" s="52"/>
      <c r="F179" s="82"/>
      <c r="G179" s="82"/>
      <c r="H179" s="82"/>
    </row>
    <row r="180" spans="1:16" x14ac:dyDescent="0.2">
      <c r="B180" s="52"/>
      <c r="F180" s="82"/>
      <c r="G180" s="82"/>
      <c r="H180" s="82"/>
      <c r="O180" s="120"/>
    </row>
    <row r="181" spans="1:16" x14ac:dyDescent="0.2">
      <c r="B181" s="146"/>
      <c r="C181" s="146"/>
      <c r="D181" s="146"/>
      <c r="E181" s="146"/>
      <c r="F181" s="146"/>
      <c r="G181" s="146"/>
      <c r="H181" s="146"/>
    </row>
    <row r="182" spans="1:16" x14ac:dyDescent="0.2">
      <c r="B182" s="146"/>
      <c r="C182" s="146"/>
      <c r="D182" s="146"/>
      <c r="E182" s="146"/>
      <c r="F182" s="146"/>
      <c r="G182" s="146"/>
      <c r="H182" s="146"/>
      <c r="I182" s="104"/>
      <c r="J182" s="104"/>
      <c r="K182" s="104"/>
      <c r="L182" s="104"/>
      <c r="M182" s="104"/>
      <c r="P182" s="104"/>
    </row>
    <row r="183" spans="1:16" x14ac:dyDescent="0.2">
      <c r="A183" s="146"/>
      <c r="B183" s="146"/>
      <c r="C183" s="146"/>
      <c r="D183" s="146"/>
      <c r="E183" s="146"/>
      <c r="F183" s="146"/>
      <c r="G183" s="146"/>
      <c r="H183" s="146"/>
      <c r="I183" s="146"/>
      <c r="J183" s="146"/>
      <c r="K183" s="146"/>
      <c r="L183" s="146"/>
      <c r="M183" s="146"/>
    </row>
    <row r="184" spans="1:16" x14ac:dyDescent="0.2">
      <c r="A184" s="146"/>
      <c r="B184" s="146"/>
      <c r="C184" s="146"/>
      <c r="D184" s="146"/>
      <c r="E184" s="146"/>
      <c r="F184" s="146"/>
      <c r="G184" s="146"/>
      <c r="H184" s="146"/>
      <c r="I184" s="146"/>
      <c r="J184" s="146"/>
      <c r="K184" s="146"/>
      <c r="L184" s="146"/>
      <c r="M184" s="146"/>
      <c r="O184" s="120"/>
    </row>
    <row r="185" spans="1:16" x14ac:dyDescent="0.2">
      <c r="A185" s="146"/>
      <c r="B185" s="146"/>
      <c r="C185" s="146"/>
      <c r="D185" s="146"/>
      <c r="E185" s="146"/>
      <c r="F185" s="146"/>
      <c r="G185" s="146"/>
      <c r="H185" s="146"/>
      <c r="I185" s="146"/>
      <c r="J185" s="146"/>
      <c r="K185" s="146"/>
      <c r="L185" s="146"/>
      <c r="M185" s="146"/>
    </row>
    <row r="186" spans="1:16" x14ac:dyDescent="0.2">
      <c r="A186" s="146"/>
      <c r="B186" s="146"/>
      <c r="C186" s="146"/>
      <c r="D186" s="146"/>
      <c r="E186" s="146"/>
      <c r="F186" s="146"/>
      <c r="G186" s="146"/>
      <c r="H186" s="146"/>
      <c r="I186" s="146"/>
      <c r="J186" s="146"/>
      <c r="K186" s="146"/>
      <c r="L186" s="146"/>
      <c r="M186" s="146"/>
      <c r="P186" s="104"/>
    </row>
    <row r="187" spans="1:16" x14ac:dyDescent="0.2">
      <c r="A187" s="146"/>
      <c r="B187" s="146"/>
      <c r="C187" s="146"/>
      <c r="D187" s="146"/>
      <c r="E187" s="146"/>
      <c r="F187" s="146"/>
      <c r="G187" s="146"/>
      <c r="H187" s="146"/>
      <c r="I187" s="146"/>
      <c r="J187" s="146"/>
      <c r="K187" s="146"/>
      <c r="L187" s="146"/>
      <c r="M187" s="146"/>
    </row>
    <row r="188" spans="1:16" x14ac:dyDescent="0.2">
      <c r="A188" s="146"/>
      <c r="B188" s="146"/>
      <c r="C188" s="146"/>
      <c r="D188" s="146"/>
      <c r="E188" s="146"/>
      <c r="F188" s="146"/>
      <c r="G188" s="146"/>
      <c r="H188" s="146"/>
      <c r="I188" s="146"/>
      <c r="J188" s="146"/>
      <c r="K188" s="146"/>
      <c r="L188" s="146"/>
      <c r="M188" s="146"/>
      <c r="O188" s="120"/>
    </row>
    <row r="189" spans="1:16" x14ac:dyDescent="0.2">
      <c r="A189" s="146"/>
      <c r="B189" s="146"/>
      <c r="C189" s="146"/>
      <c r="D189" s="146"/>
      <c r="E189" s="146"/>
      <c r="F189" s="146"/>
      <c r="G189" s="146"/>
      <c r="H189" s="146"/>
      <c r="I189" s="146"/>
      <c r="J189" s="146"/>
      <c r="K189" s="146"/>
      <c r="L189" s="146"/>
      <c r="M189" s="146"/>
    </row>
    <row r="190" spans="1:16" x14ac:dyDescent="0.2">
      <c r="A190" s="146"/>
      <c r="B190" s="146"/>
      <c r="C190" s="146"/>
      <c r="D190" s="146"/>
      <c r="E190" s="146"/>
      <c r="F190" s="146"/>
      <c r="G190" s="146"/>
      <c r="H190" s="146"/>
      <c r="I190" s="146"/>
      <c r="J190" s="146"/>
      <c r="K190" s="146"/>
      <c r="L190" s="146"/>
      <c r="M190" s="146"/>
      <c r="P190" s="104"/>
    </row>
    <row r="191" spans="1:16" x14ac:dyDescent="0.2">
      <c r="A191" s="146"/>
      <c r="B191" s="146"/>
      <c r="C191" s="146"/>
      <c r="D191" s="146"/>
      <c r="E191" s="146"/>
      <c r="F191" s="146"/>
      <c r="G191" s="146"/>
      <c r="H191" s="146"/>
      <c r="I191" s="146"/>
      <c r="J191" s="146"/>
      <c r="K191" s="146"/>
      <c r="L191" s="146"/>
      <c r="M191" s="146"/>
    </row>
    <row r="192" spans="1:16" x14ac:dyDescent="0.2">
      <c r="A192" s="146"/>
      <c r="B192" s="146"/>
      <c r="C192" s="146"/>
      <c r="D192" s="146"/>
      <c r="E192" s="146"/>
      <c r="F192" s="146"/>
      <c r="G192" s="146"/>
      <c r="H192" s="146"/>
      <c r="I192" s="146"/>
      <c r="J192" s="146"/>
      <c r="K192" s="146"/>
      <c r="L192" s="146"/>
      <c r="M192" s="146"/>
      <c r="O192" s="120"/>
    </row>
    <row r="193" spans="1:16" x14ac:dyDescent="0.2">
      <c r="A193" s="146"/>
      <c r="B193" s="146"/>
      <c r="C193" s="146"/>
      <c r="D193" s="146"/>
      <c r="E193" s="146"/>
      <c r="F193" s="146"/>
      <c r="G193" s="146"/>
      <c r="H193" s="146"/>
      <c r="I193" s="146"/>
      <c r="J193" s="146"/>
      <c r="K193" s="146"/>
      <c r="L193" s="146"/>
      <c r="M193" s="146"/>
    </row>
    <row r="194" spans="1:16" x14ac:dyDescent="0.2">
      <c r="I194" s="104"/>
      <c r="J194" s="104"/>
      <c r="K194" s="104"/>
      <c r="L194" s="104"/>
      <c r="M194" s="104"/>
      <c r="P194" s="104"/>
    </row>
    <row r="196" spans="1:16" x14ac:dyDescent="0.2">
      <c r="O196" s="120"/>
    </row>
    <row r="198" spans="1:16" x14ac:dyDescent="0.2">
      <c r="P198" s="104"/>
    </row>
    <row r="200" spans="1:16" x14ac:dyDescent="0.2">
      <c r="O200" s="120"/>
    </row>
    <row r="202" spans="1:16" x14ac:dyDescent="0.2">
      <c r="P202" s="104"/>
    </row>
    <row r="204" spans="1:16" x14ac:dyDescent="0.2">
      <c r="O204" s="120"/>
    </row>
    <row r="207" spans="1:16" x14ac:dyDescent="0.2">
      <c r="O207" s="120"/>
    </row>
  </sheetData>
  <sortState ref="B3:H64">
    <sortCondition ref="B3"/>
  </sortState>
  <pageMargins left="0.75" right="0.75" top="1" bottom="1" header="0.5" footer="0.5"/>
  <pageSetup orientation="landscape" horizontalDpi="300" verticalDpi="300"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promptTitle="Clases de Costos">
          <x14:formula1>
            <xm:f>'1'!$A$2:$A$18</xm:f>
          </x14:formula1>
          <xm:sqref>I80:I105 I146:I153 I119:I144</xm:sqref>
        </x14:dataValidation>
        <x14:dataValidation type="list" allowBlank="1" showInputMessage="1" showErrorMessage="1" promptTitle="Clases de Costos">
          <x14:formula1>
            <xm:f>'1'!$A$2:$A$20</xm:f>
          </x14:formula1>
          <xm:sqref>I3:I79 I107:I117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filterMode="1"/>
  <dimension ref="A1:Q85"/>
  <sheetViews>
    <sheetView zoomScale="85" zoomScaleNormal="85" workbookViewId="0">
      <selection activeCell="D64" sqref="D64:D65"/>
    </sheetView>
  </sheetViews>
  <sheetFormatPr baseColWidth="10" defaultRowHeight="15" x14ac:dyDescent="0.25"/>
  <cols>
    <col min="1" max="1" width="14.28515625" customWidth="1"/>
    <col min="2" max="2" width="72.140625" customWidth="1"/>
    <col min="3" max="3" width="14.140625" bestFit="1" customWidth="1"/>
    <col min="4" max="4" width="18.28515625" style="1" customWidth="1"/>
    <col min="5" max="6" width="18.28515625" customWidth="1"/>
    <col min="7" max="7" width="28.7109375" style="12" customWidth="1"/>
    <col min="8" max="8" width="15.85546875" customWidth="1"/>
    <col min="10" max="10" width="20.7109375" customWidth="1"/>
    <col min="11" max="11" width="15.140625" bestFit="1" customWidth="1"/>
    <col min="12" max="12" width="20.140625" customWidth="1"/>
    <col min="13" max="13" width="36" customWidth="1"/>
    <col min="14" max="14" width="15.7109375" bestFit="1" customWidth="1"/>
    <col min="15" max="15" width="6.7109375" customWidth="1"/>
    <col min="16" max="16" width="16.7109375" bestFit="1" customWidth="1"/>
  </cols>
  <sheetData>
    <row r="1" spans="1:17" x14ac:dyDescent="0.25">
      <c r="A1" s="68" t="s">
        <v>67</v>
      </c>
      <c r="B1" s="69" t="s">
        <v>68</v>
      </c>
      <c r="C1" s="69" t="s">
        <v>69</v>
      </c>
      <c r="D1" s="70" t="s">
        <v>70</v>
      </c>
      <c r="E1" s="69" t="s">
        <v>71</v>
      </c>
      <c r="F1" s="69" t="s">
        <v>86</v>
      </c>
      <c r="G1" s="71" t="s">
        <v>37</v>
      </c>
      <c r="H1" s="72">
        <f>F2</f>
        <v>25083726</v>
      </c>
      <c r="J1" t="s">
        <v>38</v>
      </c>
    </row>
    <row r="2" spans="1:17" ht="18.75" hidden="1" x14ac:dyDescent="0.3">
      <c r="A2" s="65">
        <v>43647</v>
      </c>
      <c r="B2" s="66" t="s">
        <v>209</v>
      </c>
      <c r="C2" s="223">
        <v>87285081</v>
      </c>
      <c r="D2" s="67">
        <v>5000000</v>
      </c>
      <c r="E2" s="67">
        <v>0</v>
      </c>
      <c r="F2" s="224">
        <v>25083726</v>
      </c>
      <c r="G2" s="192" t="s">
        <v>146</v>
      </c>
      <c r="J2" s="2" t="s">
        <v>5</v>
      </c>
      <c r="K2" s="2" t="s">
        <v>116</v>
      </c>
      <c r="L2" s="2" t="s">
        <v>117</v>
      </c>
      <c r="M2" s="2" t="s">
        <v>118</v>
      </c>
      <c r="N2" s="2" t="s">
        <v>119</v>
      </c>
      <c r="O2" s="2" t="s">
        <v>120</v>
      </c>
      <c r="P2" s="2" t="s">
        <v>121</v>
      </c>
    </row>
    <row r="3" spans="1:17" ht="18.75" hidden="1" x14ac:dyDescent="0.3">
      <c r="A3" s="65">
        <v>43647</v>
      </c>
      <c r="B3" s="66" t="s">
        <v>209</v>
      </c>
      <c r="C3" s="223">
        <v>87285497</v>
      </c>
      <c r="D3" s="67">
        <v>5000000</v>
      </c>
      <c r="E3" s="67">
        <v>0</v>
      </c>
      <c r="F3" s="224">
        <v>20083726</v>
      </c>
      <c r="G3" s="192" t="s">
        <v>146</v>
      </c>
      <c r="J3" s="135"/>
      <c r="K3" s="133"/>
      <c r="L3" s="133"/>
      <c r="M3" s="133"/>
      <c r="N3" s="133"/>
      <c r="O3" s="133"/>
      <c r="P3" s="134"/>
    </row>
    <row r="4" spans="1:17" ht="18.75" hidden="1" x14ac:dyDescent="0.3">
      <c r="A4" s="65">
        <v>43648</v>
      </c>
      <c r="B4" s="66" t="s">
        <v>206</v>
      </c>
      <c r="C4" s="223">
        <v>0</v>
      </c>
      <c r="D4" s="67">
        <v>0</v>
      </c>
      <c r="E4" s="67">
        <v>1059149</v>
      </c>
      <c r="F4" s="224">
        <v>21142875</v>
      </c>
      <c r="G4" s="192" t="s">
        <v>147</v>
      </c>
      <c r="J4" s="135"/>
      <c r="K4" s="133"/>
      <c r="L4" s="133"/>
      <c r="M4" s="133"/>
      <c r="N4" s="133"/>
      <c r="O4" s="133"/>
      <c r="P4" s="134"/>
    </row>
    <row r="5" spans="1:17" ht="18.75" hidden="1" x14ac:dyDescent="0.3">
      <c r="A5" s="65">
        <v>43649</v>
      </c>
      <c r="B5" s="66" t="s">
        <v>206</v>
      </c>
      <c r="C5" s="223">
        <v>0</v>
      </c>
      <c r="D5" s="67">
        <v>0</v>
      </c>
      <c r="E5" s="67">
        <v>704606</v>
      </c>
      <c r="F5" s="224">
        <v>21847481</v>
      </c>
      <c r="G5" s="192" t="s">
        <v>147</v>
      </c>
      <c r="J5" s="135"/>
      <c r="K5" s="133"/>
      <c r="L5" s="133"/>
      <c r="M5" s="133"/>
      <c r="N5" s="133"/>
      <c r="O5" s="133"/>
      <c r="P5" s="134"/>
    </row>
    <row r="6" spans="1:17" ht="18.75" hidden="1" x14ac:dyDescent="0.3">
      <c r="A6" s="65">
        <v>43654</v>
      </c>
      <c r="B6" s="66" t="s">
        <v>206</v>
      </c>
      <c r="C6" s="223">
        <v>0</v>
      </c>
      <c r="D6" s="67">
        <v>0</v>
      </c>
      <c r="E6" s="67">
        <v>37023</v>
      </c>
      <c r="F6" s="224">
        <v>21884504</v>
      </c>
      <c r="G6" s="192" t="s">
        <v>147</v>
      </c>
      <c r="J6" s="135"/>
      <c r="K6" s="133"/>
      <c r="L6" s="133"/>
      <c r="M6" s="133"/>
      <c r="N6" s="133"/>
      <c r="O6" s="133"/>
      <c r="P6" s="134"/>
    </row>
    <row r="7" spans="1:17" ht="18.75" hidden="1" x14ac:dyDescent="0.3">
      <c r="A7" s="65">
        <v>43654</v>
      </c>
      <c r="B7" s="66" t="s">
        <v>1043</v>
      </c>
      <c r="C7" s="223">
        <v>88074995</v>
      </c>
      <c r="D7" s="67">
        <v>1039889</v>
      </c>
      <c r="E7" s="67">
        <v>0</v>
      </c>
      <c r="F7" s="224">
        <v>20844615</v>
      </c>
      <c r="G7" s="192"/>
      <c r="H7" t="s">
        <v>1056</v>
      </c>
      <c r="J7" s="135"/>
      <c r="K7" s="133"/>
      <c r="L7" s="133"/>
      <c r="M7" s="133"/>
      <c r="N7" s="133"/>
      <c r="O7" s="133"/>
      <c r="P7" s="134"/>
      <c r="Q7" s="138"/>
    </row>
    <row r="8" spans="1:17" ht="18.75" hidden="1" x14ac:dyDescent="0.3">
      <c r="A8" s="65">
        <v>43654</v>
      </c>
      <c r="B8" s="66" t="s">
        <v>207</v>
      </c>
      <c r="C8" s="223">
        <v>0</v>
      </c>
      <c r="D8" s="67">
        <v>1409</v>
      </c>
      <c r="E8" s="67">
        <v>0</v>
      </c>
      <c r="F8" s="224">
        <v>20843206</v>
      </c>
      <c r="G8" s="192" t="s">
        <v>184</v>
      </c>
      <c r="J8" s="135"/>
      <c r="K8" s="133"/>
      <c r="L8" s="133"/>
      <c r="M8" s="133"/>
      <c r="N8" s="133"/>
      <c r="O8" s="133"/>
      <c r="P8" s="134"/>
    </row>
    <row r="9" spans="1:17" ht="18.75" hidden="1" x14ac:dyDescent="0.3">
      <c r="A9" s="65">
        <v>43654</v>
      </c>
      <c r="B9" s="66" t="s">
        <v>208</v>
      </c>
      <c r="C9" s="223">
        <v>0</v>
      </c>
      <c r="D9" s="67">
        <v>268</v>
      </c>
      <c r="E9" s="67">
        <v>0</v>
      </c>
      <c r="F9" s="224">
        <v>20842938</v>
      </c>
      <c r="G9" s="192" t="s">
        <v>184</v>
      </c>
      <c r="J9" s="135"/>
      <c r="K9" s="133"/>
      <c r="L9" s="133"/>
      <c r="M9" s="133"/>
      <c r="N9" s="133"/>
      <c r="O9" s="133"/>
      <c r="P9" s="134"/>
      <c r="Q9" s="138"/>
    </row>
    <row r="10" spans="1:17" ht="18.75" hidden="1" x14ac:dyDescent="0.3">
      <c r="A10" s="65">
        <v>43655</v>
      </c>
      <c r="B10" s="66" t="s">
        <v>206</v>
      </c>
      <c r="C10" s="223">
        <v>0</v>
      </c>
      <c r="D10" s="67">
        <v>0</v>
      </c>
      <c r="E10" s="67">
        <v>185395</v>
      </c>
      <c r="F10" s="224">
        <v>21028333</v>
      </c>
      <c r="G10" s="192" t="s">
        <v>147</v>
      </c>
      <c r="J10" s="135"/>
      <c r="K10" s="133"/>
      <c r="L10" s="133"/>
      <c r="M10" s="133"/>
      <c r="N10" s="133"/>
      <c r="O10" s="133"/>
      <c r="P10" s="134"/>
    </row>
    <row r="11" spans="1:17" ht="18.75" hidden="1" x14ac:dyDescent="0.3">
      <c r="A11" s="65">
        <v>43655</v>
      </c>
      <c r="B11" s="66" t="s">
        <v>166</v>
      </c>
      <c r="C11" s="223">
        <v>88288517</v>
      </c>
      <c r="D11" s="67">
        <v>1514811</v>
      </c>
      <c r="E11" s="67">
        <v>0</v>
      </c>
      <c r="F11" s="224">
        <v>19513522</v>
      </c>
      <c r="G11" s="192" t="s">
        <v>30</v>
      </c>
      <c r="J11" s="135"/>
      <c r="K11" s="133"/>
      <c r="L11" s="133"/>
      <c r="M11" s="133"/>
      <c r="N11" s="133"/>
      <c r="O11" s="133"/>
      <c r="P11" s="134"/>
    </row>
    <row r="12" spans="1:17" ht="18.75" hidden="1" x14ac:dyDescent="0.3">
      <c r="A12" s="341">
        <v>43655</v>
      </c>
      <c r="B12" s="342" t="s">
        <v>1044</v>
      </c>
      <c r="C12" s="343">
        <v>88420723</v>
      </c>
      <c r="D12" s="282">
        <v>61211</v>
      </c>
      <c r="E12" s="282">
        <v>0</v>
      </c>
      <c r="F12" s="344">
        <v>19452311</v>
      </c>
      <c r="G12" s="345"/>
      <c r="H12" s="210"/>
      <c r="J12" s="135"/>
      <c r="K12" s="133"/>
      <c r="L12" s="133"/>
      <c r="M12" s="133"/>
      <c r="N12" s="133"/>
      <c r="O12" s="133"/>
      <c r="P12" s="134"/>
    </row>
    <row r="13" spans="1:17" ht="18.75" hidden="1" x14ac:dyDescent="0.3">
      <c r="A13" s="65">
        <v>43656</v>
      </c>
      <c r="B13" s="66" t="s">
        <v>206</v>
      </c>
      <c r="C13" s="223">
        <v>0</v>
      </c>
      <c r="D13" s="67">
        <v>0</v>
      </c>
      <c r="E13" s="67">
        <v>172938</v>
      </c>
      <c r="F13" s="224">
        <v>19625249</v>
      </c>
      <c r="G13" s="192" t="s">
        <v>147</v>
      </c>
      <c r="H13" s="210"/>
      <c r="J13" s="135"/>
      <c r="K13" s="133"/>
      <c r="L13" s="133"/>
      <c r="M13" s="133"/>
      <c r="N13" s="133"/>
      <c r="O13" s="133"/>
      <c r="P13" s="134"/>
    </row>
    <row r="14" spans="1:17" ht="18.75" x14ac:dyDescent="0.3">
      <c r="A14" s="65">
        <v>43656</v>
      </c>
      <c r="B14" s="66" t="s">
        <v>220</v>
      </c>
      <c r="C14" s="223">
        <v>88463668</v>
      </c>
      <c r="D14" s="67">
        <v>1130719</v>
      </c>
      <c r="E14" s="67">
        <v>0</v>
      </c>
      <c r="F14" s="224">
        <v>18494530</v>
      </c>
      <c r="G14" s="192" t="s">
        <v>24</v>
      </c>
      <c r="H14" s="144"/>
      <c r="J14" s="135"/>
      <c r="K14" s="133"/>
      <c r="L14" s="133"/>
      <c r="M14" s="133"/>
      <c r="N14" s="133"/>
      <c r="O14" s="133"/>
      <c r="P14" s="134"/>
    </row>
    <row r="15" spans="1:17" ht="18.75" hidden="1" x14ac:dyDescent="0.3">
      <c r="A15" s="65">
        <v>43656</v>
      </c>
      <c r="B15" s="66" t="s">
        <v>249</v>
      </c>
      <c r="C15" s="223">
        <v>526257</v>
      </c>
      <c r="D15" s="67">
        <v>906768</v>
      </c>
      <c r="E15" s="67">
        <v>0</v>
      </c>
      <c r="F15" s="224">
        <v>17587762</v>
      </c>
      <c r="G15" s="192" t="s">
        <v>19</v>
      </c>
      <c r="H15" s="166"/>
      <c r="J15" s="135"/>
      <c r="K15" s="133"/>
      <c r="L15" s="133"/>
      <c r="M15" s="133"/>
      <c r="N15" s="133"/>
      <c r="O15" s="133"/>
      <c r="P15" s="134"/>
    </row>
    <row r="16" spans="1:17" ht="18.75" hidden="1" x14ac:dyDescent="0.3">
      <c r="A16" s="65">
        <v>43663</v>
      </c>
      <c r="B16" s="66" t="s">
        <v>206</v>
      </c>
      <c r="C16" s="223">
        <v>0</v>
      </c>
      <c r="D16" s="67">
        <v>0</v>
      </c>
      <c r="E16" s="67">
        <v>1494111</v>
      </c>
      <c r="F16" s="224">
        <v>19081873</v>
      </c>
      <c r="G16" s="192" t="s">
        <v>147</v>
      </c>
      <c r="I16" s="210"/>
      <c r="J16" s="135"/>
      <c r="K16" s="133"/>
      <c r="L16" s="133"/>
      <c r="M16" s="133"/>
      <c r="N16" s="133"/>
      <c r="O16" s="133"/>
      <c r="P16" s="134"/>
    </row>
    <row r="17" spans="1:16" ht="18.75" x14ac:dyDescent="0.3">
      <c r="A17" s="65">
        <v>43663</v>
      </c>
      <c r="B17" s="66" t="s">
        <v>1045</v>
      </c>
      <c r="C17" s="223">
        <v>0</v>
      </c>
      <c r="D17" s="67">
        <v>0</v>
      </c>
      <c r="E17" s="67">
        <v>6953205</v>
      </c>
      <c r="F17" s="224">
        <v>26035078</v>
      </c>
      <c r="G17" s="192" t="s">
        <v>24</v>
      </c>
      <c r="H17" s="210"/>
      <c r="J17" s="135"/>
      <c r="K17" s="133"/>
      <c r="L17" s="133"/>
      <c r="M17" s="133"/>
      <c r="N17" s="133"/>
      <c r="O17" s="133"/>
      <c r="P17" s="134"/>
    </row>
    <row r="18" spans="1:16" ht="18.75" hidden="1" x14ac:dyDescent="0.3">
      <c r="A18" s="65">
        <v>43664</v>
      </c>
      <c r="B18" s="66" t="s">
        <v>206</v>
      </c>
      <c r="C18" s="223">
        <v>0</v>
      </c>
      <c r="D18" s="67">
        <v>0</v>
      </c>
      <c r="E18" s="67">
        <v>515512</v>
      </c>
      <c r="F18" s="224">
        <v>26550590</v>
      </c>
      <c r="G18" s="192" t="s">
        <v>147</v>
      </c>
      <c r="H18" s="166"/>
      <c r="J18" s="135"/>
      <c r="K18" s="133"/>
      <c r="L18" s="133"/>
      <c r="M18" s="133"/>
      <c r="N18" s="133"/>
      <c r="O18" s="133"/>
      <c r="P18" s="134"/>
    </row>
    <row r="19" spans="1:16" ht="18.75" hidden="1" x14ac:dyDescent="0.3">
      <c r="A19" s="65">
        <v>43665</v>
      </c>
      <c r="B19" s="66" t="s">
        <v>206</v>
      </c>
      <c r="C19" s="223">
        <v>0</v>
      </c>
      <c r="D19" s="67">
        <v>0</v>
      </c>
      <c r="E19" s="67">
        <v>380381</v>
      </c>
      <c r="F19" s="224">
        <v>26930971</v>
      </c>
      <c r="G19" s="192" t="s">
        <v>147</v>
      </c>
      <c r="H19" s="210"/>
      <c r="J19" s="135"/>
      <c r="K19" s="133"/>
      <c r="L19" s="133"/>
      <c r="M19" s="133"/>
      <c r="N19" s="133"/>
      <c r="O19" s="133"/>
      <c r="P19" s="134"/>
    </row>
    <row r="20" spans="1:16" ht="18.75" hidden="1" x14ac:dyDescent="0.3">
      <c r="A20" s="65">
        <v>43668</v>
      </c>
      <c r="B20" s="66" t="s">
        <v>206</v>
      </c>
      <c r="C20" s="223">
        <v>0</v>
      </c>
      <c r="D20" s="67">
        <v>0</v>
      </c>
      <c r="E20" s="67">
        <v>347407</v>
      </c>
      <c r="F20" s="224">
        <v>27278378</v>
      </c>
      <c r="G20" s="192" t="s">
        <v>147</v>
      </c>
      <c r="H20" s="270"/>
      <c r="J20" s="135"/>
      <c r="K20" s="133"/>
      <c r="L20" s="133"/>
      <c r="M20" s="133"/>
      <c r="N20" s="133"/>
      <c r="O20" s="133"/>
      <c r="P20" s="134"/>
    </row>
    <row r="21" spans="1:16" ht="18.75" hidden="1" x14ac:dyDescent="0.3">
      <c r="A21" s="65">
        <v>43669</v>
      </c>
      <c r="B21" s="66" t="s">
        <v>206</v>
      </c>
      <c r="C21" s="223">
        <v>0</v>
      </c>
      <c r="D21" s="67">
        <v>0</v>
      </c>
      <c r="E21" s="67">
        <v>173958</v>
      </c>
      <c r="F21" s="224">
        <v>27452336</v>
      </c>
      <c r="G21" s="192" t="s">
        <v>147</v>
      </c>
      <c r="H21" s="270"/>
      <c r="J21" s="135"/>
      <c r="K21" s="133"/>
      <c r="L21" s="133"/>
      <c r="M21" s="133"/>
      <c r="N21" s="133"/>
      <c r="O21" s="133"/>
      <c r="P21" s="134"/>
    </row>
    <row r="22" spans="1:16" ht="18.75" hidden="1" x14ac:dyDescent="0.3">
      <c r="A22" s="65">
        <v>43670</v>
      </c>
      <c r="B22" s="66" t="s">
        <v>206</v>
      </c>
      <c r="C22" s="223">
        <v>0</v>
      </c>
      <c r="D22" s="67">
        <v>0</v>
      </c>
      <c r="E22" s="67">
        <v>1213078</v>
      </c>
      <c r="F22" s="224">
        <v>28665414</v>
      </c>
      <c r="G22" s="192" t="s">
        <v>147</v>
      </c>
    </row>
    <row r="23" spans="1:16" ht="18.75" hidden="1" x14ac:dyDescent="0.3">
      <c r="A23" s="65">
        <v>43672</v>
      </c>
      <c r="B23" s="66" t="s">
        <v>1046</v>
      </c>
      <c r="C23" s="223">
        <v>0</v>
      </c>
      <c r="D23" s="67">
        <v>0</v>
      </c>
      <c r="E23" s="67">
        <v>58936</v>
      </c>
      <c r="F23" s="224">
        <v>28724350</v>
      </c>
      <c r="G23" s="192" t="s">
        <v>147</v>
      </c>
      <c r="H23" s="166"/>
    </row>
    <row r="24" spans="1:16" ht="18.75" hidden="1" x14ac:dyDescent="0.3">
      <c r="A24" s="65">
        <v>43675</v>
      </c>
      <c r="B24" s="66" t="s">
        <v>209</v>
      </c>
      <c r="C24" s="223">
        <v>89950030</v>
      </c>
      <c r="D24" s="67">
        <v>5000000</v>
      </c>
      <c r="E24" s="67">
        <v>0</v>
      </c>
      <c r="F24" s="224">
        <v>23724350</v>
      </c>
      <c r="G24" s="192" t="s">
        <v>146</v>
      </c>
      <c r="H24" s="210"/>
    </row>
    <row r="25" spans="1:16" ht="18.75" hidden="1" x14ac:dyDescent="0.3">
      <c r="A25" s="65">
        <v>43675</v>
      </c>
      <c r="B25" s="66" t="s">
        <v>209</v>
      </c>
      <c r="C25" s="223">
        <v>89950045</v>
      </c>
      <c r="D25" s="67">
        <v>5000000</v>
      </c>
      <c r="E25" s="67">
        <v>0</v>
      </c>
      <c r="F25" s="224">
        <v>18724350</v>
      </c>
      <c r="G25" s="192" t="s">
        <v>146</v>
      </c>
      <c r="H25" s="210"/>
    </row>
    <row r="26" spans="1:16" ht="18.75" hidden="1" x14ac:dyDescent="0.3">
      <c r="A26" s="65">
        <v>43676</v>
      </c>
      <c r="B26" s="66" t="s">
        <v>1046</v>
      </c>
      <c r="C26" s="223">
        <v>0</v>
      </c>
      <c r="D26" s="67">
        <v>0</v>
      </c>
      <c r="E26" s="67">
        <v>174867</v>
      </c>
      <c r="F26" s="224">
        <v>18899217</v>
      </c>
      <c r="G26" s="192" t="s">
        <v>147</v>
      </c>
      <c r="H26" s="210"/>
    </row>
    <row r="27" spans="1:16" ht="18.75" hidden="1" x14ac:dyDescent="0.3">
      <c r="A27" s="65">
        <v>43677</v>
      </c>
      <c r="B27" s="66" t="s">
        <v>206</v>
      </c>
      <c r="C27" s="223">
        <v>0</v>
      </c>
      <c r="D27" s="67">
        <v>0</v>
      </c>
      <c r="E27" s="67">
        <v>177019</v>
      </c>
      <c r="F27" s="224">
        <v>19076236</v>
      </c>
      <c r="G27" s="192" t="s">
        <v>147</v>
      </c>
      <c r="H27" s="210"/>
    </row>
    <row r="28" spans="1:16" ht="18.75" hidden="1" x14ac:dyDescent="0.3">
      <c r="A28" s="65">
        <v>43677</v>
      </c>
      <c r="B28" s="66" t="s">
        <v>1047</v>
      </c>
      <c r="C28" s="223">
        <v>90293505</v>
      </c>
      <c r="D28" s="67">
        <v>0</v>
      </c>
      <c r="E28" s="67">
        <v>43148760</v>
      </c>
      <c r="F28" s="224">
        <v>62224996</v>
      </c>
      <c r="G28" s="192" t="s">
        <v>147</v>
      </c>
      <c r="H28" s="210"/>
    </row>
    <row r="29" spans="1:16" s="166" customFormat="1" ht="18.75" hidden="1" x14ac:dyDescent="0.3">
      <c r="A29" s="65"/>
      <c r="B29" s="66"/>
      <c r="C29" s="66"/>
      <c r="D29" s="67"/>
      <c r="E29" s="67"/>
      <c r="F29" s="151"/>
      <c r="G29" s="192"/>
      <c r="H29" s="206"/>
    </row>
    <row r="30" spans="1:16" s="166" customFormat="1" ht="18.75" hidden="1" x14ac:dyDescent="0.3">
      <c r="A30" s="65"/>
      <c r="B30" s="66"/>
      <c r="C30" s="66"/>
      <c r="D30" s="67"/>
      <c r="E30" s="67"/>
      <c r="F30" s="151"/>
      <c r="G30" s="192"/>
    </row>
    <row r="31" spans="1:16" s="166" customFormat="1" ht="18.75" hidden="1" x14ac:dyDescent="0.3">
      <c r="A31" s="65"/>
      <c r="B31" s="66"/>
      <c r="C31" s="66"/>
      <c r="D31" s="67"/>
      <c r="E31" s="67"/>
      <c r="F31" s="151"/>
      <c r="G31" s="192"/>
    </row>
    <row r="32" spans="1:16" s="166" customFormat="1" ht="18.75" hidden="1" x14ac:dyDescent="0.3">
      <c r="A32" s="65"/>
      <c r="B32" s="66"/>
      <c r="C32" s="66"/>
      <c r="D32" s="67"/>
      <c r="E32" s="67"/>
      <c r="F32" s="151"/>
      <c r="G32" s="192"/>
    </row>
    <row r="33" spans="1:8" s="166" customFormat="1" ht="18.75" hidden="1" x14ac:dyDescent="0.3">
      <c r="A33" s="65"/>
      <c r="B33" s="66"/>
      <c r="C33" s="66"/>
      <c r="D33" s="67"/>
      <c r="E33" s="67"/>
      <c r="F33" s="151"/>
      <c r="G33" s="192"/>
    </row>
    <row r="34" spans="1:8" s="166" customFormat="1" ht="18.75" hidden="1" x14ac:dyDescent="0.3">
      <c r="A34" s="65"/>
      <c r="B34" s="66"/>
      <c r="C34" s="66"/>
      <c r="D34" s="67"/>
      <c r="E34" s="67"/>
      <c r="F34" s="151"/>
      <c r="G34" s="192"/>
    </row>
    <row r="35" spans="1:8" s="166" customFormat="1" ht="18.75" hidden="1" x14ac:dyDescent="0.3">
      <c r="A35" s="65"/>
      <c r="B35" s="66"/>
      <c r="C35" s="66"/>
      <c r="D35" s="67"/>
      <c r="E35" s="67"/>
      <c r="F35" s="151"/>
      <c r="G35" s="192"/>
    </row>
    <row r="36" spans="1:8" s="166" customFormat="1" ht="18.75" hidden="1" x14ac:dyDescent="0.3">
      <c r="A36" s="65"/>
      <c r="B36" s="66"/>
      <c r="C36" s="66"/>
      <c r="D36" s="67"/>
      <c r="E36" s="67"/>
      <c r="F36" s="151"/>
      <c r="G36" s="192"/>
    </row>
    <row r="37" spans="1:8" s="166" customFormat="1" ht="18.75" hidden="1" x14ac:dyDescent="0.3">
      <c r="A37" s="65"/>
      <c r="B37" s="66"/>
      <c r="C37" s="66"/>
      <c r="D37" s="67"/>
      <c r="E37" s="67"/>
      <c r="F37" s="151"/>
      <c r="G37" s="192"/>
    </row>
    <row r="38" spans="1:8" s="166" customFormat="1" hidden="1" x14ac:dyDescent="0.25">
      <c r="A38" s="65"/>
      <c r="B38" s="66"/>
      <c r="C38" s="66"/>
      <c r="D38" s="67"/>
      <c r="E38" s="67"/>
      <c r="F38" s="151"/>
      <c r="G38" s="156"/>
    </row>
    <row r="39" spans="1:8" s="166" customFormat="1" hidden="1" x14ac:dyDescent="0.25">
      <c r="A39" s="65"/>
      <c r="B39" s="66"/>
      <c r="C39" s="66"/>
      <c r="D39" s="67"/>
      <c r="E39" s="67"/>
      <c r="F39" s="151"/>
      <c r="G39" s="156"/>
    </row>
    <row r="40" spans="1:8" s="166" customFormat="1" hidden="1" x14ac:dyDescent="0.25">
      <c r="A40" s="65"/>
      <c r="B40" s="66"/>
      <c r="C40" s="66"/>
      <c r="D40" s="67"/>
      <c r="E40" s="67"/>
      <c r="F40" s="151"/>
      <c r="G40" s="156"/>
    </row>
    <row r="41" spans="1:8" s="166" customFormat="1" hidden="1" x14ac:dyDescent="0.25">
      <c r="A41" s="65"/>
      <c r="B41" s="66"/>
      <c r="C41" s="66"/>
      <c r="D41" s="67"/>
      <c r="E41" s="67"/>
      <c r="F41" s="151"/>
      <c r="G41" s="156"/>
    </row>
    <row r="42" spans="1:8" s="166" customFormat="1" hidden="1" x14ac:dyDescent="0.25">
      <c r="A42" s="65"/>
      <c r="B42" s="66"/>
      <c r="C42" s="66"/>
      <c r="D42" s="67"/>
      <c r="E42" s="67"/>
      <c r="F42" s="151"/>
      <c r="G42" s="156"/>
    </row>
    <row r="43" spans="1:8" hidden="1" x14ac:dyDescent="0.25">
      <c r="A43" s="65"/>
      <c r="B43" s="66"/>
      <c r="C43" s="66"/>
      <c r="D43" s="67"/>
      <c r="E43" s="67"/>
      <c r="F43" s="62"/>
      <c r="G43" s="154"/>
    </row>
    <row r="44" spans="1:8" hidden="1" x14ac:dyDescent="0.25">
      <c r="A44" s="65"/>
      <c r="B44" s="66"/>
      <c r="C44" s="66"/>
      <c r="D44" s="67"/>
      <c r="E44" s="67"/>
      <c r="F44" s="151"/>
      <c r="G44" s="156"/>
      <c r="H44" s="125"/>
    </row>
    <row r="45" spans="1:8" s="125" customFormat="1" hidden="1" x14ac:dyDescent="0.25">
      <c r="A45" s="65"/>
      <c r="B45" s="66"/>
      <c r="C45" s="66"/>
      <c r="D45" s="67"/>
      <c r="E45" s="67"/>
      <c r="F45" s="62"/>
      <c r="G45" s="156"/>
      <c r="H45" s="166"/>
    </row>
    <row r="46" spans="1:8" s="125" customFormat="1" hidden="1" x14ac:dyDescent="0.25">
      <c r="A46" s="65"/>
      <c r="B46" s="66"/>
      <c r="C46" s="66"/>
      <c r="D46" s="67"/>
      <c r="E46" s="67"/>
      <c r="F46" s="151"/>
      <c r="G46" s="156"/>
    </row>
    <row r="47" spans="1:8" s="125" customFormat="1" hidden="1" x14ac:dyDescent="0.25">
      <c r="A47" s="65"/>
      <c r="B47" s="66"/>
      <c r="C47" s="66"/>
      <c r="D47" s="67"/>
      <c r="E47" s="67"/>
      <c r="F47" s="62"/>
      <c r="G47" s="64"/>
    </row>
    <row r="48" spans="1:8" s="125" customFormat="1" hidden="1" x14ac:dyDescent="0.25">
      <c r="A48" s="65"/>
      <c r="B48" s="66"/>
      <c r="C48" s="66"/>
      <c r="D48" s="67"/>
      <c r="E48" s="67"/>
      <c r="F48" s="62"/>
      <c r="G48" s="64"/>
    </row>
    <row r="49" spans="1:7" s="125" customFormat="1" hidden="1" x14ac:dyDescent="0.25">
      <c r="A49" s="65"/>
      <c r="B49" s="66"/>
      <c r="C49" s="66"/>
      <c r="D49" s="67"/>
      <c r="E49" s="67"/>
      <c r="F49" s="62"/>
      <c r="G49" s="49"/>
    </row>
    <row r="50" spans="1:7" s="125" customFormat="1" hidden="1" x14ac:dyDescent="0.25">
      <c r="A50" s="65"/>
      <c r="B50" s="66"/>
      <c r="C50" s="66"/>
      <c r="D50" s="67"/>
      <c r="E50" s="67"/>
      <c r="F50" s="62"/>
      <c r="G50" s="49"/>
    </row>
    <row r="51" spans="1:7" hidden="1" x14ac:dyDescent="0.25">
      <c r="A51" s="65"/>
      <c r="B51" s="66"/>
      <c r="C51" s="66"/>
      <c r="D51" s="67"/>
      <c r="E51" s="67"/>
      <c r="F51" s="62"/>
      <c r="G51" s="64"/>
    </row>
    <row r="52" spans="1:7" ht="15" hidden="1" customHeight="1" x14ac:dyDescent="0.25">
      <c r="A52" s="68" t="s">
        <v>67</v>
      </c>
      <c r="B52" s="69" t="s">
        <v>68</v>
      </c>
      <c r="C52" s="69" t="s">
        <v>69</v>
      </c>
      <c r="D52" s="70" t="s">
        <v>70</v>
      </c>
      <c r="E52" s="69" t="s">
        <v>71</v>
      </c>
      <c r="F52" s="69" t="s">
        <v>86</v>
      </c>
      <c r="G52" s="71" t="s">
        <v>37</v>
      </c>
    </row>
    <row r="53" spans="1:7" ht="15" hidden="1" customHeight="1" x14ac:dyDescent="0.3">
      <c r="A53" s="65">
        <v>43647</v>
      </c>
      <c r="B53" s="66" t="s">
        <v>1048</v>
      </c>
      <c r="C53" s="66">
        <v>87292338</v>
      </c>
      <c r="D53" s="67">
        <v>0</v>
      </c>
      <c r="E53" s="67">
        <v>9748.0499999999993</v>
      </c>
      <c r="F53" s="151">
        <v>27243.03</v>
      </c>
      <c r="G53" s="192" t="s">
        <v>147</v>
      </c>
    </row>
    <row r="54" spans="1:7" ht="15" hidden="1" customHeight="1" x14ac:dyDescent="0.3">
      <c r="A54" s="65">
        <v>43650</v>
      </c>
      <c r="B54" s="66" t="s">
        <v>1049</v>
      </c>
      <c r="C54" s="66">
        <v>87842054</v>
      </c>
      <c r="D54" s="67">
        <v>0</v>
      </c>
      <c r="E54" s="67">
        <v>7649.22</v>
      </c>
      <c r="F54" s="151">
        <v>34892.25</v>
      </c>
      <c r="G54" s="192" t="s">
        <v>147</v>
      </c>
    </row>
    <row r="55" spans="1:7" ht="15" hidden="1" customHeight="1" x14ac:dyDescent="0.3">
      <c r="A55" s="65">
        <v>43655</v>
      </c>
      <c r="B55" s="66" t="s">
        <v>1044</v>
      </c>
      <c r="C55" s="66">
        <v>88420724</v>
      </c>
      <c r="D55" s="67">
        <v>2909</v>
      </c>
      <c r="E55" s="67">
        <v>0</v>
      </c>
      <c r="F55" s="151">
        <v>31983.25</v>
      </c>
      <c r="G55" s="192" t="s">
        <v>190</v>
      </c>
    </row>
    <row r="56" spans="1:7" ht="15" hidden="1" customHeight="1" x14ac:dyDescent="0.3">
      <c r="A56" s="65">
        <v>43655</v>
      </c>
      <c r="B56" s="66" t="s">
        <v>1050</v>
      </c>
      <c r="C56" s="66">
        <v>88454683</v>
      </c>
      <c r="D56" s="67">
        <v>0</v>
      </c>
      <c r="E56" s="67">
        <v>4816.95</v>
      </c>
      <c r="F56" s="151">
        <v>36800.199999999997</v>
      </c>
      <c r="G56" s="192" t="s">
        <v>147</v>
      </c>
    </row>
    <row r="57" spans="1:7" ht="15" hidden="1" customHeight="1" x14ac:dyDescent="0.3">
      <c r="A57" s="65">
        <v>43661</v>
      </c>
      <c r="B57" s="66" t="s">
        <v>1051</v>
      </c>
      <c r="C57" s="66">
        <v>88977188</v>
      </c>
      <c r="D57" s="67">
        <v>0</v>
      </c>
      <c r="E57" s="67">
        <v>4983.0600000000004</v>
      </c>
      <c r="F57" s="151">
        <v>41783.26</v>
      </c>
      <c r="G57" s="192" t="s">
        <v>147</v>
      </c>
    </row>
    <row r="58" spans="1:7" ht="15" hidden="1" customHeight="1" x14ac:dyDescent="0.3">
      <c r="A58" s="65">
        <v>43665</v>
      </c>
      <c r="B58" s="66" t="s">
        <v>1052</v>
      </c>
      <c r="C58" s="66">
        <v>89240026</v>
      </c>
      <c r="D58" s="67">
        <v>0</v>
      </c>
      <c r="E58" s="67">
        <v>7994.11</v>
      </c>
      <c r="F58" s="151">
        <v>49777.37</v>
      </c>
      <c r="G58" s="192" t="s">
        <v>147</v>
      </c>
    </row>
    <row r="59" spans="1:7" ht="15" hidden="1" customHeight="1" x14ac:dyDescent="0.3">
      <c r="A59" s="65">
        <v>43670</v>
      </c>
      <c r="B59" s="66" t="s">
        <v>1053</v>
      </c>
      <c r="C59" s="66">
        <v>89657765</v>
      </c>
      <c r="D59" s="67">
        <v>0</v>
      </c>
      <c r="E59" s="67">
        <v>2182.44</v>
      </c>
      <c r="F59" s="151">
        <v>51959.81</v>
      </c>
      <c r="G59" s="192" t="s">
        <v>147</v>
      </c>
    </row>
    <row r="60" spans="1:7" ht="15" hidden="1" customHeight="1" x14ac:dyDescent="0.3">
      <c r="A60" s="65">
        <v>43675</v>
      </c>
      <c r="B60" s="66" t="s">
        <v>1054</v>
      </c>
      <c r="C60" s="66">
        <v>90042227</v>
      </c>
      <c r="D60" s="67">
        <v>0</v>
      </c>
      <c r="E60" s="67">
        <v>9908.85</v>
      </c>
      <c r="F60" s="62">
        <v>61868.66</v>
      </c>
      <c r="G60" s="192" t="s">
        <v>147</v>
      </c>
    </row>
    <row r="61" spans="1:7" ht="15" hidden="1" customHeight="1" x14ac:dyDescent="0.3">
      <c r="A61" s="90">
        <v>43677</v>
      </c>
      <c r="B61" s="91" t="s">
        <v>1055</v>
      </c>
      <c r="C61" s="91">
        <v>90293322</v>
      </c>
      <c r="D61" s="92">
        <v>61800</v>
      </c>
      <c r="E61" s="92">
        <v>0</v>
      </c>
      <c r="F61" s="92">
        <v>68.66</v>
      </c>
      <c r="G61" s="192" t="s">
        <v>146</v>
      </c>
    </row>
    <row r="64" spans="1:7" x14ac:dyDescent="0.25">
      <c r="D64" s="1">
        <f>SUBTOTAL(9,D2:D61)</f>
        <v>1130719</v>
      </c>
      <c r="E64" s="1">
        <f>SUBTOTAL(9,E2:E61)</f>
        <v>6953205</v>
      </c>
    </row>
    <row r="65" spans="1:10" x14ac:dyDescent="0.25">
      <c r="D65" s="1">
        <v>6953205</v>
      </c>
    </row>
    <row r="66" spans="1:10" x14ac:dyDescent="0.25">
      <c r="F66" s="61"/>
      <c r="G66" s="61" t="s">
        <v>4</v>
      </c>
    </row>
    <row r="67" spans="1:10" ht="18.75" x14ac:dyDescent="0.3">
      <c r="A67" s="68" t="s">
        <v>67</v>
      </c>
      <c r="B67" s="69" t="s">
        <v>68</v>
      </c>
      <c r="C67" s="69" t="s">
        <v>69</v>
      </c>
      <c r="D67" s="70" t="s">
        <v>70</v>
      </c>
      <c r="F67" s="62">
        <f>SUMIF($G$2:$G$61,G67,$D$2:$D$61)-SUMIF($G$2:$G$61,G67,$E$2:$E$61)</f>
        <v>1677</v>
      </c>
      <c r="G67" s="192" t="s">
        <v>184</v>
      </c>
    </row>
    <row r="68" spans="1:10" ht="18.75" x14ac:dyDescent="0.3">
      <c r="A68" s="65"/>
      <c r="B68" s="66"/>
      <c r="C68" s="66"/>
      <c r="D68" s="67"/>
      <c r="F68" s="62">
        <f t="shared" ref="F68:F83" si="0">SUMIF($G$2:$G$61,G68,$D$2:$D$61)-SUMIF($G$2:$G$61,G68,$E$2:$E$61)</f>
        <v>0</v>
      </c>
      <c r="G68" s="192" t="s">
        <v>31</v>
      </c>
    </row>
    <row r="69" spans="1:10" ht="18.75" x14ac:dyDescent="0.3">
      <c r="A69" s="65"/>
      <c r="B69" s="66"/>
      <c r="C69" s="66"/>
      <c r="D69" s="67"/>
      <c r="F69" s="62">
        <f t="shared" si="0"/>
        <v>0</v>
      </c>
      <c r="G69" s="192" t="s">
        <v>113</v>
      </c>
    </row>
    <row r="70" spans="1:10" ht="18.75" x14ac:dyDescent="0.3">
      <c r="A70" s="65"/>
      <c r="B70" s="66"/>
      <c r="C70" s="66"/>
      <c r="D70" s="67"/>
      <c r="F70" s="62">
        <f t="shared" si="0"/>
        <v>0</v>
      </c>
      <c r="G70" s="193" t="s">
        <v>183</v>
      </c>
    </row>
    <row r="71" spans="1:10" ht="18.75" x14ac:dyDescent="0.3">
      <c r="F71" s="62">
        <f t="shared" si="0"/>
        <v>0</v>
      </c>
      <c r="G71" s="193" t="s">
        <v>8</v>
      </c>
    </row>
    <row r="72" spans="1:10" ht="18.75" x14ac:dyDescent="0.3">
      <c r="F72" s="62">
        <f t="shared" si="0"/>
        <v>0</v>
      </c>
      <c r="G72" s="194" t="s">
        <v>185</v>
      </c>
      <c r="H72" s="96"/>
    </row>
    <row r="73" spans="1:10" ht="18.75" x14ac:dyDescent="0.3">
      <c r="F73" s="62">
        <f t="shared" si="0"/>
        <v>0</v>
      </c>
      <c r="G73" s="192" t="s">
        <v>187</v>
      </c>
    </row>
    <row r="74" spans="1:10" ht="18.75" x14ac:dyDescent="0.3">
      <c r="F74" s="62">
        <f t="shared" si="0"/>
        <v>0</v>
      </c>
      <c r="G74" s="192" t="s">
        <v>186</v>
      </c>
    </row>
    <row r="75" spans="1:10" ht="18.75" x14ac:dyDescent="0.3">
      <c r="F75" s="62">
        <f t="shared" si="0"/>
        <v>-5822486</v>
      </c>
      <c r="G75" s="194" t="s">
        <v>24</v>
      </c>
    </row>
    <row r="76" spans="1:10" ht="18.75" x14ac:dyDescent="0.3">
      <c r="F76" s="62">
        <f t="shared" si="0"/>
        <v>0</v>
      </c>
      <c r="G76" s="192" t="s">
        <v>11</v>
      </c>
      <c r="H76" s="97"/>
      <c r="I76" s="125"/>
      <c r="J76" s="125"/>
    </row>
    <row r="77" spans="1:10" ht="18.75" x14ac:dyDescent="0.3">
      <c r="F77" s="62">
        <f t="shared" si="0"/>
        <v>906768</v>
      </c>
      <c r="G77" s="192" t="s">
        <v>19</v>
      </c>
      <c r="I77" s="125"/>
      <c r="J77" s="125"/>
    </row>
    <row r="78" spans="1:10" ht="18.75" x14ac:dyDescent="0.3">
      <c r="F78" s="62">
        <f t="shared" si="0"/>
        <v>0</v>
      </c>
      <c r="G78" s="193" t="s">
        <v>188</v>
      </c>
      <c r="I78" s="125"/>
    </row>
    <row r="79" spans="1:10" ht="18.75" x14ac:dyDescent="0.3">
      <c r="F79" s="62">
        <f t="shared" si="0"/>
        <v>1514811</v>
      </c>
      <c r="G79" s="192" t="s">
        <v>30</v>
      </c>
      <c r="I79" s="125"/>
      <c r="J79" s="125"/>
    </row>
    <row r="80" spans="1:10" ht="18.75" x14ac:dyDescent="0.3">
      <c r="F80" s="62">
        <f t="shared" si="0"/>
        <v>20061800</v>
      </c>
      <c r="G80" s="193" t="s">
        <v>146</v>
      </c>
      <c r="I80" s="125"/>
      <c r="J80" s="125"/>
    </row>
    <row r="81" spans="4:10" ht="18.75" x14ac:dyDescent="0.3">
      <c r="F81" s="62">
        <f t="shared" si="0"/>
        <v>-49890422.68</v>
      </c>
      <c r="G81" s="192" t="s">
        <v>147</v>
      </c>
      <c r="I81" s="125"/>
      <c r="J81" s="125"/>
    </row>
    <row r="82" spans="4:10" ht="18.75" x14ac:dyDescent="0.3">
      <c r="F82" s="62">
        <f t="shared" si="0"/>
        <v>0</v>
      </c>
      <c r="G82" s="192" t="s">
        <v>189</v>
      </c>
      <c r="I82" s="125"/>
      <c r="J82" s="125"/>
    </row>
    <row r="83" spans="4:10" ht="18.75" x14ac:dyDescent="0.3">
      <c r="F83" s="62">
        <f t="shared" si="0"/>
        <v>2909</v>
      </c>
      <c r="G83" s="192" t="s">
        <v>190</v>
      </c>
      <c r="I83" s="125"/>
      <c r="J83" s="125"/>
    </row>
    <row r="84" spans="4:10" s="210" customFormat="1" ht="18.75" x14ac:dyDescent="0.3">
      <c r="D84" s="1"/>
      <c r="F84" s="62">
        <f>SUMIF($G$2:$G$61,G84,$D$2:$D$61)-SUMIF($G$2:$G$61,G84,$E$2:$E$61)</f>
        <v>0</v>
      </c>
      <c r="G84" s="192" t="s">
        <v>215</v>
      </c>
    </row>
    <row r="85" spans="4:10" x14ac:dyDescent="0.25">
      <c r="F85" s="63"/>
      <c r="G85" s="61" t="s">
        <v>22</v>
      </c>
    </row>
  </sheetData>
  <autoFilter ref="A1:G61">
    <filterColumn colId="6">
      <filters>
        <filter val="Impuestos"/>
      </filters>
    </filterColumn>
  </autoFilter>
  <sortState ref="J3:P16">
    <sortCondition ref="J3:J16"/>
  </sortState>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Title="Clases de Costos">
          <x14:formula1>
            <xm:f>'1'!$A$2:$A$18</xm:f>
          </x14:formula1>
          <xm:sqref>G31</xm:sqref>
        </x14:dataValidation>
        <x14:dataValidation type="list" allowBlank="1" showInputMessage="1" showErrorMessage="1" promptTitle="Clases de Costos">
          <x14:formula1>
            <xm:f>'1'!$A$2:$A$19</xm:f>
          </x14:formula1>
          <xm:sqref>G35:G37 G53:G61</xm:sqref>
        </x14:dataValidation>
        <x14:dataValidation type="list" allowBlank="1" showInputMessage="1" showErrorMessage="1" promptTitle="Clases de Costos">
          <x14:formula1>
            <xm:f>'1'!$A$2:$A$20</xm:f>
          </x14:formula1>
          <xm:sqref>G32:G34 G2:G30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BA2722"/>
  <sheetViews>
    <sheetView topLeftCell="A117" zoomScale="70" zoomScaleNormal="70" workbookViewId="0">
      <selection activeCell="H142" sqref="H142:H158"/>
    </sheetView>
  </sheetViews>
  <sheetFormatPr baseColWidth="10" defaultColWidth="11.28515625" defaultRowHeight="15" x14ac:dyDescent="0.25"/>
  <cols>
    <col min="1" max="1" width="13.140625" style="19" bestFit="1" customWidth="1"/>
    <col min="2" max="2" width="33.140625" style="23" customWidth="1"/>
    <col min="3" max="3" width="25" style="23" customWidth="1"/>
    <col min="4" max="4" width="27" style="23" customWidth="1"/>
    <col min="5" max="5" width="35.7109375" style="21" customWidth="1"/>
    <col min="6" max="6" width="29.7109375" style="21" customWidth="1"/>
    <col min="7" max="8" width="21.7109375" style="21" customWidth="1"/>
    <col min="9" max="9" width="28" style="21" customWidth="1"/>
    <col min="10" max="10" width="26.7109375" style="21" customWidth="1"/>
    <col min="11" max="11" width="25.28515625" style="21" customWidth="1"/>
    <col min="12" max="12" width="24.28515625" style="21" customWidth="1"/>
    <col min="13" max="14" width="17.28515625" style="21" customWidth="1"/>
    <col min="15" max="15" width="17.28515625" style="24" customWidth="1"/>
    <col min="16" max="16" width="17.28515625" style="21" customWidth="1"/>
    <col min="17" max="17" width="17.28515625" style="25" customWidth="1"/>
    <col min="18" max="22" width="17.28515625" style="13" customWidth="1"/>
    <col min="23" max="39" width="17.28515625" style="19" customWidth="1"/>
    <col min="40" max="40" width="17.7109375" style="19" customWidth="1"/>
    <col min="41" max="41" width="17.28515625" style="19" customWidth="1"/>
    <col min="42" max="48" width="17.7109375" style="19" customWidth="1"/>
    <col min="49" max="57" width="20.85546875" style="19" customWidth="1"/>
    <col min="58" max="16384" width="11.28515625" style="19"/>
  </cols>
  <sheetData>
    <row r="1" spans="1:53" x14ac:dyDescent="0.25">
      <c r="A1" s="47" t="s">
        <v>5</v>
      </c>
      <c r="B1" s="47" t="s">
        <v>25</v>
      </c>
      <c r="C1" s="47" t="s">
        <v>168</v>
      </c>
      <c r="D1" s="47" t="s">
        <v>169</v>
      </c>
      <c r="E1" s="47" t="s">
        <v>170</v>
      </c>
      <c r="F1" s="47" t="s">
        <v>171</v>
      </c>
      <c r="G1" s="86" t="s">
        <v>88</v>
      </c>
      <c r="H1" s="47" t="s">
        <v>172</v>
      </c>
      <c r="I1" s="47" t="s">
        <v>173</v>
      </c>
      <c r="J1" s="87"/>
      <c r="K1" s="19"/>
      <c r="L1" s="19"/>
      <c r="M1" s="19"/>
      <c r="N1" s="19"/>
      <c r="O1" s="19"/>
      <c r="P1" s="19"/>
      <c r="Q1" s="19"/>
      <c r="R1" s="19"/>
      <c r="S1" s="58"/>
      <c r="T1" s="19"/>
      <c r="U1" s="19"/>
      <c r="V1" s="19"/>
    </row>
    <row r="2" spans="1:53" x14ac:dyDescent="0.25">
      <c r="A2" s="211" t="s">
        <v>923</v>
      </c>
      <c r="B2" s="175" t="s">
        <v>143</v>
      </c>
      <c r="C2" s="175" t="s">
        <v>144</v>
      </c>
      <c r="D2" s="175" t="s">
        <v>162</v>
      </c>
      <c r="E2" s="176">
        <v>28080</v>
      </c>
      <c r="F2" s="175">
        <v>0</v>
      </c>
      <c r="G2" s="220" t="s">
        <v>291</v>
      </c>
      <c r="H2" s="220">
        <v>7557</v>
      </c>
      <c r="I2" s="220" t="s">
        <v>161</v>
      </c>
      <c r="J2" s="154"/>
      <c r="K2" s="169"/>
      <c r="L2" s="19"/>
      <c r="M2" s="19"/>
      <c r="N2" s="19"/>
      <c r="O2" s="19"/>
      <c r="P2" s="19"/>
      <c r="Q2" s="19"/>
      <c r="R2" s="19"/>
      <c r="S2" s="58"/>
      <c r="T2" s="19"/>
      <c r="U2" s="19"/>
      <c r="V2" s="19"/>
      <c r="AF2" s="126"/>
    </row>
    <row r="3" spans="1:53" x14ac:dyDescent="0.25">
      <c r="A3" s="211" t="s">
        <v>923</v>
      </c>
      <c r="B3" s="175" t="s">
        <v>143</v>
      </c>
      <c r="C3" s="175" t="s">
        <v>144</v>
      </c>
      <c r="D3" s="176" t="s">
        <v>162</v>
      </c>
      <c r="E3" s="176">
        <v>14044</v>
      </c>
      <c r="F3" s="175">
        <v>0</v>
      </c>
      <c r="G3" s="220" t="s">
        <v>153</v>
      </c>
      <c r="H3" s="220">
        <v>193440</v>
      </c>
      <c r="I3" s="220" t="s">
        <v>289</v>
      </c>
      <c r="J3" s="149"/>
      <c r="K3" s="169"/>
      <c r="L3" s="19"/>
      <c r="M3" s="88">
        <v>41791</v>
      </c>
      <c r="N3" s="88">
        <v>41821</v>
      </c>
      <c r="O3" s="88">
        <v>41852</v>
      </c>
      <c r="P3" s="88">
        <v>41883</v>
      </c>
      <c r="Q3" s="88">
        <v>41913</v>
      </c>
      <c r="R3" s="88">
        <v>41944</v>
      </c>
      <c r="S3" s="88">
        <v>41974</v>
      </c>
      <c r="T3" s="88">
        <v>42005</v>
      </c>
      <c r="U3" s="88">
        <v>42036</v>
      </c>
      <c r="V3" s="88">
        <v>42064</v>
      </c>
      <c r="W3" s="88">
        <v>42095</v>
      </c>
      <c r="X3" s="88"/>
      <c r="Y3" s="88">
        <v>42156</v>
      </c>
      <c r="Z3" s="88">
        <v>42186</v>
      </c>
      <c r="AA3" s="88">
        <v>42217</v>
      </c>
      <c r="AB3" s="88">
        <v>42248</v>
      </c>
      <c r="AC3" s="88">
        <v>42278</v>
      </c>
      <c r="AD3" s="88">
        <v>42309</v>
      </c>
      <c r="AE3" s="88">
        <v>42339</v>
      </c>
      <c r="AF3" s="88">
        <v>42370</v>
      </c>
      <c r="AG3" s="88">
        <v>42401</v>
      </c>
      <c r="AH3" s="88">
        <v>42430</v>
      </c>
      <c r="AI3" s="88">
        <v>42461</v>
      </c>
      <c r="AJ3" s="88">
        <v>42491</v>
      </c>
      <c r="AK3" s="88">
        <v>42522</v>
      </c>
      <c r="AL3" s="88">
        <v>42552</v>
      </c>
      <c r="AM3" s="88">
        <v>42583</v>
      </c>
      <c r="AN3" s="88">
        <v>42614</v>
      </c>
      <c r="AO3" s="88">
        <v>42644</v>
      </c>
      <c r="AP3" s="88">
        <v>42675</v>
      </c>
      <c r="AQ3" s="88">
        <v>42705</v>
      </c>
      <c r="AR3" s="88">
        <v>42736</v>
      </c>
      <c r="AS3" s="88">
        <v>42767</v>
      </c>
      <c r="AT3" s="88">
        <v>42795</v>
      </c>
      <c r="AU3" s="88">
        <v>42826</v>
      </c>
      <c r="AV3" s="88">
        <v>42856</v>
      </c>
      <c r="AW3" s="88">
        <v>42887</v>
      </c>
      <c r="AX3" s="88">
        <v>42917</v>
      </c>
      <c r="AY3" s="88">
        <v>42948</v>
      </c>
      <c r="AZ3" s="88">
        <v>42979</v>
      </c>
      <c r="BA3" s="88">
        <v>43009</v>
      </c>
    </row>
    <row r="4" spans="1:53" x14ac:dyDescent="0.25">
      <c r="A4" s="211" t="s">
        <v>923</v>
      </c>
      <c r="B4" s="175" t="s">
        <v>143</v>
      </c>
      <c r="C4" s="175" t="s">
        <v>144</v>
      </c>
      <c r="D4" s="176" t="s">
        <v>162</v>
      </c>
      <c r="E4" s="176">
        <v>91494</v>
      </c>
      <c r="F4" s="175">
        <v>0</v>
      </c>
      <c r="G4" s="220" t="s">
        <v>153</v>
      </c>
      <c r="H4" s="220">
        <v>193439</v>
      </c>
      <c r="I4" s="220" t="s">
        <v>289</v>
      </c>
      <c r="J4" s="149"/>
      <c r="K4" s="169"/>
      <c r="L4" s="55" t="s">
        <v>54</v>
      </c>
      <c r="M4" s="56" t="s">
        <v>55</v>
      </c>
      <c r="N4" s="56" t="s">
        <v>55</v>
      </c>
      <c r="O4" s="56" t="s">
        <v>55</v>
      </c>
      <c r="P4" s="56" t="s">
        <v>55</v>
      </c>
      <c r="Q4" s="56" t="s">
        <v>55</v>
      </c>
      <c r="R4" s="56" t="s">
        <v>55</v>
      </c>
      <c r="S4" s="56" t="s">
        <v>55</v>
      </c>
      <c r="T4" s="56" t="s">
        <v>55</v>
      </c>
      <c r="U4" s="56" t="s">
        <v>55</v>
      </c>
      <c r="V4" s="56" t="s">
        <v>55</v>
      </c>
      <c r="W4" s="56" t="s">
        <v>55</v>
      </c>
      <c r="X4" s="56"/>
      <c r="Y4" s="56" t="s">
        <v>55</v>
      </c>
      <c r="Z4" s="56" t="s">
        <v>55</v>
      </c>
      <c r="AA4" s="56" t="s">
        <v>55</v>
      </c>
      <c r="AB4" s="56" t="s">
        <v>55</v>
      </c>
      <c r="AC4" s="56" t="s">
        <v>55</v>
      </c>
      <c r="AD4" s="56" t="s">
        <v>55</v>
      </c>
      <c r="AE4" s="56" t="s">
        <v>55</v>
      </c>
      <c r="AF4" s="56" t="s">
        <v>55</v>
      </c>
      <c r="AG4" s="56" t="s">
        <v>55</v>
      </c>
      <c r="AH4" s="56" t="s">
        <v>55</v>
      </c>
      <c r="AI4" s="56" t="s">
        <v>55</v>
      </c>
      <c r="AJ4" s="56" t="s">
        <v>55</v>
      </c>
      <c r="AK4" s="56" t="s">
        <v>55</v>
      </c>
      <c r="AL4" s="56" t="s">
        <v>55</v>
      </c>
      <c r="AM4" s="56" t="s">
        <v>55</v>
      </c>
      <c r="AN4" s="56" t="s">
        <v>55</v>
      </c>
      <c r="AO4" s="56" t="s">
        <v>55</v>
      </c>
      <c r="AP4" s="56" t="s">
        <v>221</v>
      </c>
      <c r="AQ4" s="56" t="s">
        <v>221</v>
      </c>
      <c r="AR4" s="56" t="s">
        <v>221</v>
      </c>
      <c r="AS4" s="56" t="s">
        <v>221</v>
      </c>
      <c r="AT4" s="56" t="s">
        <v>221</v>
      </c>
      <c r="AU4" s="56" t="s">
        <v>55</v>
      </c>
      <c r="AV4" s="56" t="s">
        <v>55</v>
      </c>
      <c r="AW4" s="56"/>
      <c r="AX4" s="56" t="s">
        <v>55</v>
      </c>
      <c r="AY4" s="56" t="s">
        <v>55</v>
      </c>
      <c r="AZ4" s="56" t="s">
        <v>55</v>
      </c>
      <c r="BA4" s="56" t="s">
        <v>55</v>
      </c>
    </row>
    <row r="5" spans="1:53" x14ac:dyDescent="0.25">
      <c r="A5" s="211" t="s">
        <v>925</v>
      </c>
      <c r="B5" s="175" t="s">
        <v>143</v>
      </c>
      <c r="C5" s="175" t="s">
        <v>144</v>
      </c>
      <c r="D5" s="176" t="s">
        <v>162</v>
      </c>
      <c r="E5" s="176">
        <v>58210</v>
      </c>
      <c r="F5" s="175">
        <v>0</v>
      </c>
      <c r="G5" s="220" t="s">
        <v>202</v>
      </c>
      <c r="H5" s="220">
        <v>11678277</v>
      </c>
      <c r="I5" s="220" t="s">
        <v>161</v>
      </c>
      <c r="J5" s="149"/>
      <c r="K5" s="169"/>
      <c r="L5" s="54" t="s">
        <v>56</v>
      </c>
      <c r="M5" s="22">
        <v>230385</v>
      </c>
      <c r="N5" s="22">
        <v>218354</v>
      </c>
      <c r="O5" s="22">
        <v>218354</v>
      </c>
      <c r="P5" s="22">
        <v>358019</v>
      </c>
      <c r="Q5" s="22">
        <v>378562</v>
      </c>
      <c r="R5" s="22">
        <v>396109</v>
      </c>
      <c r="S5" s="22">
        <v>189030</v>
      </c>
      <c r="T5" s="22">
        <v>207024</v>
      </c>
      <c r="U5" s="22">
        <v>240533</v>
      </c>
      <c r="V5" s="22">
        <v>219094</v>
      </c>
      <c r="W5" s="22">
        <v>268157</v>
      </c>
      <c r="X5" s="22"/>
      <c r="Y5" s="22"/>
      <c r="Z5" s="22">
        <v>344875</v>
      </c>
      <c r="AA5" s="22">
        <v>307022</v>
      </c>
      <c r="AB5" s="22">
        <v>478961</v>
      </c>
      <c r="AC5" s="22">
        <v>325365</v>
      </c>
      <c r="AD5" s="22">
        <v>382191</v>
      </c>
      <c r="AE5" s="22">
        <v>330335</v>
      </c>
      <c r="AF5" s="22">
        <v>371477</v>
      </c>
      <c r="AG5" s="22">
        <v>444000</v>
      </c>
      <c r="AH5" s="22">
        <v>586134</v>
      </c>
      <c r="AI5" s="22">
        <v>187163</v>
      </c>
      <c r="AJ5" s="22">
        <v>181554</v>
      </c>
      <c r="AK5" s="22">
        <v>26120</v>
      </c>
      <c r="AL5" s="22">
        <v>377291</v>
      </c>
      <c r="AM5" s="22">
        <v>479133</v>
      </c>
      <c r="AN5" s="22">
        <v>601495</v>
      </c>
      <c r="AO5" s="22">
        <v>347927</v>
      </c>
      <c r="AP5" s="22">
        <v>429199</v>
      </c>
      <c r="AQ5" s="22">
        <v>362015</v>
      </c>
      <c r="AR5" s="22">
        <v>441472</v>
      </c>
      <c r="AS5" s="22">
        <v>441472</v>
      </c>
      <c r="AT5" s="22">
        <v>448920</v>
      </c>
      <c r="AU5" s="22">
        <v>347450</v>
      </c>
      <c r="AV5" s="22">
        <v>344309</v>
      </c>
      <c r="AW5" s="22"/>
      <c r="AX5" s="22">
        <v>176375</v>
      </c>
      <c r="AY5" s="22">
        <v>317609</v>
      </c>
      <c r="AZ5" s="22">
        <v>287230</v>
      </c>
      <c r="BA5" s="22">
        <v>317517</v>
      </c>
    </row>
    <row r="6" spans="1:53" x14ac:dyDescent="0.25">
      <c r="A6" s="211" t="s">
        <v>925</v>
      </c>
      <c r="B6" s="175" t="s">
        <v>143</v>
      </c>
      <c r="C6" s="175" t="s">
        <v>144</v>
      </c>
      <c r="D6" s="175" t="s">
        <v>162</v>
      </c>
      <c r="E6" s="176">
        <v>31100</v>
      </c>
      <c r="F6" s="175">
        <v>0</v>
      </c>
      <c r="G6" s="220" t="s">
        <v>1059</v>
      </c>
      <c r="H6" s="220">
        <v>39973</v>
      </c>
      <c r="I6" s="220" t="s">
        <v>201</v>
      </c>
      <c r="J6" s="149"/>
      <c r="K6" s="169"/>
      <c r="L6" s="54" t="s">
        <v>57</v>
      </c>
      <c r="M6" s="22">
        <v>169408</v>
      </c>
      <c r="N6" s="22">
        <v>129201</v>
      </c>
      <c r="O6" s="22">
        <v>129201</v>
      </c>
      <c r="P6" s="22">
        <v>47126</v>
      </c>
      <c r="Q6" s="22">
        <v>73177</v>
      </c>
      <c r="R6" s="22">
        <v>124650</v>
      </c>
      <c r="S6" s="22">
        <v>105196</v>
      </c>
      <c r="T6" s="22">
        <v>102595</v>
      </c>
      <c r="U6" s="22">
        <v>198661</v>
      </c>
      <c r="V6" s="22">
        <v>94417</v>
      </c>
      <c r="W6" s="22">
        <v>87044</v>
      </c>
      <c r="X6" s="22"/>
      <c r="Y6" s="22"/>
      <c r="Z6" s="22">
        <v>123719</v>
      </c>
      <c r="AA6" s="22">
        <v>27252</v>
      </c>
      <c r="AB6" s="22">
        <v>122936</v>
      </c>
      <c r="AC6" s="22">
        <v>94130</v>
      </c>
      <c r="AD6" s="22">
        <v>113536</v>
      </c>
      <c r="AE6" s="22">
        <v>97522</v>
      </c>
      <c r="AF6" s="22">
        <v>77681</v>
      </c>
      <c r="AG6" s="22">
        <v>42187</v>
      </c>
      <c r="AH6" s="22">
        <v>40257</v>
      </c>
      <c r="AI6" s="22">
        <v>63774</v>
      </c>
      <c r="AJ6" s="22"/>
      <c r="AK6" s="22"/>
      <c r="AL6" s="22">
        <v>71264</v>
      </c>
      <c r="AM6" s="22">
        <v>55320</v>
      </c>
      <c r="AN6" s="22">
        <v>36995</v>
      </c>
      <c r="AO6" s="22">
        <v>70282</v>
      </c>
      <c r="AP6" s="22">
        <v>242992</v>
      </c>
      <c r="AQ6" s="22">
        <v>147570</v>
      </c>
      <c r="AR6" s="22">
        <v>103551</v>
      </c>
      <c r="AS6" s="22">
        <v>103551</v>
      </c>
      <c r="AT6" s="22">
        <v>52161</v>
      </c>
      <c r="AU6" s="22">
        <v>91761</v>
      </c>
      <c r="AV6" s="22">
        <v>126637</v>
      </c>
      <c r="AW6" s="22"/>
      <c r="AX6" s="22">
        <v>38530</v>
      </c>
      <c r="AY6" s="22">
        <v>146736</v>
      </c>
      <c r="AZ6" s="22">
        <v>92688</v>
      </c>
      <c r="BA6" s="22">
        <v>93200</v>
      </c>
    </row>
    <row r="7" spans="1:53" x14ac:dyDescent="0.25">
      <c r="A7" s="211" t="s">
        <v>925</v>
      </c>
      <c r="B7" s="175" t="s">
        <v>143</v>
      </c>
      <c r="C7" s="175" t="s">
        <v>144</v>
      </c>
      <c r="D7" s="175" t="s">
        <v>162</v>
      </c>
      <c r="E7" s="176">
        <v>65050</v>
      </c>
      <c r="F7" s="175">
        <v>0</v>
      </c>
      <c r="G7" s="220" t="s">
        <v>1059</v>
      </c>
      <c r="H7" s="220">
        <v>39972</v>
      </c>
      <c r="I7" s="220" t="s">
        <v>200</v>
      </c>
      <c r="J7" s="149"/>
      <c r="K7" s="169"/>
      <c r="L7" s="54" t="s">
        <v>58</v>
      </c>
      <c r="M7" s="22">
        <v>266200</v>
      </c>
      <c r="N7" s="22">
        <v>56000</v>
      </c>
      <c r="O7" s="22">
        <v>56000</v>
      </c>
      <c r="P7" s="22">
        <v>0</v>
      </c>
      <c r="Q7" s="22">
        <v>0</v>
      </c>
      <c r="R7" s="22"/>
      <c r="S7" s="22"/>
      <c r="T7" s="22"/>
      <c r="U7" s="22"/>
      <c r="V7" s="22"/>
      <c r="W7" s="22"/>
      <c r="X7" s="22"/>
      <c r="Y7" s="22"/>
      <c r="Z7" s="22">
        <v>558500</v>
      </c>
      <c r="AA7" s="22">
        <v>351860</v>
      </c>
      <c r="AB7" s="22"/>
      <c r="AC7" s="22"/>
      <c r="AD7" s="22"/>
      <c r="AE7" s="22"/>
      <c r="AF7" s="22"/>
      <c r="AG7" s="22"/>
      <c r="AH7" s="22"/>
      <c r="AI7" s="22">
        <v>101000</v>
      </c>
      <c r="AJ7" s="22">
        <v>100000</v>
      </c>
      <c r="AK7" s="22"/>
      <c r="AL7" s="22">
        <v>344000</v>
      </c>
      <c r="AM7" s="22">
        <v>350000</v>
      </c>
      <c r="AN7" s="22">
        <v>164000</v>
      </c>
      <c r="AO7" s="22">
        <v>0</v>
      </c>
      <c r="AP7" s="22" t="s">
        <v>222</v>
      </c>
      <c r="AQ7" s="22" t="s">
        <v>222</v>
      </c>
      <c r="AR7" s="22" t="s">
        <v>222</v>
      </c>
      <c r="AS7" s="22" t="s">
        <v>222</v>
      </c>
      <c r="AT7" s="22" t="s">
        <v>222</v>
      </c>
      <c r="AU7" s="22">
        <v>0</v>
      </c>
      <c r="AV7" s="22">
        <v>356012</v>
      </c>
      <c r="AW7" s="22"/>
      <c r="AX7" s="22">
        <v>416262</v>
      </c>
      <c r="AY7" s="22">
        <v>409806</v>
      </c>
      <c r="AZ7" s="22">
        <v>227742</v>
      </c>
      <c r="BA7" s="22">
        <v>0</v>
      </c>
    </row>
    <row r="8" spans="1:53" x14ac:dyDescent="0.25">
      <c r="A8" s="211" t="s">
        <v>1060</v>
      </c>
      <c r="B8" s="175" t="s">
        <v>143</v>
      </c>
      <c r="C8" s="175" t="s">
        <v>144</v>
      </c>
      <c r="D8" s="176" t="s">
        <v>162</v>
      </c>
      <c r="E8" s="176">
        <v>15570</v>
      </c>
      <c r="F8" s="175">
        <v>0</v>
      </c>
      <c r="G8" s="220" t="s">
        <v>1061</v>
      </c>
      <c r="H8" s="220">
        <v>20369371</v>
      </c>
      <c r="I8" s="220" t="s">
        <v>61</v>
      </c>
      <c r="J8" s="149"/>
      <c r="K8" s="169"/>
      <c r="L8" s="54" t="s">
        <v>59</v>
      </c>
      <c r="M8" s="22">
        <v>77600</v>
      </c>
      <c r="N8" s="22">
        <v>40000</v>
      </c>
      <c r="O8" s="22">
        <v>40000</v>
      </c>
      <c r="P8" s="22"/>
      <c r="Q8" s="22">
        <v>173000</v>
      </c>
      <c r="R8" s="22">
        <v>225000</v>
      </c>
      <c r="S8" s="22">
        <v>130000</v>
      </c>
      <c r="T8" s="22">
        <v>180000</v>
      </c>
      <c r="U8" s="22">
        <v>167000</v>
      </c>
      <c r="V8" s="22">
        <v>109500</v>
      </c>
      <c r="W8" s="22">
        <v>158800</v>
      </c>
      <c r="X8" s="22"/>
      <c r="Y8" s="22"/>
      <c r="Z8" s="22">
        <v>105000</v>
      </c>
      <c r="AA8" s="22">
        <v>192000</v>
      </c>
      <c r="AB8" s="22">
        <v>235000</v>
      </c>
      <c r="AC8" s="22">
        <v>71000</v>
      </c>
      <c r="AD8" s="22">
        <v>213100</v>
      </c>
      <c r="AE8" s="22"/>
      <c r="AF8" s="22"/>
      <c r="AG8" s="22"/>
      <c r="AH8" s="22">
        <v>10000</v>
      </c>
      <c r="AI8" s="22">
        <v>87000</v>
      </c>
      <c r="AJ8" s="22">
        <v>212700</v>
      </c>
      <c r="AK8" s="22">
        <v>47000</v>
      </c>
      <c r="AL8" s="22">
        <v>60000</v>
      </c>
      <c r="AM8" s="22">
        <v>112000</v>
      </c>
      <c r="AN8" s="22">
        <v>102238</v>
      </c>
      <c r="AO8" s="22">
        <v>59156</v>
      </c>
      <c r="AP8" s="22">
        <v>180494</v>
      </c>
      <c r="AQ8" s="22">
        <v>112092</v>
      </c>
      <c r="AR8" s="22">
        <v>149099</v>
      </c>
      <c r="AS8" s="22">
        <v>149099</v>
      </c>
      <c r="AT8" s="22">
        <v>85915</v>
      </c>
      <c r="AU8" s="22">
        <v>82543</v>
      </c>
      <c r="AV8" s="22">
        <v>112003</v>
      </c>
      <c r="AW8" s="22"/>
      <c r="AX8" s="22">
        <v>20000</v>
      </c>
      <c r="AY8" s="22">
        <v>80001</v>
      </c>
      <c r="AZ8" s="22">
        <v>71005</v>
      </c>
      <c r="BA8" s="22">
        <v>112297</v>
      </c>
    </row>
    <row r="9" spans="1:53" x14ac:dyDescent="0.25">
      <c r="A9" s="211" t="s">
        <v>1060</v>
      </c>
      <c r="B9" s="175" t="s">
        <v>143</v>
      </c>
      <c r="C9" s="175" t="s">
        <v>144</v>
      </c>
      <c r="D9" s="176" t="s">
        <v>162</v>
      </c>
      <c r="E9" s="176">
        <v>10875</v>
      </c>
      <c r="F9" s="175">
        <v>0</v>
      </c>
      <c r="G9" s="220" t="s">
        <v>202</v>
      </c>
      <c r="H9" s="220">
        <v>11670380</v>
      </c>
      <c r="I9" s="220" t="s">
        <v>199</v>
      </c>
      <c r="J9" s="149"/>
      <c r="K9" s="169"/>
      <c r="L9" s="54" t="s">
        <v>60</v>
      </c>
      <c r="M9" s="22">
        <v>637591</v>
      </c>
      <c r="N9" s="22">
        <v>947457</v>
      </c>
      <c r="O9" s="22">
        <v>947457</v>
      </c>
      <c r="P9" s="22">
        <v>768107</v>
      </c>
      <c r="Q9" s="22">
        <v>847599</v>
      </c>
      <c r="R9" s="22">
        <v>677012</v>
      </c>
      <c r="S9" s="22">
        <v>799557</v>
      </c>
      <c r="T9" s="22">
        <v>1033949</v>
      </c>
      <c r="U9" s="22">
        <v>877319</v>
      </c>
      <c r="V9" s="22">
        <v>925960</v>
      </c>
      <c r="W9" s="22">
        <v>1047223</v>
      </c>
      <c r="X9" s="22"/>
      <c r="Y9" s="22"/>
      <c r="Z9" s="22">
        <v>1048256</v>
      </c>
      <c r="AA9" s="22">
        <v>831600</v>
      </c>
      <c r="AB9" s="22">
        <v>752496</v>
      </c>
      <c r="AC9" s="22">
        <v>760119</v>
      </c>
      <c r="AD9" s="22">
        <v>973162</v>
      </c>
      <c r="AE9" s="22">
        <v>1251846</v>
      </c>
      <c r="AF9" s="22">
        <v>1048448</v>
      </c>
      <c r="AG9" s="22">
        <v>970533</v>
      </c>
      <c r="AH9" s="22">
        <v>850238</v>
      </c>
      <c r="AI9" s="22">
        <v>1380775</v>
      </c>
      <c r="AJ9" s="22">
        <v>697846</v>
      </c>
      <c r="AK9" s="22"/>
      <c r="AL9" s="22">
        <v>737342</v>
      </c>
      <c r="AM9" s="22">
        <v>1060612</v>
      </c>
      <c r="AN9" s="22">
        <v>1189632</v>
      </c>
      <c r="AO9" s="22">
        <v>985166</v>
      </c>
      <c r="AP9" s="22">
        <v>1146857</v>
      </c>
      <c r="AQ9" s="22">
        <v>1051046</v>
      </c>
      <c r="AR9" s="22">
        <v>1268714</v>
      </c>
      <c r="AS9" s="22">
        <v>1268714</v>
      </c>
      <c r="AT9" s="22">
        <v>1041071</v>
      </c>
      <c r="AU9" s="22">
        <v>1252112</v>
      </c>
      <c r="AV9" s="22">
        <v>1048001</v>
      </c>
      <c r="AW9" s="22"/>
      <c r="AX9" s="22">
        <v>1062449</v>
      </c>
      <c r="AY9" s="22">
        <v>1305047</v>
      </c>
      <c r="AZ9" s="22">
        <v>1022189</v>
      </c>
      <c r="BA9" s="22">
        <v>1476428</v>
      </c>
    </row>
    <row r="10" spans="1:53" x14ac:dyDescent="0.25">
      <c r="A10" s="211" t="s">
        <v>1060</v>
      </c>
      <c r="B10" s="175" t="s">
        <v>143</v>
      </c>
      <c r="C10" s="175" t="s">
        <v>144</v>
      </c>
      <c r="D10" s="176" t="s">
        <v>162</v>
      </c>
      <c r="E10" s="176">
        <v>35016</v>
      </c>
      <c r="F10" s="175">
        <v>0</v>
      </c>
      <c r="G10" s="220" t="s">
        <v>153</v>
      </c>
      <c r="H10" s="220">
        <v>11670380</v>
      </c>
      <c r="I10" s="220" t="s">
        <v>198</v>
      </c>
      <c r="J10" s="149"/>
      <c r="K10" s="169"/>
      <c r="L10" s="54" t="s">
        <v>61</v>
      </c>
      <c r="M10" s="22">
        <v>328420</v>
      </c>
      <c r="N10" s="22">
        <v>320873</v>
      </c>
      <c r="O10" s="22">
        <v>320873</v>
      </c>
      <c r="P10" s="22">
        <v>530046</v>
      </c>
      <c r="Q10" s="22">
        <v>319443</v>
      </c>
      <c r="R10" s="22">
        <v>582652</v>
      </c>
      <c r="S10" s="22">
        <v>1171867</v>
      </c>
      <c r="T10" s="22">
        <v>424436</v>
      </c>
      <c r="U10" s="22">
        <v>882527</v>
      </c>
      <c r="V10" s="22">
        <v>559609</v>
      </c>
      <c r="W10" s="22">
        <v>743257</v>
      </c>
      <c r="X10" s="22"/>
      <c r="Y10" s="22"/>
      <c r="Z10" s="22">
        <v>873340</v>
      </c>
      <c r="AA10" s="22">
        <v>756865</v>
      </c>
      <c r="AB10" s="22">
        <v>865899</v>
      </c>
      <c r="AC10" s="22">
        <v>689823</v>
      </c>
      <c r="AD10" s="22">
        <v>334634</v>
      </c>
      <c r="AE10" s="22">
        <v>736873</v>
      </c>
      <c r="AF10" s="22">
        <v>940182</v>
      </c>
      <c r="AG10" s="22">
        <v>972612</v>
      </c>
      <c r="AH10" s="22">
        <v>814851</v>
      </c>
      <c r="AI10" s="22">
        <v>652773</v>
      </c>
      <c r="AJ10" s="22">
        <v>287452</v>
      </c>
      <c r="AK10" s="22">
        <v>358321</v>
      </c>
      <c r="AL10" s="22">
        <v>205533</v>
      </c>
      <c r="AM10" s="22">
        <v>502078</v>
      </c>
      <c r="AN10" s="22">
        <v>335210</v>
      </c>
      <c r="AO10" s="22">
        <v>986780</v>
      </c>
      <c r="AP10" s="22">
        <v>550534</v>
      </c>
      <c r="AQ10" s="22">
        <v>659901</v>
      </c>
      <c r="AR10" s="22">
        <v>406106</v>
      </c>
      <c r="AS10" s="22">
        <v>406106</v>
      </c>
      <c r="AT10" s="22">
        <v>840576</v>
      </c>
      <c r="AU10" s="22">
        <v>882871</v>
      </c>
      <c r="AV10" s="22">
        <v>336220</v>
      </c>
      <c r="AW10" s="22"/>
      <c r="AX10" s="22">
        <v>230549</v>
      </c>
      <c r="AY10" s="22">
        <v>523972</v>
      </c>
      <c r="AZ10" s="22">
        <v>333879</v>
      </c>
      <c r="BA10" s="22">
        <v>634574</v>
      </c>
    </row>
    <row r="11" spans="1:53" x14ac:dyDescent="0.25">
      <c r="A11" s="211" t="s">
        <v>1060</v>
      </c>
      <c r="B11" s="175" t="s">
        <v>143</v>
      </c>
      <c r="C11" s="175" t="s">
        <v>144</v>
      </c>
      <c r="D11" s="176" t="s">
        <v>162</v>
      </c>
      <c r="E11" s="176">
        <v>18880</v>
      </c>
      <c r="F11" s="175">
        <v>0</v>
      </c>
      <c r="G11" s="220" t="s">
        <v>264</v>
      </c>
      <c r="H11" s="220">
        <v>69263426</v>
      </c>
      <c r="I11" s="220" t="s">
        <v>199</v>
      </c>
      <c r="J11" s="149"/>
      <c r="K11" s="169"/>
      <c r="L11" s="54" t="s">
        <v>62</v>
      </c>
      <c r="M11" s="22">
        <v>27460</v>
      </c>
      <c r="N11" s="22">
        <v>103610</v>
      </c>
      <c r="O11" s="22">
        <v>103610</v>
      </c>
      <c r="P11" s="22">
        <v>51330</v>
      </c>
      <c r="Q11" s="22">
        <v>113269</v>
      </c>
      <c r="R11" s="22">
        <v>27770</v>
      </c>
      <c r="S11" s="22">
        <v>27180</v>
      </c>
      <c r="T11" s="22">
        <v>51996</v>
      </c>
      <c r="U11" s="22">
        <v>175036</v>
      </c>
      <c r="V11" s="22">
        <v>17386</v>
      </c>
      <c r="W11" s="22">
        <v>19896</v>
      </c>
      <c r="X11" s="22"/>
      <c r="Y11" s="22"/>
      <c r="Z11" s="22">
        <v>325858</v>
      </c>
      <c r="AA11" s="22">
        <v>119840</v>
      </c>
      <c r="AB11" s="22">
        <v>5436</v>
      </c>
      <c r="AC11" s="22">
        <v>27330</v>
      </c>
      <c r="AD11" s="22">
        <v>34902</v>
      </c>
      <c r="AE11" s="22">
        <v>22822</v>
      </c>
      <c r="AF11" s="22">
        <v>38357</v>
      </c>
      <c r="AG11" s="22">
        <v>43862</v>
      </c>
      <c r="AH11" s="22">
        <v>49483</v>
      </c>
      <c r="AI11" s="22">
        <v>288111</v>
      </c>
      <c r="AJ11" s="22">
        <v>8770</v>
      </c>
      <c r="AK11" s="22"/>
      <c r="AL11" s="22">
        <v>520578</v>
      </c>
      <c r="AM11" s="22">
        <v>20850</v>
      </c>
      <c r="AN11" s="22">
        <v>8360</v>
      </c>
      <c r="AO11" s="22">
        <v>30950</v>
      </c>
      <c r="AP11" s="22">
        <v>14532</v>
      </c>
      <c r="AQ11" s="22">
        <v>27560</v>
      </c>
      <c r="AR11" s="22">
        <v>60868</v>
      </c>
      <c r="AS11" s="22">
        <v>60868</v>
      </c>
      <c r="AT11" s="22">
        <v>14909</v>
      </c>
      <c r="AU11" s="22">
        <v>33487</v>
      </c>
      <c r="AV11" s="22">
        <v>19560</v>
      </c>
      <c r="AW11" s="22"/>
      <c r="AX11" s="22">
        <v>13020</v>
      </c>
      <c r="AY11" s="22">
        <v>15510</v>
      </c>
      <c r="AZ11" s="22">
        <v>55340</v>
      </c>
      <c r="BA11" s="22">
        <v>35890</v>
      </c>
    </row>
    <row r="12" spans="1:53" x14ac:dyDescent="0.25">
      <c r="A12" s="211" t="s">
        <v>1060</v>
      </c>
      <c r="B12" s="175" t="s">
        <v>143</v>
      </c>
      <c r="C12" s="175" t="s">
        <v>144</v>
      </c>
      <c r="D12" s="176" t="s">
        <v>162</v>
      </c>
      <c r="E12" s="176">
        <v>52899</v>
      </c>
      <c r="F12" s="175">
        <v>0</v>
      </c>
      <c r="G12" s="220" t="s">
        <v>264</v>
      </c>
      <c r="H12" s="220">
        <v>69263425</v>
      </c>
      <c r="I12" s="220" t="s">
        <v>201</v>
      </c>
      <c r="J12" s="149"/>
      <c r="K12" s="169"/>
      <c r="L12" s="54" t="s">
        <v>80</v>
      </c>
      <c r="M12" s="22">
        <v>0</v>
      </c>
      <c r="N12" s="22">
        <v>0</v>
      </c>
      <c r="O12" s="22">
        <v>0</v>
      </c>
      <c r="P12" s="22">
        <v>180000</v>
      </c>
      <c r="Q12" s="22">
        <v>340000</v>
      </c>
      <c r="R12" s="22">
        <v>45800</v>
      </c>
      <c r="S12" s="22">
        <v>52758</v>
      </c>
      <c r="T12" s="22"/>
      <c r="U12" s="22"/>
      <c r="V12" s="22">
        <v>54589</v>
      </c>
      <c r="W12" s="22">
        <v>267000</v>
      </c>
      <c r="X12" s="22"/>
      <c r="Y12" s="22"/>
      <c r="Z12" s="22"/>
      <c r="AA12" s="22"/>
      <c r="AB12" s="22">
        <v>347000</v>
      </c>
      <c r="AC12" s="22">
        <v>45000</v>
      </c>
      <c r="AD12" s="22">
        <v>15000</v>
      </c>
      <c r="AE12" s="22">
        <v>120000</v>
      </c>
      <c r="AF12" s="22">
        <v>60000</v>
      </c>
      <c r="AG12" s="22"/>
      <c r="AH12" s="22"/>
      <c r="AI12" s="22">
        <v>0</v>
      </c>
      <c r="AJ12" s="22"/>
      <c r="AK12" s="22"/>
      <c r="AL12" s="22"/>
      <c r="AM12" s="22">
        <v>70000</v>
      </c>
      <c r="AN12" s="22">
        <v>135000</v>
      </c>
      <c r="AO12" s="22">
        <v>0</v>
      </c>
      <c r="AP12" s="22" t="s">
        <v>222</v>
      </c>
      <c r="AQ12" s="22">
        <v>30000</v>
      </c>
      <c r="AR12" s="22">
        <v>90000</v>
      </c>
      <c r="AS12" s="22">
        <v>90000</v>
      </c>
      <c r="AT12" s="22" t="s">
        <v>222</v>
      </c>
      <c r="AU12" s="22">
        <v>0</v>
      </c>
      <c r="AV12" s="22">
        <v>0</v>
      </c>
      <c r="AW12" s="22"/>
      <c r="AX12" s="22">
        <v>45000</v>
      </c>
      <c r="AY12" s="22">
        <v>0</v>
      </c>
      <c r="AZ12" s="22">
        <v>30000</v>
      </c>
      <c r="BA12" s="22">
        <v>240000</v>
      </c>
    </row>
    <row r="13" spans="1:53" x14ac:dyDescent="0.25">
      <c r="A13" s="211" t="s">
        <v>1060</v>
      </c>
      <c r="B13" s="175" t="s">
        <v>143</v>
      </c>
      <c r="C13" s="175" t="s">
        <v>144</v>
      </c>
      <c r="D13" s="176" t="s">
        <v>162</v>
      </c>
      <c r="E13" s="176">
        <v>174053</v>
      </c>
      <c r="F13" s="175">
        <v>0</v>
      </c>
      <c r="G13" s="220" t="s">
        <v>264</v>
      </c>
      <c r="H13" s="220">
        <v>69263424</v>
      </c>
      <c r="I13" s="220" t="s">
        <v>200</v>
      </c>
      <c r="J13" s="149"/>
      <c r="K13" s="169"/>
      <c r="L13" s="54" t="s">
        <v>161</v>
      </c>
      <c r="M13" s="22"/>
      <c r="N13" s="22"/>
      <c r="O13" s="22"/>
      <c r="P13" s="22"/>
      <c r="Q13" s="22"/>
      <c r="R13" s="22"/>
      <c r="S13" s="22"/>
      <c r="T13" s="22"/>
      <c r="U13" s="22"/>
      <c r="V13" s="22"/>
      <c r="W13" s="22"/>
      <c r="X13" s="22"/>
      <c r="Y13" s="22"/>
      <c r="Z13" s="22"/>
      <c r="AA13" s="22"/>
      <c r="AB13" s="22"/>
      <c r="AC13" s="22"/>
      <c r="AD13" s="22"/>
      <c r="AE13" s="22"/>
      <c r="AF13" s="22"/>
      <c r="AG13" s="22"/>
      <c r="AH13" s="22">
        <v>155800</v>
      </c>
      <c r="AI13" s="22"/>
      <c r="AJ13" s="22">
        <v>22048</v>
      </c>
      <c r="AK13" s="22"/>
      <c r="AL13" s="22">
        <v>76898</v>
      </c>
      <c r="AM13" s="22">
        <v>131378</v>
      </c>
      <c r="AN13" s="22">
        <v>34860</v>
      </c>
      <c r="AO13" s="22">
        <v>33620</v>
      </c>
      <c r="AP13" s="22">
        <v>125112</v>
      </c>
      <c r="AQ13" s="22">
        <v>64584</v>
      </c>
      <c r="AR13" s="22">
        <v>212687</v>
      </c>
      <c r="AS13" s="22">
        <v>212687</v>
      </c>
      <c r="AT13" s="22">
        <v>209247</v>
      </c>
      <c r="AU13" s="22">
        <v>64848</v>
      </c>
      <c r="AV13" s="22">
        <v>0</v>
      </c>
      <c r="AW13" s="22"/>
      <c r="AX13" s="22">
        <v>87283</v>
      </c>
      <c r="AY13" s="22">
        <v>128144</v>
      </c>
      <c r="AZ13" s="22">
        <v>250956</v>
      </c>
      <c r="BA13" s="22">
        <v>322607</v>
      </c>
    </row>
    <row r="14" spans="1:53" x14ac:dyDescent="0.25">
      <c r="A14" s="211" t="s">
        <v>926</v>
      </c>
      <c r="B14" s="175" t="s">
        <v>143</v>
      </c>
      <c r="C14" s="175" t="s">
        <v>144</v>
      </c>
      <c r="D14" s="176" t="s">
        <v>162</v>
      </c>
      <c r="E14" s="176">
        <v>104519</v>
      </c>
      <c r="F14" s="175">
        <v>0</v>
      </c>
      <c r="G14" s="220" t="s">
        <v>153</v>
      </c>
      <c r="H14" s="220">
        <v>194202</v>
      </c>
      <c r="I14" s="220" t="s">
        <v>289</v>
      </c>
      <c r="J14" s="149"/>
      <c r="K14" s="169"/>
      <c r="L14" s="73" t="s">
        <v>63</v>
      </c>
      <c r="M14" s="74">
        <v>1737064</v>
      </c>
      <c r="N14" s="74">
        <v>1815495</v>
      </c>
      <c r="O14" s="74">
        <v>1815495</v>
      </c>
      <c r="P14" s="74">
        <v>1934628</v>
      </c>
      <c r="Q14" s="74">
        <v>2245050</v>
      </c>
      <c r="R14" s="74">
        <v>2078993</v>
      </c>
      <c r="S14" s="74">
        <v>2475588</v>
      </c>
      <c r="T14" s="74">
        <v>2000000</v>
      </c>
      <c r="U14" s="74">
        <v>2541076</v>
      </c>
      <c r="V14" s="74">
        <v>1980555</v>
      </c>
      <c r="W14" s="74">
        <v>2591377</v>
      </c>
      <c r="X14" s="74"/>
      <c r="Y14" s="74"/>
      <c r="Z14" s="74">
        <v>3379548</v>
      </c>
      <c r="AA14" s="74">
        <f>SUM(AA5:AA12)</f>
        <v>2586439</v>
      </c>
      <c r="AB14" s="74">
        <v>2807728</v>
      </c>
      <c r="AC14" s="74">
        <v>2012767</v>
      </c>
      <c r="AD14" s="74">
        <v>2066525</v>
      </c>
      <c r="AE14" s="74">
        <v>2559398</v>
      </c>
      <c r="AF14" s="74">
        <v>2536145</v>
      </c>
      <c r="AG14" s="74"/>
      <c r="AH14" s="74"/>
      <c r="AI14" s="74">
        <f>SUM(AI5:AI13)</f>
        <v>2760596</v>
      </c>
      <c r="AJ14" s="74">
        <f t="shared" ref="AJ14:AM14" si="0">SUM(AJ5:AJ13)</f>
        <v>1510370</v>
      </c>
      <c r="AK14" s="74">
        <f t="shared" si="0"/>
        <v>431441</v>
      </c>
      <c r="AL14" s="74">
        <f t="shared" si="0"/>
        <v>2392906</v>
      </c>
      <c r="AM14" s="74">
        <f t="shared" si="0"/>
        <v>2781371</v>
      </c>
      <c r="AN14" s="74">
        <f t="shared" ref="AN14" si="1">SUM(AN5:AN13)</f>
        <v>2607790</v>
      </c>
      <c r="AO14" s="74">
        <v>2480261</v>
      </c>
      <c r="AP14" s="74">
        <v>2564608</v>
      </c>
      <c r="AQ14" s="74">
        <v>2390184</v>
      </c>
      <c r="AR14" s="74">
        <v>2732497</v>
      </c>
      <c r="AS14" s="74">
        <v>2732497</v>
      </c>
      <c r="AT14" s="74">
        <v>2692799</v>
      </c>
      <c r="AU14" s="74">
        <v>2755072</v>
      </c>
      <c r="AV14" s="74">
        <f>SUM(AV5:AV13)</f>
        <v>2342742</v>
      </c>
      <c r="AW14" s="74"/>
      <c r="AX14" s="74">
        <v>2089468</v>
      </c>
      <c r="AY14" s="74">
        <v>2926825</v>
      </c>
      <c r="AZ14" s="74">
        <v>2371029</v>
      </c>
      <c r="BA14" s="74">
        <v>3232513</v>
      </c>
    </row>
    <row r="15" spans="1:53" x14ac:dyDescent="0.25">
      <c r="A15" s="211" t="s">
        <v>1062</v>
      </c>
      <c r="B15" s="175" t="s">
        <v>143</v>
      </c>
      <c r="C15" s="175" t="s">
        <v>144</v>
      </c>
      <c r="D15" s="176" t="s">
        <v>162</v>
      </c>
      <c r="E15" s="176">
        <v>9241</v>
      </c>
      <c r="F15" s="175">
        <v>0</v>
      </c>
      <c r="G15" s="220" t="s">
        <v>1063</v>
      </c>
      <c r="H15" s="220">
        <v>10730</v>
      </c>
      <c r="I15" s="220" t="s">
        <v>61</v>
      </c>
      <c r="J15" s="149"/>
      <c r="K15" s="169"/>
      <c r="L15" s="19"/>
      <c r="M15" s="19"/>
      <c r="N15" s="19"/>
      <c r="O15" s="19"/>
      <c r="P15" s="19"/>
      <c r="Q15" s="19"/>
      <c r="R15" s="19"/>
      <c r="S15" s="58"/>
      <c r="T15" s="58"/>
      <c r="U15" s="58"/>
      <c r="V15" s="58"/>
    </row>
    <row r="16" spans="1:53" x14ac:dyDescent="0.25">
      <c r="A16" s="211" t="s">
        <v>961</v>
      </c>
      <c r="B16" s="175" t="s">
        <v>143</v>
      </c>
      <c r="C16" s="175" t="s">
        <v>144</v>
      </c>
      <c r="D16" s="176" t="s">
        <v>162</v>
      </c>
      <c r="E16" s="176">
        <v>33960</v>
      </c>
      <c r="F16" s="175">
        <v>0</v>
      </c>
      <c r="G16" s="220" t="s">
        <v>1064</v>
      </c>
      <c r="H16" s="220">
        <v>132020</v>
      </c>
      <c r="I16" s="220" t="s">
        <v>61</v>
      </c>
      <c r="J16" s="149"/>
      <c r="K16" s="169"/>
      <c r="L16" s="3"/>
      <c r="M16"/>
      <c r="N16"/>
      <c r="O16"/>
      <c r="P16"/>
      <c r="Q16"/>
      <c r="R16"/>
      <c r="S16" s="58"/>
      <c r="T16" s="58"/>
      <c r="U16" s="58"/>
      <c r="V16" s="58"/>
    </row>
    <row r="17" spans="1:22" x14ac:dyDescent="0.25">
      <c r="A17" s="211" t="s">
        <v>927</v>
      </c>
      <c r="B17" s="175" t="s">
        <v>143</v>
      </c>
      <c r="C17" s="175" t="s">
        <v>144</v>
      </c>
      <c r="D17" s="176" t="s">
        <v>162</v>
      </c>
      <c r="E17" s="176">
        <v>35650</v>
      </c>
      <c r="F17" s="175">
        <v>0</v>
      </c>
      <c r="G17" s="220" t="s">
        <v>202</v>
      </c>
      <c r="H17" s="220">
        <v>11709679</v>
      </c>
      <c r="I17" s="220" t="s">
        <v>161</v>
      </c>
      <c r="J17" s="149"/>
      <c r="K17" s="169"/>
      <c r="L17" s="3"/>
      <c r="M17" s="5"/>
      <c r="N17"/>
      <c r="O17"/>
      <c r="P17"/>
      <c r="Q17"/>
      <c r="R17"/>
      <c r="S17" s="58"/>
      <c r="T17" s="58"/>
      <c r="U17" s="58"/>
      <c r="V17" s="58"/>
    </row>
    <row r="18" spans="1:22" x14ac:dyDescent="0.25">
      <c r="A18" s="211" t="s">
        <v>927</v>
      </c>
      <c r="B18" s="175" t="s">
        <v>143</v>
      </c>
      <c r="C18" s="175" t="s">
        <v>144</v>
      </c>
      <c r="D18" s="175" t="s">
        <v>162</v>
      </c>
      <c r="E18" s="176">
        <v>15910</v>
      </c>
      <c r="F18" s="175">
        <v>0</v>
      </c>
      <c r="G18" s="220" t="s">
        <v>1061</v>
      </c>
      <c r="H18" s="220">
        <v>20416830</v>
      </c>
      <c r="I18" s="220" t="s">
        <v>61</v>
      </c>
      <c r="J18" s="149"/>
      <c r="K18" s="169"/>
      <c r="L18" s="3"/>
      <c r="M18" s="5"/>
      <c r="N18"/>
      <c r="O18"/>
      <c r="P18"/>
      <c r="Q18"/>
      <c r="R18"/>
      <c r="S18" s="58"/>
      <c r="T18" s="58"/>
      <c r="U18" s="58"/>
      <c r="V18" s="58"/>
    </row>
    <row r="19" spans="1:22" x14ac:dyDescent="0.25">
      <c r="A19" s="211" t="s">
        <v>927</v>
      </c>
      <c r="B19" s="175" t="s">
        <v>143</v>
      </c>
      <c r="C19" s="175" t="s">
        <v>144</v>
      </c>
      <c r="D19" s="175" t="s">
        <v>162</v>
      </c>
      <c r="E19" s="176">
        <v>73280</v>
      </c>
      <c r="F19" s="175">
        <v>0</v>
      </c>
      <c r="G19" s="220" t="s">
        <v>1059</v>
      </c>
      <c r="H19" s="220">
        <v>40226</v>
      </c>
      <c r="I19" s="220" t="s">
        <v>200</v>
      </c>
      <c r="J19" s="149"/>
      <c r="K19" s="54" t="s">
        <v>201</v>
      </c>
      <c r="L19" s="3"/>
      <c r="M19" s="5"/>
      <c r="N19"/>
      <c r="O19"/>
      <c r="P19"/>
      <c r="Q19"/>
      <c r="R19"/>
      <c r="S19" s="58"/>
      <c r="T19" s="58"/>
      <c r="U19" s="58"/>
      <c r="V19" s="58"/>
    </row>
    <row r="20" spans="1:22" x14ac:dyDescent="0.25">
      <c r="A20" s="211" t="s">
        <v>927</v>
      </c>
      <c r="B20" s="175" t="s">
        <v>143</v>
      </c>
      <c r="C20" s="175" t="s">
        <v>144</v>
      </c>
      <c r="D20" s="175" t="s">
        <v>162</v>
      </c>
      <c r="E20" s="176">
        <v>30100</v>
      </c>
      <c r="F20" s="175">
        <v>0</v>
      </c>
      <c r="G20" s="220" t="s">
        <v>1059</v>
      </c>
      <c r="H20" s="220">
        <v>40227</v>
      </c>
      <c r="I20" s="220" t="s">
        <v>201</v>
      </c>
      <c r="J20" s="149"/>
      <c r="K20" s="54" t="s">
        <v>199</v>
      </c>
      <c r="L20" s="3"/>
      <c r="M20" s="5"/>
      <c r="N20"/>
      <c r="O20"/>
      <c r="P20"/>
      <c r="Q20"/>
      <c r="R20"/>
      <c r="S20" s="58"/>
      <c r="T20" s="58"/>
      <c r="U20" s="58"/>
      <c r="V20" s="58"/>
    </row>
    <row r="21" spans="1:22" x14ac:dyDescent="0.25">
      <c r="A21" s="211" t="s">
        <v>927</v>
      </c>
      <c r="B21" s="175" t="s">
        <v>143</v>
      </c>
      <c r="C21" s="175" t="s">
        <v>144</v>
      </c>
      <c r="D21" s="176" t="s">
        <v>162</v>
      </c>
      <c r="E21" s="176">
        <v>34127</v>
      </c>
      <c r="F21" s="175">
        <v>0</v>
      </c>
      <c r="G21" s="220" t="s">
        <v>153</v>
      </c>
      <c r="H21" s="220">
        <v>194631</v>
      </c>
      <c r="I21" s="220" t="s">
        <v>198</v>
      </c>
      <c r="J21" s="149"/>
      <c r="K21" s="54" t="s">
        <v>210</v>
      </c>
      <c r="L21" s="3"/>
      <c r="M21" s="5"/>
      <c r="N21"/>
      <c r="O21"/>
      <c r="P21"/>
      <c r="Q21"/>
      <c r="R21"/>
      <c r="S21" s="58"/>
      <c r="T21" s="58"/>
      <c r="U21" s="58"/>
      <c r="V21" s="58"/>
    </row>
    <row r="22" spans="1:22" x14ac:dyDescent="0.25">
      <c r="A22" s="211" t="s">
        <v>928</v>
      </c>
      <c r="B22" s="175" t="s">
        <v>143</v>
      </c>
      <c r="C22" s="175" t="s">
        <v>144</v>
      </c>
      <c r="D22" s="176" t="s">
        <v>162</v>
      </c>
      <c r="E22" s="176">
        <v>12010</v>
      </c>
      <c r="F22" s="175">
        <v>0</v>
      </c>
      <c r="G22" s="220" t="s">
        <v>264</v>
      </c>
      <c r="H22" s="220">
        <v>69310088</v>
      </c>
      <c r="I22" s="220" t="s">
        <v>199</v>
      </c>
      <c r="J22" s="149"/>
      <c r="K22" s="54" t="s">
        <v>198</v>
      </c>
      <c r="L22" s="3"/>
      <c r="M22" s="5"/>
      <c r="N22"/>
      <c r="O22"/>
      <c r="P22"/>
      <c r="Q22"/>
      <c r="R22"/>
      <c r="S22" s="58"/>
      <c r="T22" s="58"/>
      <c r="U22" s="58"/>
      <c r="V22" s="58"/>
    </row>
    <row r="23" spans="1:22" x14ac:dyDescent="0.25">
      <c r="A23" s="211" t="s">
        <v>928</v>
      </c>
      <c r="B23" s="175" t="s">
        <v>143</v>
      </c>
      <c r="C23" s="175" t="s">
        <v>144</v>
      </c>
      <c r="D23" s="176" t="s">
        <v>162</v>
      </c>
      <c r="E23" s="176">
        <v>60108</v>
      </c>
      <c r="F23" s="175">
        <v>0</v>
      </c>
      <c r="G23" s="220" t="s">
        <v>264</v>
      </c>
      <c r="H23" s="220">
        <v>69274817</v>
      </c>
      <c r="I23" s="220" t="s">
        <v>201</v>
      </c>
      <c r="J23" s="149"/>
      <c r="K23" s="54" t="s">
        <v>200</v>
      </c>
      <c r="L23" s="3"/>
      <c r="M23" s="5"/>
      <c r="N23"/>
      <c r="O23"/>
      <c r="P23"/>
      <c r="Q23"/>
      <c r="R23"/>
      <c r="S23" s="58"/>
      <c r="T23" s="58"/>
      <c r="U23" s="58"/>
      <c r="V23" s="58"/>
    </row>
    <row r="24" spans="1:22" x14ac:dyDescent="0.25">
      <c r="A24" s="211" t="s">
        <v>928</v>
      </c>
      <c r="B24" s="175" t="s">
        <v>143</v>
      </c>
      <c r="C24" s="175" t="s">
        <v>144</v>
      </c>
      <c r="D24" s="176" t="s">
        <v>162</v>
      </c>
      <c r="E24" s="176">
        <v>184660</v>
      </c>
      <c r="F24" s="175">
        <v>0</v>
      </c>
      <c r="G24" s="220" t="s">
        <v>264</v>
      </c>
      <c r="H24" s="220">
        <v>69274816</v>
      </c>
      <c r="I24" s="220" t="s">
        <v>200</v>
      </c>
      <c r="J24" s="149"/>
      <c r="K24" s="54" t="s">
        <v>61</v>
      </c>
      <c r="L24" s="19"/>
      <c r="M24" s="5"/>
      <c r="N24" s="19"/>
      <c r="O24" s="19"/>
      <c r="P24" s="19"/>
      <c r="Q24" s="19"/>
      <c r="R24" s="19"/>
      <c r="S24" s="58"/>
      <c r="T24" s="58"/>
      <c r="U24" s="58"/>
      <c r="V24" s="58"/>
    </row>
    <row r="25" spans="1:22" x14ac:dyDescent="0.25">
      <c r="A25" s="211" t="s">
        <v>928</v>
      </c>
      <c r="B25" s="175" t="s">
        <v>143</v>
      </c>
      <c r="C25" s="175" t="s">
        <v>144</v>
      </c>
      <c r="D25" s="176" t="s">
        <v>162</v>
      </c>
      <c r="E25" s="176">
        <v>11350</v>
      </c>
      <c r="F25" s="175">
        <v>0</v>
      </c>
      <c r="G25" s="220" t="s">
        <v>264</v>
      </c>
      <c r="H25" s="220">
        <v>6927815</v>
      </c>
      <c r="I25" s="220" t="s">
        <v>203</v>
      </c>
      <c r="J25" s="149"/>
      <c r="K25" s="54" t="s">
        <v>203</v>
      </c>
      <c r="L25" s="19"/>
      <c r="M25" s="5"/>
      <c r="N25" s="19"/>
      <c r="O25" s="19"/>
      <c r="P25" s="19"/>
      <c r="Q25" s="19"/>
      <c r="R25" s="19"/>
      <c r="S25" s="58"/>
      <c r="T25" s="58"/>
      <c r="U25" s="58"/>
      <c r="V25" s="58"/>
    </row>
    <row r="26" spans="1:22" x14ac:dyDescent="0.25">
      <c r="A26" s="211" t="s">
        <v>1065</v>
      </c>
      <c r="B26" s="175" t="s">
        <v>143</v>
      </c>
      <c r="C26" s="175" t="s">
        <v>144</v>
      </c>
      <c r="D26" s="176" t="s">
        <v>162</v>
      </c>
      <c r="E26" s="176">
        <v>102003</v>
      </c>
      <c r="F26" s="175">
        <v>0</v>
      </c>
      <c r="G26" s="220" t="s">
        <v>153</v>
      </c>
      <c r="H26" s="220">
        <v>195250</v>
      </c>
      <c r="I26" s="220" t="s">
        <v>289</v>
      </c>
      <c r="J26" s="149"/>
      <c r="K26" s="54" t="s">
        <v>80</v>
      </c>
      <c r="L26" s="19"/>
      <c r="M26" s="5"/>
      <c r="N26" s="19"/>
      <c r="O26" s="19"/>
      <c r="P26" s="19"/>
      <c r="Q26" s="19"/>
      <c r="R26" s="19"/>
      <c r="S26" s="58"/>
      <c r="T26" s="58"/>
      <c r="U26" s="58"/>
      <c r="V26" s="58"/>
    </row>
    <row r="27" spans="1:22" x14ac:dyDescent="0.25">
      <c r="A27" s="211" t="s">
        <v>930</v>
      </c>
      <c r="B27" s="175" t="s">
        <v>143</v>
      </c>
      <c r="C27" s="175" t="s">
        <v>144</v>
      </c>
      <c r="D27" s="176" t="s">
        <v>162</v>
      </c>
      <c r="E27" s="176">
        <v>35294</v>
      </c>
      <c r="F27" s="175">
        <v>0</v>
      </c>
      <c r="G27" s="220" t="s">
        <v>153</v>
      </c>
      <c r="H27" s="220">
        <v>117642</v>
      </c>
      <c r="I27" s="220" t="s">
        <v>198</v>
      </c>
      <c r="J27" s="149"/>
      <c r="K27" s="54" t="s">
        <v>161</v>
      </c>
      <c r="L27" s="19"/>
      <c r="M27" s="5"/>
      <c r="N27" s="19"/>
      <c r="O27" s="19"/>
      <c r="P27" s="19"/>
      <c r="Q27" s="19"/>
      <c r="R27" s="19"/>
      <c r="S27" s="58"/>
      <c r="T27" s="58"/>
      <c r="U27" s="58"/>
      <c r="V27" s="58"/>
    </row>
    <row r="28" spans="1:22" x14ac:dyDescent="0.25">
      <c r="A28" s="211" t="s">
        <v>930</v>
      </c>
      <c r="B28" s="175" t="s">
        <v>143</v>
      </c>
      <c r="C28" s="175" t="s">
        <v>144</v>
      </c>
      <c r="D28" s="176" t="s">
        <v>162</v>
      </c>
      <c r="E28" s="176">
        <v>37740</v>
      </c>
      <c r="F28" s="175">
        <v>0</v>
      </c>
      <c r="G28" s="220" t="s">
        <v>264</v>
      </c>
      <c r="H28" s="220">
        <v>69339484</v>
      </c>
      <c r="I28" s="220" t="s">
        <v>199</v>
      </c>
      <c r="J28" s="149"/>
      <c r="K28" s="169"/>
      <c r="L28" s="19"/>
      <c r="M28" s="5"/>
      <c r="N28" s="19"/>
      <c r="O28" s="19"/>
      <c r="P28" s="19"/>
      <c r="Q28" s="19"/>
      <c r="R28" s="19"/>
      <c r="S28" s="58"/>
      <c r="T28" s="58"/>
      <c r="U28" s="58"/>
      <c r="V28" s="58"/>
    </row>
    <row r="29" spans="1:22" x14ac:dyDescent="0.25">
      <c r="A29" s="211" t="s">
        <v>930</v>
      </c>
      <c r="B29" s="175" t="s">
        <v>143</v>
      </c>
      <c r="C29" s="175" t="s">
        <v>144</v>
      </c>
      <c r="D29" s="176" t="s">
        <v>162</v>
      </c>
      <c r="E29" s="176">
        <v>79869</v>
      </c>
      <c r="F29" s="175">
        <v>0</v>
      </c>
      <c r="G29" s="220" t="s">
        <v>264</v>
      </c>
      <c r="H29" s="220">
        <v>69339483</v>
      </c>
      <c r="I29" s="220" t="s">
        <v>201</v>
      </c>
      <c r="J29" s="149"/>
      <c r="K29" s="169"/>
      <c r="L29" s="19"/>
      <c r="M29" s="5"/>
      <c r="N29" s="19"/>
      <c r="O29" s="19"/>
      <c r="P29" s="19"/>
      <c r="Q29" s="19"/>
      <c r="R29" s="19"/>
      <c r="S29" s="58"/>
      <c r="T29" s="58"/>
      <c r="U29" s="58"/>
      <c r="V29" s="58"/>
    </row>
    <row r="30" spans="1:22" x14ac:dyDescent="0.25">
      <c r="A30" s="211" t="s">
        <v>930</v>
      </c>
      <c r="B30" s="175" t="s">
        <v>143</v>
      </c>
      <c r="C30" s="175" t="s">
        <v>144</v>
      </c>
      <c r="D30" s="175" t="s">
        <v>162</v>
      </c>
      <c r="E30" s="176">
        <v>12950</v>
      </c>
      <c r="F30" s="175">
        <v>0</v>
      </c>
      <c r="G30" s="220" t="s">
        <v>264</v>
      </c>
      <c r="H30" s="220">
        <v>69339482</v>
      </c>
      <c r="I30" s="220" t="s">
        <v>161</v>
      </c>
      <c r="J30" s="149"/>
      <c r="K30" s="169"/>
      <c r="L30" s="19"/>
      <c r="M30" s="5"/>
      <c r="N30" s="19"/>
      <c r="O30" s="19"/>
      <c r="P30" s="19"/>
      <c r="Q30" s="19"/>
      <c r="R30" s="19"/>
      <c r="S30" s="58"/>
      <c r="T30" s="58"/>
      <c r="U30" s="58"/>
      <c r="V30" s="58"/>
    </row>
    <row r="31" spans="1:22" x14ac:dyDescent="0.25">
      <c r="A31" s="211" t="s">
        <v>930</v>
      </c>
      <c r="B31" s="175" t="s">
        <v>143</v>
      </c>
      <c r="C31" s="175" t="s">
        <v>144</v>
      </c>
      <c r="D31" s="175" t="s">
        <v>162</v>
      </c>
      <c r="E31" s="176">
        <v>182450</v>
      </c>
      <c r="F31" s="175">
        <v>0</v>
      </c>
      <c r="G31" s="220" t="s">
        <v>264</v>
      </c>
      <c r="H31" s="220">
        <v>69339481</v>
      </c>
      <c r="I31" s="220" t="s">
        <v>200</v>
      </c>
      <c r="J31" s="149"/>
      <c r="K31" s="169"/>
      <c r="L31" s="19"/>
      <c r="M31" s="5"/>
      <c r="N31" s="19"/>
      <c r="O31" s="19"/>
      <c r="P31" s="19"/>
      <c r="Q31" s="19"/>
      <c r="R31" s="19"/>
      <c r="S31" s="58"/>
      <c r="T31" s="58"/>
      <c r="U31" s="58"/>
      <c r="V31" s="58"/>
    </row>
    <row r="32" spans="1:22" s="126" customFormat="1" x14ac:dyDescent="0.25">
      <c r="A32" s="211" t="s">
        <v>930</v>
      </c>
      <c r="B32" s="175" t="s">
        <v>143</v>
      </c>
      <c r="C32" s="175" t="s">
        <v>144</v>
      </c>
      <c r="D32" s="175" t="s">
        <v>162</v>
      </c>
      <c r="E32" s="176">
        <v>18831</v>
      </c>
      <c r="F32" s="175">
        <v>0</v>
      </c>
      <c r="G32" s="220" t="s">
        <v>290</v>
      </c>
      <c r="H32" s="220">
        <v>99438947</v>
      </c>
      <c r="I32" s="220" t="s">
        <v>61</v>
      </c>
      <c r="J32" s="149"/>
      <c r="K32" s="169"/>
      <c r="M32" s="5"/>
      <c r="S32" s="58"/>
      <c r="T32" s="58"/>
      <c r="U32" s="58"/>
      <c r="V32" s="58"/>
    </row>
    <row r="33" spans="1:22" s="126" customFormat="1" x14ac:dyDescent="0.25">
      <c r="A33" s="211" t="s">
        <v>930</v>
      </c>
      <c r="B33" s="152" t="s">
        <v>143</v>
      </c>
      <c r="C33" s="178" t="s">
        <v>144</v>
      </c>
      <c r="D33" s="179" t="s">
        <v>162</v>
      </c>
      <c r="E33" s="176">
        <v>23550</v>
      </c>
      <c r="F33" s="175">
        <v>0</v>
      </c>
      <c r="G33" s="220" t="s">
        <v>1059</v>
      </c>
      <c r="H33" s="220">
        <v>40446</v>
      </c>
      <c r="I33" s="220" t="s">
        <v>201</v>
      </c>
      <c r="J33" s="149"/>
      <c r="K33" s="169"/>
      <c r="M33" s="5"/>
      <c r="S33" s="58"/>
      <c r="T33" s="58"/>
      <c r="U33" s="58"/>
      <c r="V33" s="58"/>
    </row>
    <row r="34" spans="1:22" s="126" customFormat="1" x14ac:dyDescent="0.25">
      <c r="A34" s="211" t="s">
        <v>930</v>
      </c>
      <c r="B34" s="152" t="s">
        <v>143</v>
      </c>
      <c r="C34" s="178" t="s">
        <v>144</v>
      </c>
      <c r="D34" s="179" t="s">
        <v>162</v>
      </c>
      <c r="E34" s="176">
        <v>42500</v>
      </c>
      <c r="F34" s="175">
        <v>0</v>
      </c>
      <c r="G34" s="220" t="s">
        <v>1059</v>
      </c>
      <c r="H34" s="220">
        <v>40445</v>
      </c>
      <c r="I34" s="220" t="s">
        <v>200</v>
      </c>
      <c r="J34" s="149"/>
      <c r="K34" s="169"/>
      <c r="M34" s="5"/>
      <c r="S34" s="58"/>
      <c r="T34" s="58"/>
      <c r="U34" s="58"/>
      <c r="V34" s="58"/>
    </row>
    <row r="35" spans="1:22" s="126" customFormat="1" x14ac:dyDescent="0.25">
      <c r="A35" s="211" t="s">
        <v>1066</v>
      </c>
      <c r="B35" s="152" t="s">
        <v>143</v>
      </c>
      <c r="C35" s="178" t="s">
        <v>144</v>
      </c>
      <c r="D35" s="167" t="s">
        <v>162</v>
      </c>
      <c r="E35" s="176">
        <v>51910</v>
      </c>
      <c r="F35" s="175">
        <v>0</v>
      </c>
      <c r="G35" s="220" t="s">
        <v>290</v>
      </c>
      <c r="H35" s="220">
        <v>99521239</v>
      </c>
      <c r="I35" s="220" t="s">
        <v>61</v>
      </c>
      <c r="J35" s="149"/>
      <c r="K35" s="169"/>
      <c r="M35" s="5"/>
      <c r="S35" s="58"/>
      <c r="T35" s="58"/>
      <c r="U35" s="58"/>
      <c r="V35" s="58"/>
    </row>
    <row r="36" spans="1:22" s="126" customFormat="1" x14ac:dyDescent="0.25">
      <c r="A36" s="211" t="s">
        <v>1066</v>
      </c>
      <c r="B36" s="152" t="s">
        <v>143</v>
      </c>
      <c r="C36" s="178" t="s">
        <v>144</v>
      </c>
      <c r="D36" s="167" t="s">
        <v>162</v>
      </c>
      <c r="E36" s="176">
        <v>49000</v>
      </c>
      <c r="F36" s="175">
        <v>0</v>
      </c>
      <c r="G36" s="220" t="s">
        <v>1059</v>
      </c>
      <c r="H36" s="220">
        <v>40672</v>
      </c>
      <c r="I36" s="220" t="s">
        <v>201</v>
      </c>
      <c r="J36" s="149"/>
      <c r="K36" s="169"/>
      <c r="M36" s="5"/>
      <c r="S36" s="58"/>
      <c r="T36" s="58"/>
      <c r="U36" s="58"/>
      <c r="V36" s="58"/>
    </row>
    <row r="37" spans="1:22" s="126" customFormat="1" x14ac:dyDescent="0.25">
      <c r="A37" s="211" t="s">
        <v>1066</v>
      </c>
      <c r="B37" s="152" t="s">
        <v>143</v>
      </c>
      <c r="C37" s="178" t="s">
        <v>144</v>
      </c>
      <c r="D37" s="167" t="s">
        <v>162</v>
      </c>
      <c r="E37" s="176">
        <v>73000</v>
      </c>
      <c r="F37" s="175">
        <v>0</v>
      </c>
      <c r="G37" s="220" t="s">
        <v>1059</v>
      </c>
      <c r="H37" s="220">
        <v>40670</v>
      </c>
      <c r="I37" s="220" t="s">
        <v>200</v>
      </c>
      <c r="J37" s="149"/>
      <c r="K37" s="169"/>
      <c r="M37" s="5"/>
      <c r="S37" s="58"/>
      <c r="T37" s="58"/>
      <c r="U37" s="58"/>
      <c r="V37" s="58"/>
    </row>
    <row r="38" spans="1:22" s="126" customFormat="1" x14ac:dyDescent="0.25">
      <c r="A38" s="211" t="s">
        <v>1066</v>
      </c>
      <c r="B38" s="152" t="s">
        <v>143</v>
      </c>
      <c r="C38" s="178" t="s">
        <v>144</v>
      </c>
      <c r="D38" s="167" t="s">
        <v>162</v>
      </c>
      <c r="E38" s="176">
        <v>116001</v>
      </c>
      <c r="F38" s="175">
        <v>0</v>
      </c>
      <c r="G38" s="220" t="s">
        <v>153</v>
      </c>
      <c r="H38" s="220">
        <v>196067</v>
      </c>
      <c r="I38" s="220" t="s">
        <v>289</v>
      </c>
      <c r="J38" s="149"/>
      <c r="K38" s="169"/>
      <c r="M38" s="5"/>
      <c r="S38" s="58"/>
      <c r="T38" s="58"/>
      <c r="U38" s="58"/>
      <c r="V38" s="58"/>
    </row>
    <row r="39" spans="1:22" s="126" customFormat="1" x14ac:dyDescent="0.25">
      <c r="A39" s="211" t="s">
        <v>1067</v>
      </c>
      <c r="B39" s="152" t="s">
        <v>143</v>
      </c>
      <c r="C39" s="178" t="s">
        <v>144</v>
      </c>
      <c r="D39" s="167" t="s">
        <v>162</v>
      </c>
      <c r="E39" s="176">
        <v>47540</v>
      </c>
      <c r="F39" s="175">
        <v>0</v>
      </c>
      <c r="G39" s="220" t="s">
        <v>202</v>
      </c>
      <c r="H39" s="220">
        <v>11803510</v>
      </c>
      <c r="I39" s="220" t="s">
        <v>161</v>
      </c>
      <c r="J39" s="149"/>
      <c r="K39" s="169"/>
      <c r="M39" s="5"/>
      <c r="S39" s="58"/>
      <c r="T39" s="58"/>
      <c r="U39" s="58"/>
      <c r="V39" s="58"/>
    </row>
    <row r="40" spans="1:22" s="126" customFormat="1" x14ac:dyDescent="0.25">
      <c r="A40" s="211" t="s">
        <v>1067</v>
      </c>
      <c r="B40" s="152" t="s">
        <v>143</v>
      </c>
      <c r="C40" s="178" t="s">
        <v>144</v>
      </c>
      <c r="D40" s="167" t="s">
        <v>162</v>
      </c>
      <c r="E40" s="176">
        <v>40489</v>
      </c>
      <c r="F40" s="175">
        <v>0</v>
      </c>
      <c r="G40" s="220" t="s">
        <v>290</v>
      </c>
      <c r="H40" s="220">
        <v>99595164</v>
      </c>
      <c r="I40" s="220" t="s">
        <v>203</v>
      </c>
      <c r="J40" s="149"/>
      <c r="K40" s="169"/>
      <c r="M40" s="5"/>
      <c r="S40" s="58"/>
      <c r="T40" s="58"/>
      <c r="U40" s="58"/>
      <c r="V40" s="58"/>
    </row>
    <row r="41" spans="1:22" s="126" customFormat="1" x14ac:dyDescent="0.25">
      <c r="A41" s="211" t="s">
        <v>1067</v>
      </c>
      <c r="B41" s="152" t="s">
        <v>143</v>
      </c>
      <c r="C41" s="178" t="s">
        <v>144</v>
      </c>
      <c r="D41" s="167" t="s">
        <v>162</v>
      </c>
      <c r="E41" s="176">
        <v>30360</v>
      </c>
      <c r="F41" s="175">
        <v>0</v>
      </c>
      <c r="G41" s="220" t="s">
        <v>264</v>
      </c>
      <c r="H41" s="220">
        <v>69357254</v>
      </c>
      <c r="I41" s="220" t="s">
        <v>199</v>
      </c>
      <c r="J41" s="149"/>
      <c r="K41" s="169"/>
      <c r="M41" s="5"/>
      <c r="S41" s="58"/>
      <c r="T41" s="58"/>
      <c r="U41" s="58"/>
      <c r="V41" s="58"/>
    </row>
    <row r="42" spans="1:22" s="126" customFormat="1" x14ac:dyDescent="0.25">
      <c r="A42" s="211" t="s">
        <v>1067</v>
      </c>
      <c r="B42" s="152" t="s">
        <v>143</v>
      </c>
      <c r="C42" s="178" t="s">
        <v>144</v>
      </c>
      <c r="D42" s="167" t="s">
        <v>162</v>
      </c>
      <c r="E42" s="176">
        <v>14940</v>
      </c>
      <c r="F42" s="152">
        <v>0</v>
      </c>
      <c r="G42" s="220" t="s">
        <v>264</v>
      </c>
      <c r="H42" s="220">
        <v>69357253</v>
      </c>
      <c r="I42" s="220" t="s">
        <v>161</v>
      </c>
      <c r="J42" s="149"/>
      <c r="K42" s="169"/>
      <c r="M42" s="5"/>
      <c r="S42" s="58"/>
      <c r="T42" s="58"/>
      <c r="U42" s="58"/>
      <c r="V42" s="58"/>
    </row>
    <row r="43" spans="1:22" s="126" customFormat="1" x14ac:dyDescent="0.25">
      <c r="A43" s="211" t="s">
        <v>1067</v>
      </c>
      <c r="B43" s="152" t="s">
        <v>143</v>
      </c>
      <c r="C43" s="178" t="s">
        <v>144</v>
      </c>
      <c r="D43" s="167" t="s">
        <v>162</v>
      </c>
      <c r="E43" s="176">
        <v>82964</v>
      </c>
      <c r="F43" s="152">
        <v>0</v>
      </c>
      <c r="G43" s="220" t="s">
        <v>264</v>
      </c>
      <c r="H43" s="220">
        <v>69357252</v>
      </c>
      <c r="I43" s="220" t="s">
        <v>201</v>
      </c>
      <c r="J43" s="149"/>
      <c r="K43" s="169"/>
      <c r="M43" s="5"/>
      <c r="S43" s="58"/>
      <c r="T43" s="58"/>
      <c r="U43" s="58"/>
      <c r="V43" s="58"/>
    </row>
    <row r="44" spans="1:22" s="126" customFormat="1" x14ac:dyDescent="0.25">
      <c r="A44" s="211" t="s">
        <v>1067</v>
      </c>
      <c r="B44" s="152" t="s">
        <v>143</v>
      </c>
      <c r="C44" s="178" t="s">
        <v>144</v>
      </c>
      <c r="D44" s="167" t="s">
        <v>162</v>
      </c>
      <c r="E44" s="179">
        <v>153017</v>
      </c>
      <c r="F44" s="152">
        <v>0</v>
      </c>
      <c r="G44" s="220" t="s">
        <v>264</v>
      </c>
      <c r="H44" s="220">
        <v>69357251</v>
      </c>
      <c r="I44" s="220" t="s">
        <v>200</v>
      </c>
      <c r="J44" s="149"/>
      <c r="K44" s="169"/>
      <c r="M44" s="5"/>
      <c r="S44" s="58"/>
      <c r="T44" s="58"/>
      <c r="U44" s="58"/>
      <c r="V44" s="58"/>
    </row>
    <row r="45" spans="1:22" s="126" customFormat="1" x14ac:dyDescent="0.25">
      <c r="A45" s="211" t="s">
        <v>934</v>
      </c>
      <c r="B45" s="152" t="s">
        <v>143</v>
      </c>
      <c r="C45" s="178" t="s">
        <v>144</v>
      </c>
      <c r="D45" s="167" t="s">
        <v>162</v>
      </c>
      <c r="E45" s="179">
        <v>10590</v>
      </c>
      <c r="F45" s="152">
        <v>0</v>
      </c>
      <c r="G45" s="220" t="s">
        <v>565</v>
      </c>
      <c r="H45" s="220">
        <v>3490876</v>
      </c>
      <c r="I45" s="220" t="s">
        <v>203</v>
      </c>
      <c r="J45" s="149"/>
      <c r="K45" s="169"/>
      <c r="M45" s="5"/>
      <c r="S45" s="58"/>
      <c r="T45" s="58"/>
      <c r="U45" s="58"/>
      <c r="V45" s="58"/>
    </row>
    <row r="46" spans="1:22" s="126" customFormat="1" x14ac:dyDescent="0.25">
      <c r="A46" s="211" t="s">
        <v>934</v>
      </c>
      <c r="B46" s="152" t="s">
        <v>143</v>
      </c>
      <c r="C46" s="178" t="s">
        <v>144</v>
      </c>
      <c r="D46" s="167" t="s">
        <v>162</v>
      </c>
      <c r="E46" s="179">
        <v>447320</v>
      </c>
      <c r="F46" s="152">
        <v>0</v>
      </c>
      <c r="G46" s="220" t="s">
        <v>1068</v>
      </c>
      <c r="H46" s="220" t="s">
        <v>1069</v>
      </c>
      <c r="I46" s="220" t="s">
        <v>61</v>
      </c>
      <c r="J46" s="149"/>
      <c r="K46" s="169"/>
      <c r="M46" s="5"/>
      <c r="S46" s="58"/>
      <c r="T46" s="58"/>
      <c r="U46" s="58"/>
      <c r="V46" s="58"/>
    </row>
    <row r="47" spans="1:22" s="126" customFormat="1" x14ac:dyDescent="0.25">
      <c r="A47" s="211" t="s">
        <v>934</v>
      </c>
      <c r="B47" s="175" t="s">
        <v>143</v>
      </c>
      <c r="C47" s="175" t="s">
        <v>144</v>
      </c>
      <c r="D47" s="176" t="s">
        <v>162</v>
      </c>
      <c r="E47" s="176">
        <v>28871</v>
      </c>
      <c r="F47" s="175">
        <v>0</v>
      </c>
      <c r="G47" s="220" t="s">
        <v>153</v>
      </c>
      <c r="H47" s="220">
        <v>196323</v>
      </c>
      <c r="I47" s="220" t="s">
        <v>198</v>
      </c>
      <c r="J47" s="149"/>
      <c r="M47" s="5"/>
      <c r="S47" s="58"/>
      <c r="T47" s="58"/>
      <c r="U47" s="58"/>
      <c r="V47" s="58"/>
    </row>
    <row r="48" spans="1:22" s="126" customFormat="1" x14ac:dyDescent="0.25">
      <c r="A48" s="211" t="s">
        <v>935</v>
      </c>
      <c r="B48" s="175" t="s">
        <v>143</v>
      </c>
      <c r="C48" s="175" t="s">
        <v>144</v>
      </c>
      <c r="D48" s="176" t="s">
        <v>162</v>
      </c>
      <c r="E48" s="176">
        <v>107096</v>
      </c>
      <c r="F48" s="175">
        <v>0</v>
      </c>
      <c r="G48" s="220" t="s">
        <v>153</v>
      </c>
      <c r="H48" s="220">
        <v>196642</v>
      </c>
      <c r="I48" s="220" t="s">
        <v>289</v>
      </c>
      <c r="J48" s="149"/>
      <c r="M48" s="5"/>
      <c r="S48" s="58"/>
      <c r="T48" s="58"/>
      <c r="U48" s="58"/>
      <c r="V48" s="58"/>
    </row>
    <row r="49" spans="1:22" s="126" customFormat="1" x14ac:dyDescent="0.25">
      <c r="A49" s="211" t="s">
        <v>937</v>
      </c>
      <c r="B49" s="175" t="s">
        <v>143</v>
      </c>
      <c r="C49" s="175" t="s">
        <v>144</v>
      </c>
      <c r="D49" s="176" t="s">
        <v>162</v>
      </c>
      <c r="E49" s="176">
        <v>22245</v>
      </c>
      <c r="F49" s="175">
        <v>0</v>
      </c>
      <c r="G49" s="220" t="s">
        <v>1070</v>
      </c>
      <c r="H49" s="220">
        <v>383308</v>
      </c>
      <c r="I49" s="220" t="s">
        <v>61</v>
      </c>
      <c r="J49" s="149"/>
      <c r="M49" s="5"/>
      <c r="S49" s="58"/>
      <c r="T49" s="58"/>
      <c r="U49" s="58"/>
      <c r="V49" s="58"/>
    </row>
    <row r="50" spans="1:22" s="126" customFormat="1" x14ac:dyDescent="0.25">
      <c r="A50" s="211"/>
      <c r="B50" s="175"/>
      <c r="C50" s="175"/>
      <c r="D50" s="176"/>
      <c r="E50" s="176"/>
      <c r="F50" s="175"/>
      <c r="G50" s="220"/>
      <c r="H50" s="220"/>
      <c r="I50" s="220"/>
      <c r="J50" s="149"/>
      <c r="M50" s="5"/>
      <c r="S50" s="58"/>
      <c r="T50" s="58"/>
      <c r="U50" s="58"/>
      <c r="V50" s="58"/>
    </row>
    <row r="51" spans="1:22" s="126" customFormat="1" x14ac:dyDescent="0.25">
      <c r="A51" s="211"/>
      <c r="B51" s="152"/>
      <c r="C51" s="178"/>
      <c r="D51" s="179"/>
      <c r="E51" s="179"/>
      <c r="F51" s="152"/>
      <c r="G51" s="220"/>
      <c r="H51" s="220"/>
      <c r="I51" s="220"/>
      <c r="J51" s="149"/>
      <c r="M51" s="5"/>
      <c r="S51" s="58"/>
      <c r="T51" s="58"/>
      <c r="U51" s="58"/>
      <c r="V51" s="58"/>
    </row>
    <row r="52" spans="1:22" s="126" customFormat="1" x14ac:dyDescent="0.25">
      <c r="A52" s="211"/>
      <c r="B52" s="152"/>
      <c r="C52" s="178"/>
      <c r="D52" s="179"/>
      <c r="E52" s="179"/>
      <c r="F52" s="152"/>
      <c r="G52" s="220"/>
      <c r="H52" s="220"/>
      <c r="I52" s="220"/>
      <c r="J52" s="149"/>
      <c r="M52" s="5"/>
      <c r="S52" s="58"/>
      <c r="T52" s="58"/>
      <c r="U52" s="58"/>
      <c r="V52" s="58"/>
    </row>
    <row r="53" spans="1:22" s="126" customFormat="1" x14ac:dyDescent="0.25">
      <c r="A53" s="211"/>
      <c r="B53" s="152"/>
      <c r="C53" s="178"/>
      <c r="D53" s="67"/>
      <c r="E53" s="179"/>
      <c r="F53" s="152"/>
      <c r="G53" s="220"/>
      <c r="H53" s="220"/>
      <c r="I53" s="220"/>
      <c r="J53" s="149"/>
      <c r="M53" s="5"/>
      <c r="S53" s="58"/>
      <c r="T53" s="58"/>
      <c r="U53" s="58"/>
      <c r="V53" s="58"/>
    </row>
    <row r="54" spans="1:22" s="126" customFormat="1" x14ac:dyDescent="0.25">
      <c r="A54" s="211"/>
      <c r="B54" s="152"/>
      <c r="C54" s="178"/>
      <c r="D54" s="67"/>
      <c r="E54" s="179"/>
      <c r="F54" s="152"/>
      <c r="G54" s="220"/>
      <c r="H54" s="220"/>
      <c r="I54" s="220"/>
      <c r="J54" s="149"/>
      <c r="M54" s="5"/>
      <c r="S54" s="58"/>
      <c r="T54" s="58"/>
      <c r="U54" s="58"/>
      <c r="V54" s="58"/>
    </row>
    <row r="55" spans="1:22" s="126" customFormat="1" x14ac:dyDescent="0.25">
      <c r="A55" s="211"/>
      <c r="B55" s="152"/>
      <c r="C55" s="178"/>
      <c r="D55" s="67"/>
      <c r="E55" s="179"/>
      <c r="F55" s="152"/>
      <c r="G55" s="220"/>
      <c r="H55" s="220"/>
      <c r="I55" s="220"/>
      <c r="J55" s="149"/>
      <c r="M55" s="5"/>
      <c r="S55" s="58"/>
      <c r="T55" s="58"/>
      <c r="U55" s="58"/>
      <c r="V55" s="58"/>
    </row>
    <row r="56" spans="1:22" s="126" customFormat="1" x14ac:dyDescent="0.25">
      <c r="A56" s="211"/>
      <c r="B56" s="152"/>
      <c r="C56" s="178"/>
      <c r="D56" s="67"/>
      <c r="E56" s="179"/>
      <c r="F56" s="152"/>
      <c r="G56" s="220"/>
      <c r="H56" s="220"/>
      <c r="I56" s="220"/>
      <c r="J56" s="149"/>
      <c r="M56" s="5"/>
      <c r="S56" s="58"/>
      <c r="T56" s="58"/>
      <c r="U56" s="58"/>
      <c r="V56" s="58"/>
    </row>
    <row r="57" spans="1:22" s="126" customFormat="1" x14ac:dyDescent="0.25">
      <c r="A57" s="299" t="s">
        <v>923</v>
      </c>
      <c r="B57" s="220" t="s">
        <v>135</v>
      </c>
      <c r="C57" s="220" t="s">
        <v>296</v>
      </c>
      <c r="D57" s="220" t="s">
        <v>162</v>
      </c>
      <c r="E57" s="300">
        <v>0</v>
      </c>
      <c r="F57" s="301">
        <v>2800000</v>
      </c>
      <c r="G57" s="220"/>
      <c r="H57" s="220"/>
      <c r="I57" s="220"/>
      <c r="J57" s="149"/>
      <c r="M57" s="5"/>
      <c r="S57" s="58"/>
      <c r="T57" s="58"/>
      <c r="U57" s="58"/>
      <c r="V57" s="58"/>
    </row>
    <row r="58" spans="1:22" s="126" customFormat="1" x14ac:dyDescent="0.25">
      <c r="A58" s="299" t="s">
        <v>934</v>
      </c>
      <c r="B58" s="220" t="s">
        <v>135</v>
      </c>
      <c r="C58" s="220" t="s">
        <v>296</v>
      </c>
      <c r="D58" s="220" t="s">
        <v>162</v>
      </c>
      <c r="E58" s="300">
        <v>0</v>
      </c>
      <c r="F58" s="301">
        <v>400000</v>
      </c>
      <c r="G58" s="220"/>
      <c r="H58" s="220"/>
      <c r="I58" s="220"/>
      <c r="J58" s="149"/>
      <c r="M58" s="5"/>
      <c r="S58" s="58"/>
      <c r="T58" s="58"/>
      <c r="U58" s="58"/>
      <c r="V58" s="58"/>
    </row>
    <row r="59" spans="1:22" s="126" customFormat="1" x14ac:dyDescent="0.25">
      <c r="A59" s="299"/>
      <c r="B59" s="220"/>
      <c r="C59" s="220"/>
      <c r="D59" s="220"/>
      <c r="E59" s="300"/>
      <c r="F59" s="301"/>
      <c r="G59" s="220"/>
      <c r="H59" s="220"/>
      <c r="I59" s="220"/>
      <c r="J59" s="149"/>
      <c r="M59" s="5"/>
      <c r="S59" s="58"/>
      <c r="T59" s="58"/>
      <c r="U59" s="58"/>
      <c r="V59" s="58"/>
    </row>
    <row r="60" spans="1:22" s="126" customFormat="1" x14ac:dyDescent="0.25">
      <c r="A60" s="211"/>
      <c r="B60" s="152"/>
      <c r="C60" s="178"/>
      <c r="D60" s="67"/>
      <c r="E60" s="179"/>
      <c r="F60" s="152"/>
      <c r="G60" s="220"/>
      <c r="H60" s="220"/>
      <c r="I60" s="220"/>
      <c r="J60" s="149"/>
      <c r="M60" s="5"/>
      <c r="S60" s="58"/>
      <c r="T60" s="58"/>
      <c r="U60" s="58"/>
      <c r="V60" s="58"/>
    </row>
    <row r="61" spans="1:22" s="126" customFormat="1" x14ac:dyDescent="0.25">
      <c r="A61" s="152"/>
      <c r="B61" s="152"/>
      <c r="C61" s="178"/>
      <c r="D61" s="67"/>
      <c r="E61" s="179"/>
      <c r="F61" s="152"/>
      <c r="G61" s="220"/>
      <c r="H61" s="220"/>
      <c r="I61" s="220"/>
      <c r="J61" s="149"/>
      <c r="M61" s="5"/>
      <c r="S61" s="58"/>
      <c r="T61" s="58"/>
      <c r="U61" s="58"/>
      <c r="V61" s="58"/>
    </row>
    <row r="62" spans="1:22" s="126" customFormat="1" x14ac:dyDescent="0.25">
      <c r="A62" s="178" t="s">
        <v>953</v>
      </c>
      <c r="B62" s="152" t="s">
        <v>143</v>
      </c>
      <c r="C62" s="178" t="s">
        <v>163</v>
      </c>
      <c r="D62" s="179" t="s">
        <v>162</v>
      </c>
      <c r="E62" s="179">
        <v>100000</v>
      </c>
      <c r="F62" s="152"/>
      <c r="G62" s="220"/>
      <c r="H62" s="220"/>
      <c r="I62" s="220"/>
      <c r="J62" s="149"/>
      <c r="M62" s="5"/>
      <c r="S62" s="58"/>
      <c r="T62" s="58"/>
      <c r="U62" s="58"/>
      <c r="V62" s="58"/>
    </row>
    <row r="63" spans="1:22" s="126" customFormat="1" x14ac:dyDescent="0.25">
      <c r="A63" s="178" t="s">
        <v>928</v>
      </c>
      <c r="B63" s="152" t="s">
        <v>143</v>
      </c>
      <c r="C63" s="178" t="s">
        <v>163</v>
      </c>
      <c r="D63" s="179" t="s">
        <v>162</v>
      </c>
      <c r="E63" s="179">
        <v>40000</v>
      </c>
      <c r="F63" s="152"/>
      <c r="G63" s="220"/>
      <c r="H63" s="220"/>
      <c r="I63" s="220"/>
      <c r="J63" s="149"/>
      <c r="M63" s="5"/>
      <c r="S63" s="58"/>
      <c r="T63" s="58"/>
      <c r="U63" s="58"/>
      <c r="V63" s="58"/>
    </row>
    <row r="64" spans="1:22" s="126" customFormat="1" x14ac:dyDescent="0.25">
      <c r="A64" s="178" t="s">
        <v>930</v>
      </c>
      <c r="B64" s="152" t="s">
        <v>143</v>
      </c>
      <c r="C64" s="178" t="s">
        <v>163</v>
      </c>
      <c r="D64" s="179" t="s">
        <v>162</v>
      </c>
      <c r="E64" s="179">
        <v>40000</v>
      </c>
      <c r="F64" s="152"/>
      <c r="G64" s="220"/>
      <c r="H64" s="220"/>
      <c r="I64" s="220"/>
      <c r="J64" s="149"/>
      <c r="M64" s="5"/>
      <c r="S64" s="58"/>
      <c r="T64" s="58"/>
      <c r="U64" s="58"/>
      <c r="V64" s="58"/>
    </row>
    <row r="65" spans="1:22" s="126" customFormat="1" x14ac:dyDescent="0.25">
      <c r="A65" s="178" t="s">
        <v>933</v>
      </c>
      <c r="B65" s="152" t="s">
        <v>143</v>
      </c>
      <c r="C65" s="178" t="s">
        <v>163</v>
      </c>
      <c r="D65" s="179" t="s">
        <v>162</v>
      </c>
      <c r="E65" s="179">
        <v>50000</v>
      </c>
      <c r="F65" s="152"/>
      <c r="G65" s="220"/>
      <c r="H65" s="220"/>
      <c r="I65" s="220"/>
      <c r="J65" s="149"/>
      <c r="M65" s="5"/>
      <c r="S65" s="58"/>
      <c r="T65" s="58"/>
      <c r="U65" s="58"/>
      <c r="V65" s="58"/>
    </row>
    <row r="66" spans="1:22" s="126" customFormat="1" x14ac:dyDescent="0.25">
      <c r="A66" s="178" t="s">
        <v>1066</v>
      </c>
      <c r="B66" s="152" t="s">
        <v>143</v>
      </c>
      <c r="C66" s="178" t="s">
        <v>163</v>
      </c>
      <c r="D66" s="179" t="s">
        <v>162</v>
      </c>
      <c r="E66" s="179">
        <v>30000</v>
      </c>
      <c r="F66" s="152"/>
      <c r="G66" s="220"/>
      <c r="H66" s="220"/>
      <c r="I66" s="220"/>
      <c r="J66" s="149"/>
      <c r="M66" s="5"/>
      <c r="S66" s="58"/>
      <c r="T66" s="58"/>
      <c r="U66" s="58"/>
      <c r="V66" s="58"/>
    </row>
    <row r="67" spans="1:22" s="126" customFormat="1" x14ac:dyDescent="0.25">
      <c r="A67" s="178" t="s">
        <v>935</v>
      </c>
      <c r="B67" s="152" t="s">
        <v>143</v>
      </c>
      <c r="C67" s="178" t="s">
        <v>163</v>
      </c>
      <c r="D67" s="179" t="s">
        <v>162</v>
      </c>
      <c r="E67" s="179">
        <v>30000</v>
      </c>
      <c r="F67" s="152"/>
      <c r="G67" s="220"/>
      <c r="H67" s="220"/>
      <c r="I67" s="220"/>
      <c r="J67" s="149"/>
      <c r="M67" s="5"/>
      <c r="S67" s="58"/>
      <c r="T67" s="58"/>
      <c r="U67" s="58"/>
      <c r="V67" s="58"/>
    </row>
    <row r="68" spans="1:22" s="126" customFormat="1" x14ac:dyDescent="0.25">
      <c r="A68" s="178"/>
      <c r="B68" s="152"/>
      <c r="C68" s="178"/>
      <c r="D68" s="179"/>
      <c r="E68" s="179"/>
      <c r="F68" s="152"/>
      <c r="G68" s="220"/>
      <c r="H68" s="220"/>
      <c r="I68" s="220"/>
      <c r="J68" s="149"/>
      <c r="M68" s="5"/>
      <c r="S68" s="58"/>
      <c r="T68" s="58"/>
      <c r="U68" s="58"/>
      <c r="V68" s="58"/>
    </row>
    <row r="69" spans="1:22" s="126" customFormat="1" x14ac:dyDescent="0.25">
      <c r="A69" s="152"/>
      <c r="B69" s="152"/>
      <c r="C69" s="178"/>
      <c r="D69" s="167"/>
      <c r="E69" s="179"/>
      <c r="F69" s="152"/>
      <c r="G69" s="220"/>
      <c r="H69" s="220"/>
      <c r="I69" s="220"/>
      <c r="J69" s="149"/>
      <c r="M69" s="5"/>
      <c r="S69" s="58"/>
      <c r="T69" s="58"/>
      <c r="U69" s="58"/>
      <c r="V69" s="58"/>
    </row>
    <row r="70" spans="1:22" s="126" customFormat="1" x14ac:dyDescent="0.25">
      <c r="A70" s="152"/>
      <c r="B70" s="152"/>
      <c r="C70" s="178"/>
      <c r="D70" s="167"/>
      <c r="E70" s="179"/>
      <c r="F70" s="152"/>
      <c r="G70" s="220"/>
      <c r="H70" s="220"/>
      <c r="I70" s="220"/>
      <c r="J70" s="149"/>
      <c r="M70" s="5"/>
      <c r="S70" s="58"/>
      <c r="T70" s="58"/>
      <c r="U70" s="58"/>
      <c r="V70" s="58"/>
    </row>
    <row r="71" spans="1:22" s="126" customFormat="1" x14ac:dyDescent="0.25">
      <c r="A71" s="152"/>
      <c r="B71" s="152"/>
      <c r="C71" s="178"/>
      <c r="D71" s="167"/>
      <c r="E71" s="179"/>
      <c r="F71" s="152"/>
      <c r="G71" s="220"/>
      <c r="H71" s="220"/>
      <c r="I71" s="220"/>
      <c r="J71" s="149"/>
      <c r="M71" s="5"/>
      <c r="S71" s="58"/>
      <c r="T71" s="58"/>
      <c r="U71" s="58"/>
      <c r="V71" s="58"/>
    </row>
    <row r="72" spans="1:22" s="126" customFormat="1" x14ac:dyDescent="0.25">
      <c r="A72" s="152"/>
      <c r="B72" s="152"/>
      <c r="C72" s="178"/>
      <c r="D72" s="167"/>
      <c r="E72" s="179"/>
      <c r="F72" s="152"/>
      <c r="G72" s="220"/>
      <c r="H72" s="220"/>
      <c r="I72" s="220"/>
      <c r="J72" s="149"/>
      <c r="M72" s="5"/>
      <c r="S72" s="58"/>
      <c r="T72" s="58"/>
      <c r="U72" s="58"/>
      <c r="V72" s="58"/>
    </row>
    <row r="73" spans="1:22" s="126" customFormat="1" x14ac:dyDescent="0.25">
      <c r="A73" s="152"/>
      <c r="B73" s="152"/>
      <c r="C73" s="178"/>
      <c r="D73" s="167"/>
      <c r="E73" s="179"/>
      <c r="F73" s="152"/>
      <c r="G73" s="220"/>
      <c r="H73" s="220"/>
      <c r="I73" s="220"/>
      <c r="J73" s="149"/>
      <c r="K73" s="5"/>
      <c r="M73" s="5"/>
      <c r="S73" s="58"/>
      <c r="T73" s="58"/>
      <c r="U73" s="58"/>
      <c r="V73" s="58"/>
    </row>
    <row r="74" spans="1:22" s="126" customFormat="1" x14ac:dyDescent="0.25">
      <c r="A74" s="152"/>
      <c r="B74" s="152"/>
      <c r="C74" s="178"/>
      <c r="D74" s="167"/>
      <c r="E74" s="179"/>
      <c r="F74" s="152"/>
      <c r="G74" s="220"/>
      <c r="H74" s="220"/>
      <c r="I74" s="220"/>
      <c r="J74" s="149"/>
      <c r="K74" s="5"/>
      <c r="M74" s="5"/>
      <c r="S74" s="58"/>
      <c r="T74" s="58"/>
      <c r="U74" s="58"/>
      <c r="V74" s="58"/>
    </row>
    <row r="75" spans="1:22" s="126" customFormat="1" x14ac:dyDescent="0.25">
      <c r="A75" s="152"/>
      <c r="B75" s="152"/>
      <c r="C75" s="178"/>
      <c r="D75" s="167"/>
      <c r="E75" s="179"/>
      <c r="F75" s="152"/>
      <c r="G75" s="220"/>
      <c r="H75" s="220"/>
      <c r="I75" s="220"/>
      <c r="J75" s="149"/>
      <c r="K75" s="5"/>
      <c r="M75" s="5"/>
      <c r="S75" s="58"/>
      <c r="T75" s="58"/>
      <c r="U75" s="58"/>
      <c r="V75" s="58"/>
    </row>
    <row r="76" spans="1:22" s="126" customFormat="1" x14ac:dyDescent="0.25">
      <c r="A76" s="280"/>
      <c r="B76" s="280"/>
      <c r="C76" s="281"/>
      <c r="D76" s="282">
        <f>SUM(D62:D75)</f>
        <v>0</v>
      </c>
      <c r="E76" s="283">
        <f>SUM(E2:E75)</f>
        <v>3300716</v>
      </c>
      <c r="F76" s="283">
        <f>SUM(F2:F75)</f>
        <v>3200000</v>
      </c>
      <c r="G76" s="284"/>
      <c r="H76" s="284"/>
      <c r="I76" s="284"/>
      <c r="J76" s="316">
        <f>+E76-F76</f>
        <v>100716</v>
      </c>
      <c r="K76" s="5"/>
      <c r="M76" s="5"/>
      <c r="S76" s="58"/>
      <c r="T76" s="58"/>
      <c r="U76" s="58"/>
      <c r="V76" s="58"/>
    </row>
    <row r="77" spans="1:22" s="126" customFormat="1" x14ac:dyDescent="0.25">
      <c r="A77" s="152"/>
      <c r="B77" s="152"/>
      <c r="C77" s="178"/>
      <c r="D77" s="167"/>
      <c r="E77" s="179"/>
      <c r="F77" s="152"/>
      <c r="G77" s="220"/>
      <c r="H77" s="220"/>
      <c r="I77" s="220"/>
      <c r="J77" s="149"/>
      <c r="K77" s="5"/>
      <c r="M77" s="5"/>
      <c r="S77" s="58"/>
      <c r="T77" s="58"/>
      <c r="U77" s="58"/>
      <c r="V77" s="58"/>
    </row>
    <row r="78" spans="1:22" s="126" customFormat="1" x14ac:dyDescent="0.25">
      <c r="A78" s="152"/>
      <c r="B78" s="152"/>
      <c r="C78" s="178"/>
      <c r="D78" s="167"/>
      <c r="E78" s="179"/>
      <c r="F78" s="152"/>
      <c r="G78" s="220"/>
      <c r="H78" s="220"/>
      <c r="I78" s="220"/>
      <c r="J78" s="149"/>
      <c r="K78" s="5"/>
      <c r="M78" s="5"/>
      <c r="S78" s="58"/>
      <c r="T78" s="58"/>
      <c r="U78" s="58"/>
      <c r="V78" s="58"/>
    </row>
    <row r="79" spans="1:22" s="126" customFormat="1" x14ac:dyDescent="0.25">
      <c r="A79" s="152"/>
      <c r="B79" s="152"/>
      <c r="C79" s="178"/>
      <c r="D79" s="167"/>
      <c r="E79" s="179"/>
      <c r="F79" s="152"/>
      <c r="G79" s="220"/>
      <c r="H79" s="220"/>
      <c r="I79" s="220"/>
      <c r="J79" s="149"/>
      <c r="K79" s="5"/>
      <c r="M79" s="5"/>
      <c r="S79" s="58"/>
      <c r="T79" s="58"/>
      <c r="U79" s="58"/>
      <c r="V79" s="58"/>
    </row>
    <row r="80" spans="1:22" s="126" customFormat="1" x14ac:dyDescent="0.25">
      <c r="A80" s="178"/>
      <c r="B80" s="152"/>
      <c r="C80" s="178"/>
      <c r="D80" s="167"/>
      <c r="E80" s="179"/>
      <c r="F80" s="152"/>
      <c r="G80" s="220"/>
      <c r="H80" s="220"/>
      <c r="I80" s="220"/>
      <c r="J80" s="222"/>
      <c r="K80" s="5"/>
      <c r="M80" s="5"/>
      <c r="S80" s="58"/>
      <c r="T80" s="58"/>
      <c r="U80" s="58"/>
      <c r="V80" s="58"/>
    </row>
    <row r="81" spans="1:22" s="126" customFormat="1" x14ac:dyDescent="0.25">
      <c r="A81" s="178">
        <v>43647</v>
      </c>
      <c r="B81" s="152"/>
      <c r="C81" s="178" t="s">
        <v>1071</v>
      </c>
      <c r="D81" s="167"/>
      <c r="E81" s="179">
        <v>5328</v>
      </c>
      <c r="F81" s="152"/>
      <c r="G81" s="220" t="s">
        <v>291</v>
      </c>
      <c r="H81" s="220">
        <v>45460</v>
      </c>
      <c r="I81" s="220" t="s">
        <v>200</v>
      </c>
      <c r="J81" s="222"/>
      <c r="K81" s="5"/>
      <c r="M81" s="5"/>
      <c r="S81" s="58"/>
      <c r="T81" s="58"/>
      <c r="U81" s="58"/>
      <c r="V81" s="58"/>
    </row>
    <row r="82" spans="1:22" s="126" customFormat="1" x14ac:dyDescent="0.25">
      <c r="A82" s="178">
        <v>43648</v>
      </c>
      <c r="B82" s="152"/>
      <c r="C82" s="178" t="s">
        <v>1072</v>
      </c>
      <c r="D82" s="167"/>
      <c r="E82" s="179">
        <v>2200</v>
      </c>
      <c r="F82" s="152"/>
      <c r="G82" s="220" t="s">
        <v>319</v>
      </c>
      <c r="H82" s="220">
        <v>47420</v>
      </c>
      <c r="I82" s="220" t="s">
        <v>200</v>
      </c>
      <c r="J82" s="222"/>
      <c r="K82" s="5"/>
      <c r="M82" s="5"/>
      <c r="S82" s="58"/>
      <c r="T82" s="58"/>
      <c r="U82" s="58"/>
      <c r="V82" s="58"/>
    </row>
    <row r="83" spans="1:22" s="126" customFormat="1" x14ac:dyDescent="0.25">
      <c r="A83" s="178">
        <v>43650</v>
      </c>
      <c r="B83" s="152"/>
      <c r="C83" s="178" t="s">
        <v>1073</v>
      </c>
      <c r="D83" s="167"/>
      <c r="E83" s="179">
        <v>4800</v>
      </c>
      <c r="F83" s="152"/>
      <c r="G83" s="220" t="s">
        <v>1074</v>
      </c>
      <c r="H83" s="220">
        <v>85255</v>
      </c>
      <c r="I83" s="220" t="s">
        <v>200</v>
      </c>
      <c r="J83" s="222"/>
      <c r="K83" s="5"/>
      <c r="M83" s="5"/>
      <c r="S83" s="58"/>
      <c r="T83" s="58"/>
      <c r="U83" s="58"/>
      <c r="V83" s="58"/>
    </row>
    <row r="84" spans="1:22" s="126" customFormat="1" x14ac:dyDescent="0.25">
      <c r="A84" s="178">
        <v>43650</v>
      </c>
      <c r="B84" s="152"/>
      <c r="C84" s="178" t="s">
        <v>1075</v>
      </c>
      <c r="D84" s="167"/>
      <c r="E84" s="179">
        <v>2400</v>
      </c>
      <c r="F84" s="152"/>
      <c r="G84" s="220" t="s">
        <v>1076</v>
      </c>
      <c r="H84" s="220">
        <v>616620</v>
      </c>
      <c r="I84" s="220" t="s">
        <v>61</v>
      </c>
      <c r="J84" s="221"/>
      <c r="K84" s="5"/>
      <c r="M84" s="5"/>
      <c r="S84" s="58"/>
      <c r="T84" s="58"/>
      <c r="U84" s="58"/>
      <c r="V84" s="58"/>
    </row>
    <row r="85" spans="1:22" s="126" customFormat="1" x14ac:dyDescent="0.25">
      <c r="A85" s="178">
        <v>43650</v>
      </c>
      <c r="B85" s="152"/>
      <c r="C85" s="178" t="s">
        <v>1077</v>
      </c>
      <c r="D85" s="179"/>
      <c r="E85" s="179">
        <v>3500</v>
      </c>
      <c r="F85" s="152"/>
      <c r="G85" s="220" t="s">
        <v>1078</v>
      </c>
      <c r="H85" s="220">
        <v>4670</v>
      </c>
      <c r="I85" s="220" t="s">
        <v>61</v>
      </c>
      <c r="J85" s="221"/>
      <c r="K85" s="5"/>
      <c r="M85" s="5"/>
      <c r="S85" s="58"/>
      <c r="T85" s="58"/>
      <c r="U85" s="58"/>
      <c r="V85" s="58"/>
    </row>
    <row r="86" spans="1:22" s="126" customFormat="1" x14ac:dyDescent="0.25">
      <c r="A86" s="178">
        <v>43650</v>
      </c>
      <c r="B86" s="152"/>
      <c r="C86" s="178" t="s">
        <v>282</v>
      </c>
      <c r="D86" s="179"/>
      <c r="E86" s="179">
        <v>1000</v>
      </c>
      <c r="F86" s="152"/>
      <c r="G86" s="220" t="s">
        <v>242</v>
      </c>
      <c r="H86" s="220">
        <v>304142</v>
      </c>
      <c r="I86" s="220" t="s">
        <v>61</v>
      </c>
      <c r="J86" s="221"/>
      <c r="K86" s="5"/>
      <c r="M86" s="5"/>
      <c r="S86" s="58"/>
      <c r="T86" s="58"/>
      <c r="U86" s="58"/>
      <c r="V86" s="58"/>
    </row>
    <row r="87" spans="1:22" s="126" customFormat="1" x14ac:dyDescent="0.25">
      <c r="A87" s="178">
        <v>43650</v>
      </c>
      <c r="B87" s="152"/>
      <c r="C87" s="178" t="s">
        <v>245</v>
      </c>
      <c r="D87" s="179"/>
      <c r="E87" s="179">
        <v>1200</v>
      </c>
      <c r="F87" s="152"/>
      <c r="G87" s="220" t="s">
        <v>243</v>
      </c>
      <c r="H87" s="220">
        <v>256669</v>
      </c>
      <c r="I87" s="220" t="s">
        <v>61</v>
      </c>
      <c r="J87" s="221"/>
      <c r="K87" s="5"/>
      <c r="M87" s="5"/>
      <c r="S87" s="58"/>
      <c r="T87" s="58"/>
      <c r="U87" s="58"/>
      <c r="V87" s="58"/>
    </row>
    <row r="88" spans="1:22" s="126" customFormat="1" x14ac:dyDescent="0.25">
      <c r="A88" s="178">
        <v>43651</v>
      </c>
      <c r="B88" s="152"/>
      <c r="C88" s="178" t="s">
        <v>1079</v>
      </c>
      <c r="D88" s="179"/>
      <c r="E88" s="179">
        <v>14161</v>
      </c>
      <c r="F88" s="152"/>
      <c r="G88" s="220" t="s">
        <v>1080</v>
      </c>
      <c r="H88" s="220">
        <v>1331</v>
      </c>
      <c r="I88" s="220" t="s">
        <v>199</v>
      </c>
      <c r="J88" s="221"/>
      <c r="K88" s="5"/>
      <c r="M88" s="5"/>
      <c r="S88" s="58"/>
      <c r="T88" s="58"/>
      <c r="U88" s="58"/>
      <c r="V88" s="58"/>
    </row>
    <row r="89" spans="1:22" s="126" customFormat="1" x14ac:dyDescent="0.25">
      <c r="A89" s="178">
        <v>43651</v>
      </c>
      <c r="B89" s="152"/>
      <c r="C89" s="178" t="s">
        <v>1072</v>
      </c>
      <c r="D89" s="179"/>
      <c r="E89" s="179">
        <v>2600</v>
      </c>
      <c r="F89" s="152"/>
      <c r="G89" s="220" t="s">
        <v>319</v>
      </c>
      <c r="H89" s="220">
        <v>47481</v>
      </c>
      <c r="I89" s="220" t="s">
        <v>200</v>
      </c>
      <c r="J89" s="221"/>
      <c r="K89" s="5"/>
      <c r="M89" s="5"/>
      <c r="S89" s="58"/>
      <c r="T89" s="58"/>
      <c r="U89" s="58"/>
      <c r="V89" s="58"/>
    </row>
    <row r="90" spans="1:22" s="126" customFormat="1" x14ac:dyDescent="0.25">
      <c r="A90" s="178">
        <v>43651</v>
      </c>
      <c r="B90" s="152"/>
      <c r="C90" s="178" t="s">
        <v>1075</v>
      </c>
      <c r="D90" s="179"/>
      <c r="E90" s="179">
        <v>1850</v>
      </c>
      <c r="F90" s="152"/>
      <c r="G90" s="220" t="s">
        <v>1081</v>
      </c>
      <c r="H90" s="220">
        <v>2552200</v>
      </c>
      <c r="I90" s="220" t="s">
        <v>61</v>
      </c>
      <c r="J90" s="221"/>
      <c r="K90" s="5"/>
      <c r="M90" s="5"/>
      <c r="S90" s="58"/>
      <c r="T90" s="58"/>
      <c r="U90" s="58"/>
      <c r="V90" s="58"/>
    </row>
    <row r="91" spans="1:22" s="126" customFormat="1" x14ac:dyDescent="0.25">
      <c r="A91" s="178">
        <v>43656</v>
      </c>
      <c r="B91" s="152"/>
      <c r="C91" s="178" t="s">
        <v>1082</v>
      </c>
      <c r="D91" s="179"/>
      <c r="E91" s="179">
        <v>3750</v>
      </c>
      <c r="F91" s="152"/>
      <c r="G91" s="220" t="s">
        <v>1074</v>
      </c>
      <c r="H91" s="220">
        <v>84875</v>
      </c>
      <c r="I91" s="220" t="s">
        <v>200</v>
      </c>
      <c r="J91" s="221"/>
      <c r="K91" s="5"/>
      <c r="M91" s="5"/>
      <c r="S91" s="58"/>
      <c r="T91" s="58"/>
      <c r="U91" s="58"/>
      <c r="V91" s="58"/>
    </row>
    <row r="92" spans="1:22" s="126" customFormat="1" x14ac:dyDescent="0.25">
      <c r="A92" s="178">
        <v>43656</v>
      </c>
      <c r="B92" s="152"/>
      <c r="C92" s="178" t="s">
        <v>1072</v>
      </c>
      <c r="D92" s="179"/>
      <c r="E92" s="179">
        <v>2800</v>
      </c>
      <c r="F92" s="152"/>
      <c r="G92" s="220" t="s">
        <v>319</v>
      </c>
      <c r="H92" s="220">
        <v>47861</v>
      </c>
      <c r="I92" s="220" t="s">
        <v>200</v>
      </c>
      <c r="J92" s="221"/>
      <c r="K92" s="5"/>
      <c r="M92" s="5"/>
      <c r="S92" s="58"/>
      <c r="T92" s="58"/>
      <c r="U92" s="58"/>
      <c r="V92" s="58"/>
    </row>
    <row r="93" spans="1:22" s="126" customFormat="1" x14ac:dyDescent="0.25">
      <c r="A93" s="178">
        <v>43657</v>
      </c>
      <c r="B93" s="152"/>
      <c r="C93" s="178" t="s">
        <v>282</v>
      </c>
      <c r="D93" s="179"/>
      <c r="E93" s="179">
        <v>1000</v>
      </c>
      <c r="F93" s="152"/>
      <c r="G93" s="220" t="s">
        <v>282</v>
      </c>
      <c r="H93" s="220">
        <v>307558</v>
      </c>
      <c r="I93" s="220" t="s">
        <v>61</v>
      </c>
      <c r="J93" s="221"/>
      <c r="K93" s="5"/>
      <c r="M93" s="5"/>
      <c r="S93" s="58"/>
      <c r="T93" s="58"/>
      <c r="U93" s="58"/>
      <c r="V93" s="58"/>
    </row>
    <row r="94" spans="1:22" s="126" customFormat="1" x14ac:dyDescent="0.25">
      <c r="A94" s="178">
        <v>43658</v>
      </c>
      <c r="B94" s="152"/>
      <c r="C94" s="178" t="s">
        <v>1072</v>
      </c>
      <c r="D94" s="179"/>
      <c r="E94" s="179">
        <v>2400</v>
      </c>
      <c r="F94" s="152"/>
      <c r="G94" s="220" t="s">
        <v>319</v>
      </c>
      <c r="H94" s="220">
        <v>47647</v>
      </c>
      <c r="I94" s="220" t="s">
        <v>200</v>
      </c>
      <c r="J94" s="221"/>
      <c r="K94" s="5"/>
      <c r="M94" s="5"/>
      <c r="S94" s="58"/>
      <c r="T94" s="58"/>
      <c r="U94" s="58"/>
      <c r="V94" s="58"/>
    </row>
    <row r="95" spans="1:22" s="126" customFormat="1" x14ac:dyDescent="0.25">
      <c r="A95" s="178">
        <v>43664</v>
      </c>
      <c r="B95" s="152"/>
      <c r="C95" s="178" t="s">
        <v>245</v>
      </c>
      <c r="D95" s="179"/>
      <c r="E95" s="179">
        <v>2200</v>
      </c>
      <c r="F95" s="152"/>
      <c r="G95" s="220" t="s">
        <v>243</v>
      </c>
      <c r="H95" s="220">
        <v>859661</v>
      </c>
      <c r="I95" s="220" t="s">
        <v>61</v>
      </c>
      <c r="J95" s="221"/>
      <c r="K95" s="5"/>
      <c r="M95" s="5"/>
      <c r="S95" s="58"/>
      <c r="T95" s="58"/>
      <c r="U95" s="58"/>
      <c r="V95" s="58"/>
    </row>
    <row r="96" spans="1:22" s="126" customFormat="1" x14ac:dyDescent="0.25">
      <c r="A96" s="178">
        <v>43664</v>
      </c>
      <c r="B96" s="152"/>
      <c r="C96" s="178" t="s">
        <v>282</v>
      </c>
      <c r="D96" s="179"/>
      <c r="E96" s="179">
        <v>1000</v>
      </c>
      <c r="F96" s="152"/>
      <c r="G96" s="220" t="s">
        <v>242</v>
      </c>
      <c r="H96" s="220">
        <v>311022</v>
      </c>
      <c r="I96" s="220" t="s">
        <v>61</v>
      </c>
      <c r="J96" s="221"/>
      <c r="K96" s="5"/>
      <c r="M96" s="5"/>
      <c r="S96" s="58"/>
      <c r="T96" s="58"/>
      <c r="U96" s="58"/>
      <c r="V96" s="58"/>
    </row>
    <row r="97" spans="1:22" s="126" customFormat="1" x14ac:dyDescent="0.25">
      <c r="A97" s="178">
        <v>43664</v>
      </c>
      <c r="B97" s="152"/>
      <c r="C97" s="178" t="s">
        <v>567</v>
      </c>
      <c r="D97" s="179"/>
      <c r="E97" s="179">
        <v>20000</v>
      </c>
      <c r="F97" s="152"/>
      <c r="G97" s="220" t="s">
        <v>1083</v>
      </c>
      <c r="H97" s="220">
        <v>56309</v>
      </c>
      <c r="I97" s="220" t="s">
        <v>61</v>
      </c>
      <c r="J97" s="221"/>
      <c r="K97" s="5"/>
      <c r="M97" s="5"/>
      <c r="S97" s="58"/>
      <c r="T97" s="58"/>
      <c r="U97" s="58"/>
      <c r="V97" s="58"/>
    </row>
    <row r="98" spans="1:22" s="126" customFormat="1" x14ac:dyDescent="0.25">
      <c r="A98" s="178">
        <v>43664</v>
      </c>
      <c r="B98" s="152"/>
      <c r="C98" s="178" t="s">
        <v>1084</v>
      </c>
      <c r="D98" s="179"/>
      <c r="E98" s="179">
        <v>4500</v>
      </c>
      <c r="F98" s="152"/>
      <c r="G98" s="220" t="s">
        <v>1085</v>
      </c>
      <c r="H98" s="220">
        <v>23796</v>
      </c>
      <c r="I98" s="220" t="s">
        <v>61</v>
      </c>
      <c r="J98" s="221"/>
      <c r="K98" s="5"/>
      <c r="M98" s="5"/>
      <c r="S98" s="58"/>
      <c r="T98" s="58"/>
      <c r="U98" s="58"/>
      <c r="V98" s="58"/>
    </row>
    <row r="99" spans="1:22" s="126" customFormat="1" x14ac:dyDescent="0.25">
      <c r="A99" s="178">
        <v>43665</v>
      </c>
      <c r="B99" s="152"/>
      <c r="C99" s="178" t="s">
        <v>1086</v>
      </c>
      <c r="D99" s="179"/>
      <c r="E99" s="179">
        <v>27500</v>
      </c>
      <c r="F99" s="152"/>
      <c r="G99" s="220" t="s">
        <v>320</v>
      </c>
      <c r="H99" s="220">
        <v>2045</v>
      </c>
      <c r="I99" s="220" t="s">
        <v>61</v>
      </c>
      <c r="J99" s="221"/>
      <c r="K99" s="5"/>
      <c r="M99" s="5"/>
      <c r="S99" s="58"/>
      <c r="T99" s="58"/>
      <c r="U99" s="58"/>
      <c r="V99" s="58"/>
    </row>
    <row r="100" spans="1:22" s="126" customFormat="1" x14ac:dyDescent="0.25">
      <c r="A100" s="178">
        <v>43667</v>
      </c>
      <c r="B100" s="152"/>
      <c r="C100" s="178" t="s">
        <v>1087</v>
      </c>
      <c r="D100" s="179"/>
      <c r="E100" s="179">
        <v>1650</v>
      </c>
      <c r="F100" s="152"/>
      <c r="G100" s="220" t="s">
        <v>264</v>
      </c>
      <c r="H100" s="220">
        <v>1299231274</v>
      </c>
      <c r="I100" s="220" t="s">
        <v>200</v>
      </c>
      <c r="J100" s="221"/>
      <c r="K100" s="5"/>
      <c r="M100" s="5"/>
      <c r="S100" s="58"/>
      <c r="T100" s="58"/>
      <c r="U100" s="58"/>
      <c r="V100" s="58"/>
    </row>
    <row r="101" spans="1:22" s="126" customFormat="1" x14ac:dyDescent="0.25">
      <c r="A101" s="178">
        <v>43668</v>
      </c>
      <c r="B101" s="152"/>
      <c r="C101" s="178" t="s">
        <v>1088</v>
      </c>
      <c r="D101" s="179"/>
      <c r="E101" s="179">
        <v>1100</v>
      </c>
      <c r="F101" s="152"/>
      <c r="G101" s="220" t="s">
        <v>263</v>
      </c>
      <c r="H101" s="220">
        <v>910580</v>
      </c>
      <c r="I101" s="220" t="s">
        <v>201</v>
      </c>
      <c r="J101" s="221"/>
      <c r="K101" s="5"/>
      <c r="M101" s="5"/>
      <c r="S101" s="58"/>
      <c r="T101" s="58"/>
      <c r="U101" s="58"/>
      <c r="V101" s="58"/>
    </row>
    <row r="102" spans="1:22" s="126" customFormat="1" x14ac:dyDescent="0.25">
      <c r="A102" s="178">
        <v>43669</v>
      </c>
      <c r="B102" s="152"/>
      <c r="C102" s="178" t="s">
        <v>1072</v>
      </c>
      <c r="D102" s="179"/>
      <c r="E102" s="179">
        <v>2500</v>
      </c>
      <c r="F102" s="152"/>
      <c r="G102" s="220" t="s">
        <v>319</v>
      </c>
      <c r="H102" s="220">
        <v>47936</v>
      </c>
      <c r="I102" s="220" t="s">
        <v>200</v>
      </c>
      <c r="J102" s="221"/>
      <c r="K102" s="5"/>
      <c r="M102" s="5"/>
      <c r="S102" s="58"/>
      <c r="T102" s="58"/>
      <c r="U102" s="58"/>
      <c r="V102" s="58"/>
    </row>
    <row r="103" spans="1:22" s="126" customFormat="1" x14ac:dyDescent="0.25">
      <c r="A103" s="178">
        <v>43669</v>
      </c>
      <c r="B103" s="152"/>
      <c r="C103" s="178" t="s">
        <v>1089</v>
      </c>
      <c r="D103" s="179"/>
      <c r="E103" s="179">
        <v>4330</v>
      </c>
      <c r="F103" s="152"/>
      <c r="G103" s="220" t="s">
        <v>566</v>
      </c>
      <c r="H103" s="220">
        <v>4330</v>
      </c>
      <c r="I103" s="220" t="s">
        <v>200</v>
      </c>
      <c r="J103" s="221"/>
      <c r="K103" s="5"/>
      <c r="M103" s="5"/>
      <c r="S103" s="58"/>
      <c r="T103" s="58"/>
      <c r="U103" s="58"/>
      <c r="V103" s="58"/>
    </row>
    <row r="104" spans="1:22" s="126" customFormat="1" x14ac:dyDescent="0.25">
      <c r="A104" s="178">
        <v>43670</v>
      </c>
      <c r="B104" s="152"/>
      <c r="C104" s="178" t="s">
        <v>245</v>
      </c>
      <c r="D104" s="179"/>
      <c r="E104" s="179">
        <v>6000</v>
      </c>
      <c r="F104" s="152"/>
      <c r="G104" s="220" t="s">
        <v>243</v>
      </c>
      <c r="H104" s="220">
        <v>512512</v>
      </c>
      <c r="I104" s="220" t="s">
        <v>61</v>
      </c>
      <c r="J104" s="221"/>
      <c r="K104" s="5"/>
      <c r="M104" s="5"/>
      <c r="S104" s="58"/>
      <c r="T104" s="58"/>
      <c r="U104" s="58"/>
      <c r="V104" s="58"/>
    </row>
    <row r="105" spans="1:22" s="126" customFormat="1" x14ac:dyDescent="0.25">
      <c r="A105" s="178">
        <v>43670</v>
      </c>
      <c r="B105" s="152"/>
      <c r="C105" s="178" t="s">
        <v>282</v>
      </c>
      <c r="D105" s="179"/>
      <c r="E105" s="179">
        <v>1000</v>
      </c>
      <c r="F105" s="152"/>
      <c r="G105" s="220" t="s">
        <v>242</v>
      </c>
      <c r="H105" s="220">
        <v>313747</v>
      </c>
      <c r="I105" s="220" t="s">
        <v>61</v>
      </c>
      <c r="J105" s="221"/>
      <c r="K105" s="5"/>
      <c r="M105" s="5"/>
      <c r="S105" s="58"/>
      <c r="T105" s="58"/>
      <c r="U105" s="58"/>
      <c r="V105" s="58"/>
    </row>
    <row r="106" spans="1:22" s="126" customFormat="1" x14ac:dyDescent="0.25">
      <c r="A106" s="178">
        <v>43670</v>
      </c>
      <c r="B106" s="152"/>
      <c r="C106" s="178" t="s">
        <v>1090</v>
      </c>
      <c r="D106" s="179"/>
      <c r="E106" s="179">
        <v>3990</v>
      </c>
      <c r="F106" s="152"/>
      <c r="G106" s="220" t="s">
        <v>243</v>
      </c>
      <c r="H106" s="220" t="s">
        <v>338</v>
      </c>
      <c r="I106" s="220" t="s">
        <v>201</v>
      </c>
      <c r="J106" s="221"/>
      <c r="K106" s="5"/>
      <c r="M106" s="5"/>
      <c r="S106" s="58"/>
      <c r="T106" s="58"/>
      <c r="U106" s="58"/>
      <c r="V106" s="58"/>
    </row>
    <row r="107" spans="1:22" s="126" customFormat="1" x14ac:dyDescent="0.25">
      <c r="A107" s="178">
        <v>43671</v>
      </c>
      <c r="B107" s="152"/>
      <c r="C107" s="178" t="s">
        <v>1091</v>
      </c>
      <c r="D107" s="179"/>
      <c r="E107" s="179">
        <v>7554</v>
      </c>
      <c r="F107" s="152"/>
      <c r="G107" s="220" t="s">
        <v>291</v>
      </c>
      <c r="H107" s="220">
        <v>7955</v>
      </c>
      <c r="I107" s="220" t="s">
        <v>199</v>
      </c>
      <c r="J107" s="221"/>
      <c r="K107" s="5"/>
      <c r="M107" s="5"/>
      <c r="S107" s="58"/>
      <c r="T107" s="58"/>
      <c r="U107" s="58"/>
      <c r="V107" s="58"/>
    </row>
    <row r="108" spans="1:22" s="126" customFormat="1" x14ac:dyDescent="0.25">
      <c r="A108" s="178">
        <v>43671</v>
      </c>
      <c r="B108" s="152"/>
      <c r="C108" s="178" t="s">
        <v>1072</v>
      </c>
      <c r="D108" s="179"/>
      <c r="E108" s="179">
        <v>1800</v>
      </c>
      <c r="F108" s="152"/>
      <c r="G108" s="220" t="s">
        <v>319</v>
      </c>
      <c r="H108" s="220">
        <v>47982</v>
      </c>
      <c r="I108" s="220" t="s">
        <v>200</v>
      </c>
      <c r="J108" s="221"/>
      <c r="K108" s="5"/>
      <c r="M108" s="5"/>
      <c r="S108" s="58"/>
      <c r="T108" s="58"/>
      <c r="U108" s="58"/>
      <c r="V108" s="58"/>
    </row>
    <row r="109" spans="1:22" s="126" customFormat="1" x14ac:dyDescent="0.25">
      <c r="A109" s="178">
        <v>43672</v>
      </c>
      <c r="B109" s="152"/>
      <c r="C109" s="178" t="s">
        <v>1072</v>
      </c>
      <c r="D109" s="179"/>
      <c r="E109" s="179">
        <v>2250</v>
      </c>
      <c r="F109" s="152"/>
      <c r="G109" s="220" t="s">
        <v>319</v>
      </c>
      <c r="H109" s="220">
        <v>48004</v>
      </c>
      <c r="I109" s="220" t="s">
        <v>200</v>
      </c>
      <c r="J109" s="221"/>
      <c r="K109" s="5"/>
      <c r="M109" s="5"/>
      <c r="S109" s="58"/>
      <c r="T109" s="58"/>
      <c r="U109" s="58"/>
      <c r="V109" s="58"/>
    </row>
    <row r="110" spans="1:22" s="126" customFormat="1" x14ac:dyDescent="0.25">
      <c r="A110" s="178">
        <v>43674</v>
      </c>
      <c r="B110" s="152"/>
      <c r="C110" s="178" t="s">
        <v>1072</v>
      </c>
      <c r="D110" s="179"/>
      <c r="E110" s="179">
        <v>2200</v>
      </c>
      <c r="F110" s="152"/>
      <c r="G110" s="220" t="s">
        <v>319</v>
      </c>
      <c r="H110" s="220">
        <v>48075</v>
      </c>
      <c r="I110" s="220" t="s">
        <v>200</v>
      </c>
      <c r="J110" s="221"/>
      <c r="K110" s="5"/>
      <c r="M110" s="5"/>
      <c r="S110" s="58"/>
      <c r="T110" s="58"/>
      <c r="U110" s="58"/>
      <c r="V110" s="58"/>
    </row>
    <row r="111" spans="1:22" s="126" customFormat="1" x14ac:dyDescent="0.25">
      <c r="A111" s="178">
        <v>43677</v>
      </c>
      <c r="B111" s="152"/>
      <c r="C111" s="178" t="s">
        <v>1092</v>
      </c>
      <c r="D111" s="179"/>
      <c r="E111" s="179">
        <v>63774</v>
      </c>
      <c r="F111" s="152"/>
      <c r="G111" s="220" t="s">
        <v>292</v>
      </c>
      <c r="H111" s="220">
        <v>1529</v>
      </c>
      <c r="I111" s="220" t="s">
        <v>200</v>
      </c>
      <c r="J111" s="221"/>
      <c r="K111" s="5"/>
      <c r="M111" s="5"/>
      <c r="S111" s="58"/>
      <c r="T111" s="58"/>
      <c r="U111" s="58"/>
      <c r="V111" s="58"/>
    </row>
    <row r="112" spans="1:22" s="126" customFormat="1" x14ac:dyDescent="0.25">
      <c r="A112" s="178"/>
      <c r="B112" s="152"/>
      <c r="C112" s="178"/>
      <c r="D112" s="179"/>
      <c r="E112" s="179"/>
      <c r="F112" s="152"/>
      <c r="G112" s="220"/>
      <c r="H112" s="220"/>
      <c r="I112" s="220"/>
      <c r="J112" s="221"/>
      <c r="K112" s="5"/>
      <c r="M112" s="5"/>
      <c r="S112" s="58"/>
      <c r="T112" s="58"/>
      <c r="U112" s="58"/>
      <c r="V112" s="58"/>
    </row>
    <row r="113" spans="1:22" s="126" customFormat="1" x14ac:dyDescent="0.25">
      <c r="A113" s="178"/>
      <c r="B113" s="152"/>
      <c r="C113" s="178"/>
      <c r="D113" s="179"/>
      <c r="E113" s="179"/>
      <c r="F113" s="152"/>
      <c r="G113" s="220"/>
      <c r="H113" s="220"/>
      <c r="I113" s="220"/>
      <c r="J113" s="221"/>
      <c r="K113" s="5"/>
      <c r="M113" s="5"/>
      <c r="S113" s="58"/>
      <c r="T113" s="58"/>
      <c r="U113" s="58"/>
      <c r="V113" s="58"/>
    </row>
    <row r="114" spans="1:22" s="126" customFormat="1" x14ac:dyDescent="0.25">
      <c r="A114" s="178"/>
      <c r="B114" s="152"/>
      <c r="C114" s="178"/>
      <c r="D114" s="179"/>
      <c r="E114" s="179"/>
      <c r="F114" s="152"/>
      <c r="G114" s="220"/>
      <c r="H114" s="220"/>
      <c r="I114" s="220"/>
      <c r="J114" s="221"/>
      <c r="K114" s="5"/>
      <c r="M114" s="5"/>
      <c r="S114" s="58"/>
      <c r="T114" s="58"/>
      <c r="U114" s="58"/>
      <c r="V114" s="58"/>
    </row>
    <row r="115" spans="1:22" s="126" customFormat="1" x14ac:dyDescent="0.25">
      <c r="A115" s="178"/>
      <c r="B115" s="152"/>
      <c r="C115" s="178"/>
      <c r="D115" s="179"/>
      <c r="E115" s="179"/>
      <c r="F115" s="152"/>
      <c r="G115" s="220"/>
      <c r="H115" s="220"/>
      <c r="I115" s="220"/>
      <c r="J115" s="221"/>
      <c r="K115" s="5"/>
      <c r="S115" s="58"/>
      <c r="T115" s="58"/>
      <c r="U115" s="58"/>
      <c r="V115" s="58"/>
    </row>
    <row r="116" spans="1:22" s="126" customFormat="1" x14ac:dyDescent="0.25">
      <c r="A116" s="178"/>
      <c r="B116" s="152"/>
      <c r="C116" s="178"/>
      <c r="D116" s="179"/>
      <c r="E116" s="179"/>
      <c r="F116" s="152"/>
      <c r="G116" s="220"/>
      <c r="H116" s="220"/>
      <c r="I116" s="220"/>
      <c r="J116" s="221"/>
      <c r="K116" s="5"/>
      <c r="S116" s="58"/>
      <c r="T116" s="58"/>
      <c r="U116" s="58"/>
      <c r="V116" s="58"/>
    </row>
    <row r="117" spans="1:22" s="126" customFormat="1" x14ac:dyDescent="0.25">
      <c r="A117" s="178"/>
      <c r="B117" s="152"/>
      <c r="C117" s="178"/>
      <c r="D117" s="179"/>
      <c r="E117" s="179"/>
      <c r="F117" s="152"/>
      <c r="G117" s="220"/>
      <c r="H117" s="220"/>
      <c r="I117" s="220"/>
      <c r="J117" s="221"/>
      <c r="S117" s="58"/>
      <c r="T117" s="58"/>
      <c r="U117" s="58"/>
      <c r="V117" s="58"/>
    </row>
    <row r="118" spans="1:22" x14ac:dyDescent="0.25">
      <c r="A118" s="178"/>
      <c r="B118" s="152"/>
      <c r="C118" s="178"/>
      <c r="D118" s="179"/>
      <c r="E118" s="179"/>
      <c r="F118" s="152"/>
      <c r="G118" s="220"/>
      <c r="H118" s="220"/>
      <c r="I118" s="220"/>
      <c r="J118" s="221"/>
      <c r="K118" s="19"/>
      <c r="L118" s="19"/>
      <c r="M118" s="19"/>
      <c r="N118" s="19"/>
      <c r="O118" s="19"/>
      <c r="P118" s="19"/>
      <c r="Q118" s="19"/>
      <c r="R118" s="19"/>
      <c r="S118" s="58"/>
      <c r="T118" s="58"/>
      <c r="U118" s="58"/>
      <c r="V118" s="58"/>
    </row>
    <row r="119" spans="1:22" x14ac:dyDescent="0.25">
      <c r="A119" s="178"/>
      <c r="B119" s="152"/>
      <c r="C119" s="178"/>
      <c r="D119" s="179"/>
      <c r="E119" s="179"/>
      <c r="F119" s="152"/>
      <c r="G119" s="220"/>
      <c r="H119" s="220"/>
      <c r="I119" s="220"/>
      <c r="J119" s="221"/>
      <c r="K119" s="19"/>
      <c r="L119" s="19"/>
      <c r="M119" s="19"/>
      <c r="N119" s="19"/>
      <c r="O119" s="19"/>
      <c r="P119" s="19"/>
      <c r="Q119" s="19"/>
      <c r="R119" s="19"/>
      <c r="S119" s="58"/>
      <c r="T119" s="58"/>
      <c r="U119" s="58"/>
      <c r="V119" s="58"/>
    </row>
    <row r="120" spans="1:22" x14ac:dyDescent="0.25">
      <c r="A120" s="178"/>
      <c r="B120" s="152"/>
      <c r="C120" s="178"/>
      <c r="D120" s="179"/>
      <c r="E120" s="179"/>
      <c r="F120" s="152"/>
      <c r="G120" s="220"/>
      <c r="H120" s="220"/>
      <c r="I120" s="220"/>
      <c r="J120" s="221"/>
      <c r="K120" s="19"/>
      <c r="L120" s="19"/>
      <c r="M120" s="19"/>
      <c r="N120" s="19"/>
      <c r="O120" s="19"/>
      <c r="P120" s="19"/>
      <c r="Q120" s="19"/>
      <c r="R120" s="19"/>
      <c r="S120" s="58"/>
      <c r="T120" s="58"/>
      <c r="U120" s="58"/>
      <c r="V120" s="58"/>
    </row>
    <row r="121" spans="1:22" x14ac:dyDescent="0.25">
      <c r="A121" s="178"/>
      <c r="B121" s="152"/>
      <c r="C121" s="178"/>
      <c r="D121" s="179"/>
      <c r="E121" s="179"/>
      <c r="F121" s="152"/>
      <c r="G121" s="220"/>
      <c r="H121" s="220"/>
      <c r="I121" s="220"/>
      <c r="J121" s="221"/>
      <c r="K121" s="19"/>
      <c r="L121" s="19"/>
      <c r="M121" s="19"/>
      <c r="N121" s="19"/>
      <c r="O121" s="19"/>
      <c r="P121" s="19"/>
      <c r="Q121" s="19"/>
      <c r="R121" s="19"/>
      <c r="S121" s="58"/>
      <c r="T121" s="58"/>
      <c r="U121" s="58"/>
      <c r="V121" s="58"/>
    </row>
    <row r="122" spans="1:22" x14ac:dyDescent="0.25">
      <c r="A122" s="152"/>
      <c r="B122" s="152"/>
      <c r="C122" s="178"/>
      <c r="D122" s="179"/>
      <c r="E122" s="179"/>
      <c r="F122" s="152"/>
      <c r="G122" s="220"/>
      <c r="H122" s="220"/>
      <c r="I122" s="220"/>
      <c r="J122" s="177"/>
      <c r="K122" s="19"/>
      <c r="L122" s="19"/>
      <c r="M122" s="19"/>
      <c r="N122" s="19"/>
      <c r="O122" s="19"/>
      <c r="P122" s="19"/>
      <c r="Q122" s="19"/>
      <c r="R122" s="19"/>
      <c r="S122" s="58"/>
      <c r="T122" s="58"/>
      <c r="U122" s="58"/>
      <c r="V122" s="58"/>
    </row>
    <row r="123" spans="1:22" x14ac:dyDescent="0.25">
      <c r="A123" s="51"/>
      <c r="B123" s="51"/>
      <c r="C123" s="95"/>
      <c r="D123" s="48"/>
      <c r="E123" s="48"/>
      <c r="F123" s="51"/>
      <c r="G123" s="220"/>
      <c r="H123" s="220"/>
      <c r="I123" s="220"/>
      <c r="J123" s="54"/>
      <c r="K123" s="19"/>
      <c r="L123" s="19"/>
      <c r="M123" s="19"/>
      <c r="N123" s="19"/>
      <c r="O123" s="19"/>
      <c r="P123" s="19"/>
      <c r="Q123" s="19"/>
      <c r="R123" s="19"/>
      <c r="S123" s="58"/>
      <c r="T123" s="58"/>
      <c r="U123" s="58"/>
      <c r="V123" s="58"/>
    </row>
    <row r="124" spans="1:22" x14ac:dyDescent="0.25">
      <c r="A124" s="51"/>
      <c r="B124" s="51"/>
      <c r="C124" s="95"/>
      <c r="D124" s="48"/>
      <c r="E124" s="48"/>
      <c r="F124" s="51"/>
      <c r="G124" s="220"/>
      <c r="H124" s="220"/>
      <c r="I124" s="220"/>
      <c r="J124" s="54"/>
      <c r="K124" s="19"/>
      <c r="L124" s="19"/>
      <c r="M124" s="19"/>
      <c r="N124" s="19"/>
      <c r="O124" s="19"/>
      <c r="P124" s="19"/>
      <c r="Q124" s="19"/>
      <c r="R124" s="19"/>
      <c r="S124" s="58"/>
      <c r="T124" s="58"/>
      <c r="U124" s="58"/>
      <c r="V124" s="58"/>
    </row>
    <row r="125" spans="1:22" x14ac:dyDescent="0.25">
      <c r="A125" s="51"/>
      <c r="B125" s="51"/>
      <c r="C125" s="95"/>
      <c r="D125" s="48"/>
      <c r="E125" s="48"/>
      <c r="F125" s="51"/>
      <c r="G125" s="220"/>
      <c r="H125" s="220"/>
      <c r="I125" s="220"/>
      <c r="J125" s="54"/>
      <c r="K125" s="19"/>
      <c r="L125" s="19"/>
      <c r="M125" s="19"/>
      <c r="N125" s="19"/>
      <c r="O125" s="19"/>
      <c r="P125" s="19"/>
      <c r="Q125" s="19"/>
      <c r="R125" s="19"/>
      <c r="S125" s="58"/>
      <c r="T125" s="58"/>
      <c r="U125" s="58"/>
      <c r="V125" s="58"/>
    </row>
    <row r="126" spans="1:22" x14ac:dyDescent="0.25">
      <c r="A126" s="51"/>
      <c r="B126" s="51"/>
      <c r="C126" s="95"/>
      <c r="D126" s="48"/>
      <c r="E126" s="48"/>
      <c r="F126" s="51"/>
      <c r="G126" s="220"/>
      <c r="H126" s="220"/>
      <c r="I126" s="220"/>
      <c r="J126" s="54"/>
      <c r="K126" s="19"/>
      <c r="L126" s="19"/>
      <c r="M126" s="19"/>
      <c r="N126" s="19"/>
      <c r="O126" s="19"/>
      <c r="P126" s="19"/>
      <c r="Q126" s="19"/>
      <c r="R126" s="19"/>
      <c r="S126" s="58"/>
      <c r="T126" s="58"/>
      <c r="U126" s="58"/>
      <c r="V126" s="58"/>
    </row>
    <row r="127" spans="1:22" x14ac:dyDescent="0.25">
      <c r="A127" s="51"/>
      <c r="B127" s="51"/>
      <c r="C127" s="95"/>
      <c r="D127" s="48"/>
      <c r="E127" s="48"/>
      <c r="F127" s="51"/>
      <c r="G127" s="220"/>
      <c r="H127" s="220"/>
      <c r="I127" s="220"/>
      <c r="J127" s="54"/>
      <c r="K127" s="19"/>
      <c r="L127" s="19"/>
      <c r="M127" s="19"/>
      <c r="N127" s="19"/>
      <c r="O127" s="19"/>
      <c r="P127" s="19"/>
      <c r="Q127" s="19"/>
      <c r="R127" s="19"/>
      <c r="S127" s="58"/>
      <c r="T127" s="58"/>
      <c r="U127" s="58"/>
      <c r="V127" s="58"/>
    </row>
    <row r="128" spans="1:22" x14ac:dyDescent="0.25">
      <c r="A128" s="51"/>
      <c r="B128" s="51"/>
      <c r="C128" s="95"/>
      <c r="D128" s="48"/>
      <c r="E128" s="48"/>
      <c r="F128" s="51"/>
      <c r="G128" s="220"/>
      <c r="H128" s="220"/>
      <c r="I128" s="220"/>
      <c r="J128" s="54"/>
      <c r="K128" s="19"/>
      <c r="L128" s="19"/>
      <c r="M128" s="19"/>
      <c r="N128" s="19"/>
      <c r="O128" s="19"/>
      <c r="P128" s="19"/>
      <c r="Q128" s="19"/>
      <c r="R128" s="19"/>
      <c r="S128" s="58"/>
      <c r="T128" s="58"/>
      <c r="U128" s="58"/>
      <c r="V128" s="58"/>
    </row>
    <row r="129" spans="1:24" x14ac:dyDescent="0.25">
      <c r="A129" s="51"/>
      <c r="B129" s="51"/>
      <c r="C129" s="95"/>
      <c r="D129" s="48"/>
      <c r="E129" s="48"/>
      <c r="F129" s="51"/>
      <c r="G129" s="22"/>
      <c r="H129" s="51"/>
      <c r="I129" s="51"/>
      <c r="J129" s="54"/>
      <c r="K129" s="19"/>
      <c r="L129" s="19"/>
      <c r="M129" s="19"/>
      <c r="N129" s="19"/>
      <c r="O129" s="19"/>
      <c r="P129" s="19"/>
      <c r="Q129" s="19"/>
      <c r="R129" s="19"/>
      <c r="S129" s="58"/>
      <c r="T129" s="58"/>
      <c r="U129" s="58"/>
      <c r="V129" s="58"/>
    </row>
    <row r="130" spans="1:24" x14ac:dyDescent="0.25">
      <c r="A130" s="51"/>
      <c r="B130" s="51"/>
      <c r="C130" s="95"/>
      <c r="D130" s="48"/>
      <c r="E130" s="48"/>
      <c r="F130" s="51"/>
      <c r="G130" s="22"/>
      <c r="H130" s="51"/>
      <c r="I130" s="51"/>
      <c r="J130" s="54"/>
      <c r="K130" s="19"/>
      <c r="L130" s="19"/>
      <c r="M130" s="19"/>
      <c r="N130" s="19"/>
      <c r="O130" s="19"/>
      <c r="P130" s="19"/>
      <c r="Q130" s="19"/>
      <c r="R130" s="19"/>
      <c r="S130" s="58"/>
      <c r="T130" s="58"/>
      <c r="U130" s="58"/>
      <c r="V130" s="58"/>
    </row>
    <row r="131" spans="1:24" x14ac:dyDescent="0.25">
      <c r="A131" s="51"/>
      <c r="B131" s="51"/>
      <c r="C131" s="95"/>
      <c r="D131" s="48"/>
      <c r="E131" s="48"/>
      <c r="F131" s="51"/>
      <c r="G131" s="22"/>
      <c r="H131" s="51"/>
      <c r="I131" s="51"/>
      <c r="J131" s="54"/>
      <c r="K131" s="19"/>
      <c r="L131" s="19"/>
      <c r="M131" s="19"/>
      <c r="N131" s="19"/>
      <c r="O131" s="19"/>
      <c r="P131" s="19"/>
      <c r="Q131" s="19"/>
      <c r="R131" s="19"/>
      <c r="S131" s="58"/>
      <c r="T131" s="58"/>
      <c r="U131" s="58"/>
      <c r="V131" s="58"/>
    </row>
    <row r="132" spans="1:24" x14ac:dyDescent="0.25">
      <c r="A132" s="285"/>
      <c r="B132" s="285"/>
      <c r="C132" s="286"/>
      <c r="D132" s="287"/>
      <c r="E132" s="287">
        <f>SUM(E81:E131)</f>
        <v>202337</v>
      </c>
      <c r="F132" s="285"/>
      <c r="G132" s="288"/>
      <c r="H132" s="285"/>
      <c r="I132" s="285"/>
      <c r="J132" s="289"/>
      <c r="K132" s="19"/>
      <c r="L132" s="19"/>
      <c r="M132" s="19"/>
      <c r="N132" s="19"/>
      <c r="O132" s="19"/>
      <c r="P132" s="19"/>
      <c r="Q132" s="19"/>
      <c r="R132" s="19"/>
      <c r="S132" s="58"/>
      <c r="T132" s="58"/>
      <c r="U132" s="58"/>
      <c r="V132" s="58"/>
    </row>
    <row r="133" spans="1:24" x14ac:dyDescent="0.25">
      <c r="A133" s="51"/>
      <c r="B133" s="51"/>
      <c r="C133" s="95"/>
      <c r="D133" s="48"/>
      <c r="E133" s="48"/>
      <c r="F133" s="51"/>
      <c r="G133" s="22"/>
      <c r="H133" s="51"/>
      <c r="I133" s="51"/>
      <c r="J133" s="54"/>
      <c r="K133" s="19"/>
      <c r="L133" s="19"/>
      <c r="M133" s="19"/>
      <c r="N133" s="19"/>
      <c r="O133" s="19"/>
      <c r="P133" s="19"/>
      <c r="Q133" s="19"/>
      <c r="R133" s="19"/>
      <c r="S133" s="58"/>
      <c r="T133" s="58"/>
      <c r="U133" s="58"/>
      <c r="V133" s="58"/>
    </row>
    <row r="134" spans="1:24" x14ac:dyDescent="0.25">
      <c r="A134" s="25"/>
      <c r="B134" s="25"/>
      <c r="C134" s="25"/>
      <c r="D134" s="99"/>
      <c r="E134" s="99"/>
      <c r="F134" s="25"/>
      <c r="G134" s="100"/>
      <c r="H134" s="25"/>
      <c r="I134" s="25"/>
      <c r="J134" s="58"/>
      <c r="K134" s="19"/>
      <c r="L134" s="19"/>
      <c r="M134" s="19"/>
      <c r="N134" s="19"/>
      <c r="O134" s="19"/>
      <c r="P134" s="19"/>
      <c r="Q134" s="19"/>
      <c r="R134" s="19"/>
      <c r="S134" s="58"/>
      <c r="T134" s="58"/>
      <c r="U134" s="58"/>
      <c r="V134" s="58"/>
    </row>
    <row r="135" spans="1:24" x14ac:dyDescent="0.25">
      <c r="R135" s="58"/>
      <c r="S135" s="58"/>
      <c r="T135" s="58"/>
      <c r="U135" s="58"/>
      <c r="V135" s="58"/>
    </row>
    <row r="136" spans="1:24" x14ac:dyDescent="0.25">
      <c r="H136" s="21">
        <f>SUBTOTAL(9,D2:D133)</f>
        <v>0</v>
      </c>
      <c r="I136" s="21">
        <f>SUBTOTAL(9,E2:E131)</f>
        <v>6803769</v>
      </c>
      <c r="J136" s="21">
        <f>SUBTOTAL(9,F2:F133)</f>
        <v>6400000</v>
      </c>
      <c r="R136" s="58"/>
      <c r="S136" s="58"/>
      <c r="T136" s="58"/>
      <c r="U136" s="58"/>
      <c r="V136" s="58"/>
    </row>
    <row r="137" spans="1:24" x14ac:dyDescent="0.25">
      <c r="Q137" s="21"/>
      <c r="R137" s="21"/>
      <c r="S137" s="21"/>
      <c r="T137" s="21"/>
      <c r="U137" s="21"/>
      <c r="V137" s="21"/>
      <c r="W137" s="21"/>
      <c r="X137" s="21"/>
    </row>
    <row r="138" spans="1:24" x14ac:dyDescent="0.25">
      <c r="N138" s="19"/>
      <c r="O138" s="19"/>
      <c r="P138" s="19"/>
      <c r="Q138" s="19"/>
      <c r="R138" s="19"/>
      <c r="S138" s="19"/>
      <c r="T138" s="21"/>
      <c r="U138" s="21"/>
      <c r="V138" s="21"/>
      <c r="W138" s="21"/>
      <c r="X138" s="21"/>
    </row>
    <row r="139" spans="1:24" x14ac:dyDescent="0.25">
      <c r="C139" s="23" t="s">
        <v>178</v>
      </c>
      <c r="D139" s="23">
        <v>150000</v>
      </c>
      <c r="N139" s="19"/>
      <c r="O139" s="19"/>
      <c r="P139" s="19"/>
      <c r="Q139" s="19"/>
      <c r="R139" s="19"/>
      <c r="S139" s="19"/>
      <c r="T139" s="19"/>
      <c r="U139" s="19"/>
      <c r="V139" s="21"/>
      <c r="W139" s="21"/>
      <c r="X139" s="21"/>
    </row>
    <row r="140" spans="1:24" x14ac:dyDescent="0.25">
      <c r="N140" s="19"/>
      <c r="O140" s="19"/>
      <c r="P140" s="19"/>
      <c r="Q140" s="19"/>
      <c r="R140" s="19"/>
      <c r="S140" s="19"/>
      <c r="T140" s="19"/>
      <c r="U140" s="19"/>
      <c r="V140" s="21"/>
      <c r="W140" s="21"/>
      <c r="X140" s="21"/>
    </row>
    <row r="141" spans="1:24" x14ac:dyDescent="0.25">
      <c r="B141" s="31" t="s">
        <v>4</v>
      </c>
      <c r="C141" s="31" t="s">
        <v>72</v>
      </c>
      <c r="D141" s="32" t="s">
        <v>131</v>
      </c>
      <c r="E141" s="31" t="s">
        <v>132</v>
      </c>
      <c r="F141" s="31" t="s">
        <v>133</v>
      </c>
      <c r="G141" s="32" t="s">
        <v>96</v>
      </c>
      <c r="H141" s="32"/>
      <c r="N141" s="19"/>
      <c r="O141" s="19"/>
      <c r="P141" s="19"/>
      <c r="Q141" s="19"/>
      <c r="R141" s="19"/>
      <c r="S141" s="19"/>
      <c r="T141" s="19"/>
      <c r="U141" s="19"/>
      <c r="V141" s="21"/>
      <c r="W141" s="21"/>
      <c r="X141" s="21"/>
    </row>
    <row r="142" spans="1:24" x14ac:dyDescent="0.25">
      <c r="B142" s="48" t="s">
        <v>184</v>
      </c>
      <c r="C142" s="48">
        <f>'BCI '!H158</f>
        <v>64679</v>
      </c>
      <c r="D142" s="51">
        <f>Security!F67</f>
        <v>1677</v>
      </c>
      <c r="E142" s="48"/>
      <c r="F142" s="48">
        <f>C142+D142</f>
        <v>66356</v>
      </c>
      <c r="G142" s="51"/>
      <c r="H142" s="51">
        <f>+F142-G142</f>
        <v>66356</v>
      </c>
      <c r="J142" s="22"/>
      <c r="K142" s="50"/>
      <c r="N142" s="19"/>
      <c r="O142" s="19"/>
      <c r="P142" s="19"/>
      <c r="Q142" s="19"/>
      <c r="R142" s="19"/>
      <c r="S142" s="19"/>
      <c r="T142" s="19"/>
      <c r="U142" s="19"/>
      <c r="V142" s="21"/>
      <c r="W142" s="21"/>
      <c r="X142" s="21"/>
    </row>
    <row r="143" spans="1:24" x14ac:dyDescent="0.25">
      <c r="B143" s="48" t="s">
        <v>31</v>
      </c>
      <c r="C143" s="48">
        <f>'BCI '!H159</f>
        <v>1914715</v>
      </c>
      <c r="D143" s="51">
        <f>Security!F68</f>
        <v>0</v>
      </c>
      <c r="E143" s="48"/>
      <c r="F143" s="48">
        <f t="shared" ref="F143:F158" si="2">C143+D143</f>
        <v>1914715</v>
      </c>
      <c r="G143" s="51"/>
      <c r="H143" s="51">
        <f t="shared" ref="H143:H158" si="3">+F143-G143</f>
        <v>1914715</v>
      </c>
      <c r="J143" s="22">
        <v>0</v>
      </c>
      <c r="K143" s="145" t="s">
        <v>81</v>
      </c>
      <c r="N143" s="19"/>
      <c r="O143" s="19"/>
      <c r="P143" s="19"/>
      <c r="Q143" s="19"/>
      <c r="R143" s="19"/>
      <c r="S143" s="19"/>
      <c r="T143" s="19"/>
      <c r="U143" s="19"/>
      <c r="V143" s="21"/>
      <c r="W143" s="21"/>
      <c r="X143" s="21"/>
    </row>
    <row r="144" spans="1:24" x14ac:dyDescent="0.25">
      <c r="B144" s="48" t="s">
        <v>113</v>
      </c>
      <c r="C144" s="48">
        <f>'BCI '!H160</f>
        <v>307479</v>
      </c>
      <c r="D144" s="51">
        <f>Security!F69</f>
        <v>0</v>
      </c>
      <c r="E144" s="48"/>
      <c r="F144" s="48">
        <f t="shared" si="2"/>
        <v>307479</v>
      </c>
      <c r="G144" s="51"/>
      <c r="H144" s="51">
        <f t="shared" si="3"/>
        <v>307479</v>
      </c>
      <c r="J144" s="22">
        <f>F76</f>
        <v>3200000</v>
      </c>
      <c r="K144" s="50" t="s">
        <v>83</v>
      </c>
      <c r="L144" s="19"/>
      <c r="N144" s="19"/>
      <c r="O144" s="19"/>
      <c r="P144" s="19"/>
      <c r="Q144" s="19"/>
      <c r="R144" s="19"/>
      <c r="S144" s="19"/>
      <c r="T144" s="19"/>
      <c r="U144" s="19"/>
      <c r="V144" s="21"/>
    </row>
    <row r="145" spans="2:24" x14ac:dyDescent="0.25">
      <c r="B145" s="48" t="s">
        <v>183</v>
      </c>
      <c r="C145" s="48">
        <f>'BCI '!H161</f>
        <v>287466.00059999997</v>
      </c>
      <c r="D145" s="51">
        <f>Security!F70</f>
        <v>0</v>
      </c>
      <c r="E145" s="48"/>
      <c r="F145" s="48">
        <f t="shared" si="2"/>
        <v>287466.00059999997</v>
      </c>
      <c r="G145" s="51"/>
      <c r="H145" s="51">
        <f t="shared" si="3"/>
        <v>287466.00059999997</v>
      </c>
      <c r="J145" s="22">
        <f>J144+J143-J157</f>
        <v>-13053</v>
      </c>
      <c r="K145" s="50" t="s">
        <v>82</v>
      </c>
      <c r="L145" s="19"/>
      <c r="N145" s="19"/>
      <c r="O145" s="19"/>
      <c r="P145" s="19"/>
      <c r="Q145" s="19"/>
      <c r="R145" s="19"/>
      <c r="S145" s="19"/>
      <c r="T145" s="19"/>
      <c r="U145" s="19"/>
      <c r="V145" s="21"/>
    </row>
    <row r="146" spans="2:24" x14ac:dyDescent="0.25">
      <c r="B146" s="48" t="s">
        <v>8</v>
      </c>
      <c r="C146" s="48">
        <f>'BCI '!H162</f>
        <v>626041</v>
      </c>
      <c r="D146" s="51">
        <f>Security!F71</f>
        <v>0</v>
      </c>
      <c r="E146" s="48"/>
      <c r="F146" s="48">
        <f t="shared" si="2"/>
        <v>626041</v>
      </c>
      <c r="G146" s="51">
        <f t="shared" ref="G146:G151" si="4">F146*0.19</f>
        <v>118947.79000000001</v>
      </c>
      <c r="H146" s="51">
        <f t="shared" si="3"/>
        <v>507093.20999999996</v>
      </c>
      <c r="J146" s="22"/>
      <c r="K146" s="50"/>
      <c r="L146" s="19"/>
      <c r="N146" s="19"/>
      <c r="O146" s="19"/>
      <c r="P146" s="19"/>
      <c r="Q146" s="19"/>
      <c r="R146" s="19"/>
      <c r="S146" s="19"/>
      <c r="T146" s="19"/>
      <c r="U146" s="19"/>
      <c r="V146" s="21"/>
    </row>
    <row r="147" spans="2:24" x14ac:dyDescent="0.25">
      <c r="B147" s="48"/>
      <c r="C147" s="48">
        <f>'BCI '!H163</f>
        <v>3333086</v>
      </c>
      <c r="D147" s="51">
        <f>Security!F72</f>
        <v>0</v>
      </c>
      <c r="E147" s="48"/>
      <c r="F147" s="48">
        <f t="shared" si="2"/>
        <v>3333086</v>
      </c>
      <c r="G147" s="51">
        <f t="shared" si="4"/>
        <v>633286.34</v>
      </c>
      <c r="H147" s="51">
        <f t="shared" si="3"/>
        <v>2699799.66</v>
      </c>
      <c r="J147" s="56" t="s">
        <v>55</v>
      </c>
      <c r="K147" s="55" t="s">
        <v>54</v>
      </c>
      <c r="L147" s="19"/>
      <c r="N147" s="19"/>
      <c r="O147" s="19"/>
      <c r="P147" s="19"/>
      <c r="Q147" s="19"/>
      <c r="R147" s="19"/>
      <c r="S147" s="19"/>
      <c r="T147" s="19"/>
      <c r="U147" s="19"/>
      <c r="V147" s="21"/>
    </row>
    <row r="148" spans="2:24" x14ac:dyDescent="0.25">
      <c r="B148" s="48" t="s">
        <v>187</v>
      </c>
      <c r="C148" s="48">
        <f>'BCI '!H164</f>
        <v>771051</v>
      </c>
      <c r="D148" s="51">
        <f>Security!F73</f>
        <v>0</v>
      </c>
      <c r="E148" s="48"/>
      <c r="F148" s="48">
        <f t="shared" si="2"/>
        <v>771051</v>
      </c>
      <c r="G148" s="51">
        <f t="shared" si="4"/>
        <v>146499.69</v>
      </c>
      <c r="H148" s="51">
        <f t="shared" si="3"/>
        <v>624551.31000000006</v>
      </c>
      <c r="J148" s="237">
        <f>SUMIF($I$2:$I$133,K148,$E$2:$E$133)</f>
        <v>414680</v>
      </c>
      <c r="K148" s="54" t="s">
        <v>201</v>
      </c>
      <c r="L148" s="169">
        <f>-J148</f>
        <v>-414680</v>
      </c>
      <c r="N148" s="19"/>
      <c r="O148" s="19"/>
      <c r="P148" s="19"/>
      <c r="Q148" s="19"/>
      <c r="R148" s="19"/>
      <c r="S148" s="19"/>
      <c r="T148" s="19"/>
      <c r="U148" s="19"/>
      <c r="V148" s="21"/>
    </row>
    <row r="149" spans="2:24" x14ac:dyDescent="0.25">
      <c r="B149" s="48" t="s">
        <v>186</v>
      </c>
      <c r="C149" s="48">
        <f>'BCI '!H165</f>
        <v>448792</v>
      </c>
      <c r="D149" s="51">
        <f>Security!F74</f>
        <v>0</v>
      </c>
      <c r="E149" s="48"/>
      <c r="F149" s="48">
        <f t="shared" si="2"/>
        <v>448792</v>
      </c>
      <c r="G149" s="51">
        <f t="shared" si="4"/>
        <v>85270.48</v>
      </c>
      <c r="H149" s="51">
        <f t="shared" si="3"/>
        <v>363521.52</v>
      </c>
      <c r="J149" s="237">
        <f t="shared" ref="J149:J156" si="5">SUMIF($I$2:$I$133,K149,$E$2:$E$133)</f>
        <v>131580</v>
      </c>
      <c r="K149" s="54" t="s">
        <v>199</v>
      </c>
      <c r="L149" s="169">
        <f t="shared" ref="L149:L156" si="6">-J149</f>
        <v>-131580</v>
      </c>
      <c r="N149" s="19"/>
      <c r="O149" s="19"/>
      <c r="P149" s="19"/>
      <c r="Q149" s="19"/>
      <c r="R149" s="19"/>
      <c r="S149" s="19"/>
      <c r="T149" s="19"/>
      <c r="U149" s="19"/>
      <c r="V149" s="21"/>
    </row>
    <row r="150" spans="2:24" x14ac:dyDescent="0.25">
      <c r="B150" s="48" t="s">
        <v>24</v>
      </c>
      <c r="C150" s="48">
        <f>'BCI '!H166</f>
        <v>0</v>
      </c>
      <c r="D150" s="51">
        <f>Security!F75</f>
        <v>-5822486</v>
      </c>
      <c r="E150" s="48"/>
      <c r="F150" s="48">
        <f t="shared" si="2"/>
        <v>-5822486</v>
      </c>
      <c r="G150" s="51"/>
      <c r="H150" s="51">
        <f t="shared" si="3"/>
        <v>-5822486</v>
      </c>
      <c r="J150" s="237">
        <f t="shared" si="5"/>
        <v>535157</v>
      </c>
      <c r="K150" s="54" t="s">
        <v>289</v>
      </c>
      <c r="L150" s="169">
        <f t="shared" si="6"/>
        <v>-535157</v>
      </c>
      <c r="N150" s="19"/>
      <c r="O150" s="19"/>
      <c r="P150" s="19"/>
      <c r="Q150" s="19"/>
      <c r="R150" s="19"/>
      <c r="S150" s="19"/>
      <c r="T150" s="19"/>
      <c r="U150" s="19"/>
      <c r="V150" s="21"/>
    </row>
    <row r="151" spans="2:24" x14ac:dyDescent="0.25">
      <c r="B151" s="48" t="s">
        <v>11</v>
      </c>
      <c r="C151" s="48">
        <f>'BCI '!H167</f>
        <v>371980</v>
      </c>
      <c r="D151" s="51">
        <f>Security!F76</f>
        <v>0</v>
      </c>
      <c r="E151" s="48"/>
      <c r="F151" s="48">
        <f t="shared" si="2"/>
        <v>371980</v>
      </c>
      <c r="G151" s="51">
        <f t="shared" si="4"/>
        <v>70676.2</v>
      </c>
      <c r="H151" s="51">
        <f t="shared" si="3"/>
        <v>301303.8</v>
      </c>
      <c r="J151" s="237">
        <f t="shared" si="5"/>
        <v>133308</v>
      </c>
      <c r="K151" s="54" t="s">
        <v>198</v>
      </c>
      <c r="L151" s="169">
        <f t="shared" si="6"/>
        <v>-133308</v>
      </c>
      <c r="N151" s="19"/>
      <c r="O151" s="19"/>
      <c r="P151" s="19"/>
      <c r="Q151" s="19"/>
      <c r="R151" s="19"/>
      <c r="S151" s="19"/>
      <c r="T151" s="19"/>
      <c r="U151" s="19"/>
      <c r="V151" s="21"/>
    </row>
    <row r="152" spans="2:24" x14ac:dyDescent="0.25">
      <c r="B152" s="48" t="s">
        <v>19</v>
      </c>
      <c r="C152" s="48">
        <f>'BCI '!H168</f>
        <v>4345958</v>
      </c>
      <c r="D152" s="51">
        <f>Security!F77</f>
        <v>906768</v>
      </c>
      <c r="E152" s="48"/>
      <c r="F152" s="48">
        <f t="shared" si="2"/>
        <v>5252726</v>
      </c>
      <c r="G152" s="51"/>
      <c r="H152" s="51">
        <f t="shared" si="3"/>
        <v>5252726</v>
      </c>
      <c r="J152" s="237">
        <f t="shared" si="5"/>
        <v>1050392</v>
      </c>
      <c r="K152" s="54" t="s">
        <v>200</v>
      </c>
      <c r="L152" s="169">
        <f t="shared" si="6"/>
        <v>-1050392</v>
      </c>
      <c r="N152" s="19"/>
      <c r="O152" s="19"/>
      <c r="P152" s="19"/>
      <c r="Q152" s="19"/>
      <c r="R152" s="19"/>
      <c r="S152" s="19"/>
      <c r="T152" s="19"/>
      <c r="U152" s="19"/>
      <c r="V152" s="21"/>
      <c r="W152" s="21"/>
      <c r="X152" s="21"/>
    </row>
    <row r="153" spans="2:24" x14ac:dyDescent="0.25">
      <c r="B153" s="48" t="s">
        <v>188</v>
      </c>
      <c r="C153" s="48">
        <f>'BCI '!H169</f>
        <v>1041093</v>
      </c>
      <c r="D153" s="51">
        <f>Security!F78</f>
        <v>0</v>
      </c>
      <c r="E153" s="48"/>
      <c r="F153" s="48">
        <f t="shared" si="2"/>
        <v>1041093</v>
      </c>
      <c r="G153" s="51">
        <f>F153*0.19</f>
        <v>197807.67</v>
      </c>
      <c r="H153" s="51">
        <f t="shared" si="3"/>
        <v>843285.33</v>
      </c>
      <c r="J153" s="237">
        <f t="shared" si="5"/>
        <v>688137</v>
      </c>
      <c r="K153" s="54" t="s">
        <v>61</v>
      </c>
      <c r="L153" s="169">
        <f t="shared" si="6"/>
        <v>-688137</v>
      </c>
      <c r="M153" s="84"/>
      <c r="N153" s="19"/>
      <c r="O153" s="19"/>
      <c r="P153" s="19"/>
      <c r="Q153" s="19"/>
      <c r="R153" s="19"/>
      <c r="S153" s="19"/>
      <c r="T153" s="19"/>
      <c r="U153" s="19"/>
      <c r="V153" s="21"/>
      <c r="W153" s="21"/>
      <c r="X153" s="21"/>
    </row>
    <row r="154" spans="2:24" x14ac:dyDescent="0.25">
      <c r="B154" s="48" t="s">
        <v>30</v>
      </c>
      <c r="C154" s="48">
        <f>'BCI '!H170</f>
        <v>7285289</v>
      </c>
      <c r="D154" s="51">
        <f>Security!F79</f>
        <v>1514811</v>
      </c>
      <c r="E154" s="48"/>
      <c r="F154" s="48">
        <f t="shared" si="2"/>
        <v>8800100</v>
      </c>
      <c r="G154" s="51"/>
      <c r="H154" s="51">
        <f t="shared" si="3"/>
        <v>8800100</v>
      </c>
      <c r="J154" s="237">
        <f t="shared" si="5"/>
        <v>62429</v>
      </c>
      <c r="K154" s="54" t="s">
        <v>203</v>
      </c>
      <c r="L154" s="169">
        <f t="shared" si="6"/>
        <v>-62429</v>
      </c>
      <c r="Q154" s="19"/>
      <c r="R154" s="19"/>
      <c r="S154" s="19"/>
      <c r="T154" s="19"/>
      <c r="U154" s="21"/>
      <c r="V154" s="21"/>
      <c r="W154" s="21"/>
      <c r="X154" s="21"/>
    </row>
    <row r="155" spans="2:24" x14ac:dyDescent="0.25">
      <c r="B155" s="48" t="s">
        <v>146</v>
      </c>
      <c r="C155" s="48">
        <f>'BCI '!H171</f>
        <v>4139</v>
      </c>
      <c r="D155" s="51">
        <f>Security!F80</f>
        <v>20061800</v>
      </c>
      <c r="E155" s="48"/>
      <c r="F155" s="48">
        <f t="shared" si="2"/>
        <v>20065939</v>
      </c>
      <c r="G155" s="51"/>
      <c r="H155" s="51">
        <f t="shared" si="3"/>
        <v>20065939</v>
      </c>
      <c r="J155" s="237">
        <f t="shared" si="5"/>
        <v>0</v>
      </c>
      <c r="K155" s="54" t="s">
        <v>80</v>
      </c>
      <c r="L155" s="169">
        <f t="shared" si="6"/>
        <v>0</v>
      </c>
      <c r="O155" s="21"/>
      <c r="Q155" s="19"/>
      <c r="R155" s="19"/>
      <c r="S155" s="19"/>
      <c r="T155" s="19"/>
      <c r="U155" s="21"/>
      <c r="V155" s="21"/>
      <c r="W155" s="21"/>
      <c r="X155" s="21"/>
    </row>
    <row r="156" spans="2:24" x14ac:dyDescent="0.25">
      <c r="B156" s="48" t="s">
        <v>147</v>
      </c>
      <c r="C156" s="48">
        <f>'BCI '!H172</f>
        <v>-22774993</v>
      </c>
      <c r="D156" s="51">
        <f>Security!F81</f>
        <v>-49890422.68</v>
      </c>
      <c r="E156" s="48"/>
      <c r="F156" s="48">
        <f t="shared" si="2"/>
        <v>-72665415.680000007</v>
      </c>
      <c r="G156" s="51"/>
      <c r="H156" s="51">
        <f t="shared" si="3"/>
        <v>-72665415.680000007</v>
      </c>
      <c r="J156" s="237">
        <f t="shared" si="5"/>
        <v>197370</v>
      </c>
      <c r="K156" s="54" t="s">
        <v>161</v>
      </c>
      <c r="L156" s="169">
        <f t="shared" si="6"/>
        <v>-197370</v>
      </c>
      <c r="N156" s="19"/>
      <c r="O156" s="21"/>
      <c r="Q156" s="19"/>
      <c r="R156" s="19"/>
      <c r="S156" s="19"/>
      <c r="T156" s="19"/>
      <c r="U156" s="21"/>
      <c r="V156" s="21"/>
      <c r="W156" s="21"/>
      <c r="X156" s="21"/>
    </row>
    <row r="157" spans="2:24" x14ac:dyDescent="0.25">
      <c r="B157" s="48" t="s">
        <v>189</v>
      </c>
      <c r="C157" s="48">
        <f>'BCI '!H173</f>
        <v>-59000</v>
      </c>
      <c r="D157" s="51">
        <f>Security!F82</f>
        <v>0</v>
      </c>
      <c r="E157" s="48"/>
      <c r="F157" s="48">
        <f t="shared" si="2"/>
        <v>-59000</v>
      </c>
      <c r="G157" s="51"/>
      <c r="H157" s="51">
        <f t="shared" si="3"/>
        <v>-59000</v>
      </c>
      <c r="J157" s="74">
        <f>SUM(J148:J156)</f>
        <v>3213053</v>
      </c>
      <c r="K157" s="73"/>
      <c r="L157" s="19"/>
      <c r="N157" s="19"/>
      <c r="O157" s="21"/>
      <c r="Q157" s="19"/>
      <c r="R157" s="19"/>
      <c r="S157" s="19"/>
      <c r="T157" s="19"/>
      <c r="U157" s="21"/>
      <c r="V157" s="21"/>
      <c r="W157" s="21"/>
      <c r="X157" s="21"/>
    </row>
    <row r="158" spans="2:24" x14ac:dyDescent="0.25">
      <c r="B158" s="48" t="s">
        <v>190</v>
      </c>
      <c r="C158" s="48">
        <f>'BCI '!H174</f>
        <v>-4955</v>
      </c>
      <c r="D158" s="51">
        <f>Security!F83</f>
        <v>2909</v>
      </c>
      <c r="E158" s="48"/>
      <c r="F158" s="48">
        <f t="shared" si="2"/>
        <v>-2046</v>
      </c>
      <c r="G158" s="51"/>
      <c r="H158" s="51">
        <f t="shared" si="3"/>
        <v>-2046</v>
      </c>
      <c r="J158" s="19"/>
      <c r="K158" s="19"/>
      <c r="L158" s="19"/>
      <c r="N158" s="19"/>
      <c r="O158" s="21"/>
      <c r="Q158" s="19"/>
      <c r="R158" s="19"/>
      <c r="S158" s="19"/>
      <c r="T158" s="19"/>
      <c r="U158" s="21"/>
      <c r="V158" s="21"/>
      <c r="W158" s="21"/>
      <c r="X158" s="21"/>
    </row>
    <row r="159" spans="2:24" x14ac:dyDescent="0.25">
      <c r="B159" s="136" t="s">
        <v>22</v>
      </c>
      <c r="C159" s="136">
        <f>SUM(C142:C158)</f>
        <v>-2037179.999400001</v>
      </c>
      <c r="D159" s="137">
        <f>SUM(D142:D158)</f>
        <v>-33224943.68</v>
      </c>
      <c r="E159" s="136"/>
      <c r="F159" s="136">
        <f>SUM(F142:F158)</f>
        <v>-35262123.679400012</v>
      </c>
      <c r="G159" s="137">
        <f>SUM(G142:G158)</f>
        <v>1252488.17</v>
      </c>
      <c r="H159" s="137"/>
      <c r="J159" s="19"/>
      <c r="K159" s="19"/>
      <c r="L159" s="19"/>
      <c r="N159" s="19"/>
      <c r="O159" s="21"/>
      <c r="Q159" s="21"/>
      <c r="R159" s="21"/>
      <c r="S159" s="21"/>
      <c r="T159" s="21"/>
      <c r="U159" s="21"/>
      <c r="V159" s="21"/>
      <c r="W159" s="21"/>
      <c r="X159" s="21"/>
    </row>
    <row r="160" spans="2:24" x14ac:dyDescent="0.25">
      <c r="B160" s="48"/>
      <c r="C160" s="48"/>
      <c r="D160" s="51"/>
      <c r="E160" s="48"/>
      <c r="F160" s="48"/>
      <c r="K160" s="19"/>
      <c r="L160" s="19"/>
      <c r="N160" s="19"/>
      <c r="O160" s="21"/>
      <c r="Q160" s="21"/>
      <c r="R160" s="21"/>
      <c r="S160" s="21"/>
      <c r="T160" s="21"/>
      <c r="U160" s="21"/>
      <c r="V160" s="21"/>
      <c r="W160" s="21"/>
      <c r="X160" s="21"/>
    </row>
    <row r="161" spans="1:24" ht="18.75" x14ac:dyDescent="0.3">
      <c r="B161" s="48"/>
      <c r="C161" s="48"/>
      <c r="D161" s="51"/>
      <c r="E161" s="48"/>
      <c r="F161" s="139"/>
      <c r="G161" s="139"/>
      <c r="H161" s="140"/>
      <c r="K161" s="19"/>
      <c r="L161" s="19"/>
      <c r="N161" s="19"/>
      <c r="O161" s="21"/>
      <c r="Q161" s="21"/>
      <c r="R161" s="21"/>
      <c r="S161" s="21"/>
      <c r="T161" s="21"/>
      <c r="U161" s="21"/>
      <c r="V161" s="21"/>
      <c r="W161" s="21"/>
      <c r="X161" s="21"/>
    </row>
    <row r="162" spans="1:24" ht="18.75" x14ac:dyDescent="0.3">
      <c r="A162" s="21"/>
      <c r="B162" s="48"/>
      <c r="C162" s="48"/>
      <c r="D162" s="51"/>
      <c r="E162" s="51"/>
      <c r="F162" s="139"/>
      <c r="G162" s="139"/>
      <c r="H162" s="140"/>
      <c r="K162" s="19"/>
      <c r="L162" s="19"/>
      <c r="O162" s="21"/>
      <c r="Q162" s="21"/>
      <c r="R162" s="21"/>
      <c r="S162" s="21"/>
      <c r="T162" s="21"/>
      <c r="U162" s="21"/>
      <c r="V162" s="21"/>
      <c r="W162" s="21"/>
      <c r="X162" s="21"/>
    </row>
    <row r="163" spans="1:24" ht="18.75" x14ac:dyDescent="0.3">
      <c r="A163" s="21"/>
      <c r="B163" s="136" t="s">
        <v>22</v>
      </c>
      <c r="C163" s="136"/>
      <c r="D163" s="137"/>
      <c r="E163" s="31"/>
      <c r="F163" s="31"/>
      <c r="G163" s="31"/>
      <c r="H163" s="141">
        <f>SUM(H161:H162)</f>
        <v>0</v>
      </c>
      <c r="K163" s="19"/>
      <c r="L163" s="19"/>
      <c r="O163" s="21"/>
      <c r="Q163" s="21"/>
      <c r="R163" s="21"/>
      <c r="S163" s="21"/>
      <c r="T163" s="21"/>
      <c r="U163" s="21"/>
      <c r="V163" s="21"/>
      <c r="W163" s="21"/>
      <c r="X163" s="21"/>
    </row>
    <row r="164" spans="1:24" x14ac:dyDescent="0.25">
      <c r="A164" s="21"/>
      <c r="D164" s="21"/>
      <c r="K164" s="19"/>
      <c r="L164" s="19"/>
      <c r="N164" s="19"/>
      <c r="O164" s="21"/>
      <c r="Q164" s="21"/>
      <c r="R164" s="21"/>
      <c r="S164" s="21"/>
      <c r="T164" s="21"/>
      <c r="U164" s="21"/>
      <c r="V164" s="21"/>
      <c r="W164" s="21"/>
      <c r="X164" s="21"/>
    </row>
    <row r="165" spans="1:24" x14ac:dyDescent="0.25">
      <c r="D165" s="21"/>
      <c r="K165" s="19"/>
      <c r="L165" s="19"/>
      <c r="N165" s="19"/>
      <c r="O165" s="21"/>
      <c r="Q165" s="21"/>
      <c r="R165" s="21"/>
      <c r="S165" s="21"/>
      <c r="T165" s="21"/>
      <c r="U165" s="21"/>
      <c r="V165" s="21"/>
      <c r="W165" s="21"/>
      <c r="X165" s="21"/>
    </row>
    <row r="166" spans="1:24" x14ac:dyDescent="0.25">
      <c r="N166" s="19"/>
      <c r="O166" s="21"/>
      <c r="Q166" s="21"/>
      <c r="R166" s="21"/>
      <c r="S166" s="21"/>
      <c r="T166" s="21"/>
      <c r="U166" s="21"/>
      <c r="V166" s="21"/>
      <c r="W166" s="21"/>
      <c r="X166" s="21"/>
    </row>
    <row r="167" spans="1:24" x14ac:dyDescent="0.25">
      <c r="N167" s="19"/>
      <c r="O167" s="21"/>
      <c r="Q167" s="21"/>
      <c r="R167" s="21"/>
      <c r="S167" s="21"/>
      <c r="T167" s="21"/>
      <c r="U167" s="21"/>
      <c r="V167" s="21"/>
      <c r="W167" s="21"/>
      <c r="X167" s="21"/>
    </row>
    <row r="168" spans="1:24" x14ac:dyDescent="0.25">
      <c r="N168" s="19"/>
      <c r="O168" s="21"/>
      <c r="Q168" s="21"/>
      <c r="R168" s="21"/>
      <c r="S168" s="21"/>
      <c r="T168" s="21"/>
      <c r="U168" s="21"/>
      <c r="V168" s="21"/>
      <c r="W168" s="21"/>
      <c r="X168" s="21"/>
    </row>
    <row r="169" spans="1:24" x14ac:dyDescent="0.25">
      <c r="N169" s="19"/>
      <c r="O169" s="21"/>
      <c r="Q169" s="21"/>
      <c r="R169" s="21"/>
      <c r="S169" s="21"/>
      <c r="T169" s="21"/>
      <c r="U169" s="21"/>
      <c r="V169" s="21"/>
      <c r="W169" s="21"/>
      <c r="X169" s="21"/>
    </row>
    <row r="170" spans="1:24" x14ac:dyDescent="0.25">
      <c r="N170" s="19"/>
      <c r="O170" s="21"/>
      <c r="Q170" s="21"/>
      <c r="R170" s="21"/>
      <c r="S170" s="21"/>
      <c r="T170" s="21"/>
      <c r="U170" s="21"/>
      <c r="V170" s="21"/>
      <c r="W170" s="21"/>
      <c r="X170" s="21"/>
    </row>
    <row r="171" spans="1:24" x14ac:dyDescent="0.25">
      <c r="N171" s="19"/>
      <c r="O171" s="21"/>
      <c r="Q171" s="21"/>
      <c r="R171" s="21"/>
      <c r="S171" s="21"/>
      <c r="T171" s="21"/>
      <c r="U171" s="21"/>
      <c r="V171" s="21"/>
      <c r="W171" s="21"/>
      <c r="X171" s="21"/>
    </row>
    <row r="172" spans="1:24" x14ac:dyDescent="0.25">
      <c r="N172" s="19"/>
      <c r="O172" s="21"/>
      <c r="Q172" s="21"/>
      <c r="R172" s="21"/>
      <c r="S172" s="21"/>
      <c r="T172" s="21"/>
      <c r="U172" s="21"/>
      <c r="V172" s="21"/>
      <c r="W172" s="21"/>
      <c r="X172" s="21"/>
    </row>
    <row r="173" spans="1:24" x14ac:dyDescent="0.25">
      <c r="N173" s="19"/>
      <c r="O173" s="21"/>
      <c r="Q173" s="21"/>
      <c r="R173" s="21"/>
      <c r="S173" s="21"/>
      <c r="T173" s="21"/>
      <c r="U173" s="21"/>
      <c r="V173" s="21"/>
      <c r="W173" s="21"/>
      <c r="X173" s="21"/>
    </row>
    <row r="174" spans="1:24" x14ac:dyDescent="0.25">
      <c r="O174" s="21"/>
      <c r="Q174" s="21"/>
      <c r="R174" s="21"/>
      <c r="S174" s="21"/>
      <c r="T174" s="21"/>
      <c r="U174" s="21"/>
      <c r="V174" s="21"/>
      <c r="W174" s="21"/>
      <c r="X174" s="21"/>
    </row>
    <row r="175" spans="1:24" x14ac:dyDescent="0.25">
      <c r="O175" s="21"/>
      <c r="Q175" s="21"/>
      <c r="R175" s="21"/>
      <c r="S175" s="21"/>
      <c r="T175" s="21"/>
      <c r="U175" s="21"/>
      <c r="V175" s="21"/>
      <c r="W175" s="21"/>
      <c r="X175" s="21"/>
    </row>
    <row r="176" spans="1:24" x14ac:dyDescent="0.25">
      <c r="Q176" s="21"/>
      <c r="R176" s="21"/>
      <c r="S176" s="21"/>
      <c r="T176" s="21"/>
      <c r="U176" s="21"/>
      <c r="V176" s="21"/>
      <c r="W176" s="21"/>
      <c r="X176" s="21"/>
    </row>
    <row r="177" spans="17:24" x14ac:dyDescent="0.25">
      <c r="Q177" s="21"/>
      <c r="R177" s="21"/>
      <c r="S177" s="21"/>
      <c r="T177" s="21"/>
      <c r="U177" s="21"/>
      <c r="V177" s="21"/>
      <c r="W177" s="21"/>
      <c r="X177" s="21"/>
    </row>
    <row r="178" spans="17:24" x14ac:dyDescent="0.25">
      <c r="Q178" s="21"/>
      <c r="R178" s="21"/>
      <c r="S178" s="21"/>
      <c r="T178" s="21"/>
      <c r="U178" s="21"/>
      <c r="V178" s="21"/>
      <c r="W178" s="21"/>
      <c r="X178" s="21"/>
    </row>
    <row r="179" spans="17:24" x14ac:dyDescent="0.25">
      <c r="Q179" s="21"/>
      <c r="R179" s="21"/>
      <c r="S179" s="21"/>
      <c r="T179" s="21"/>
      <c r="U179" s="21"/>
      <c r="V179" s="21"/>
      <c r="W179" s="21"/>
      <c r="X179" s="21"/>
    </row>
    <row r="180" spans="17:24" x14ac:dyDescent="0.25">
      <c r="Q180" s="21"/>
      <c r="R180" s="21"/>
      <c r="S180" s="21"/>
      <c r="T180" s="21"/>
      <c r="U180" s="21"/>
      <c r="V180" s="21"/>
      <c r="W180" s="21"/>
      <c r="X180" s="21"/>
    </row>
    <row r="181" spans="17:24" x14ac:dyDescent="0.25">
      <c r="Q181" s="21"/>
      <c r="R181" s="21"/>
      <c r="S181" s="21"/>
      <c r="T181" s="21"/>
      <c r="U181" s="21"/>
      <c r="V181" s="21"/>
      <c r="W181" s="21"/>
      <c r="X181" s="21"/>
    </row>
    <row r="182" spans="17:24" x14ac:dyDescent="0.25">
      <c r="Q182" s="21"/>
      <c r="R182" s="21"/>
      <c r="S182" s="21"/>
      <c r="T182" s="21"/>
      <c r="U182" s="21"/>
      <c r="V182" s="21"/>
      <c r="W182" s="21"/>
      <c r="X182" s="21"/>
    </row>
    <row r="183" spans="17:24" x14ac:dyDescent="0.25">
      <c r="Q183" s="21"/>
      <c r="R183" s="21"/>
      <c r="S183" s="21"/>
      <c r="T183" s="21"/>
      <c r="U183" s="21"/>
      <c r="V183" s="21"/>
      <c r="W183" s="21"/>
      <c r="X183" s="21"/>
    </row>
    <row r="184" spans="17:24" x14ac:dyDescent="0.25">
      <c r="Q184" s="21"/>
      <c r="R184" s="21"/>
      <c r="S184" s="21"/>
      <c r="T184" s="21"/>
      <c r="U184" s="21"/>
      <c r="V184" s="21"/>
      <c r="W184" s="21"/>
      <c r="X184" s="21"/>
    </row>
    <row r="185" spans="17:24" x14ac:dyDescent="0.25">
      <c r="Q185" s="21"/>
      <c r="R185" s="21"/>
      <c r="S185" s="21"/>
      <c r="T185" s="21"/>
      <c r="U185" s="21"/>
      <c r="V185" s="21"/>
      <c r="W185" s="21"/>
      <c r="X185" s="21"/>
    </row>
    <row r="186" spans="17:24" x14ac:dyDescent="0.25">
      <c r="Q186" s="21"/>
      <c r="R186" s="21"/>
      <c r="S186" s="21"/>
      <c r="T186" s="21"/>
      <c r="U186" s="21"/>
      <c r="V186" s="21"/>
      <c r="W186" s="21"/>
      <c r="X186" s="21"/>
    </row>
    <row r="187" spans="17:24" x14ac:dyDescent="0.25">
      <c r="Q187" s="21"/>
      <c r="R187" s="21"/>
      <c r="S187" s="21"/>
      <c r="T187" s="21"/>
      <c r="U187" s="21"/>
      <c r="V187" s="21"/>
      <c r="W187" s="21"/>
      <c r="X187" s="21"/>
    </row>
    <row r="188" spans="17:24" x14ac:dyDescent="0.25">
      <c r="Q188" s="21"/>
      <c r="R188" s="21"/>
      <c r="S188" s="21"/>
      <c r="T188" s="21"/>
      <c r="U188" s="21"/>
      <c r="V188" s="21"/>
      <c r="W188" s="21"/>
      <c r="X188" s="21"/>
    </row>
    <row r="189" spans="17:24" x14ac:dyDescent="0.25">
      <c r="Q189" s="21"/>
      <c r="R189" s="21"/>
      <c r="S189" s="21"/>
      <c r="T189" s="21"/>
      <c r="U189" s="21"/>
      <c r="V189" s="21"/>
      <c r="W189" s="21"/>
      <c r="X189" s="21"/>
    </row>
    <row r="190" spans="17:24" x14ac:dyDescent="0.25">
      <c r="Q190" s="21"/>
      <c r="R190" s="21"/>
      <c r="S190" s="21"/>
      <c r="T190" s="21"/>
      <c r="U190" s="21"/>
      <c r="V190" s="21"/>
      <c r="W190" s="21"/>
      <c r="X190" s="21"/>
    </row>
    <row r="191" spans="17:24" x14ac:dyDescent="0.25">
      <c r="Q191" s="21"/>
      <c r="R191" s="21"/>
      <c r="S191" s="21"/>
      <c r="T191" s="21"/>
      <c r="U191" s="21"/>
      <c r="V191" s="21"/>
      <c r="W191" s="21"/>
      <c r="X191" s="21"/>
    </row>
    <row r="192" spans="17:24" x14ac:dyDescent="0.25">
      <c r="Q192" s="21"/>
      <c r="R192" s="21"/>
      <c r="S192" s="21"/>
      <c r="T192" s="21"/>
      <c r="U192" s="21"/>
      <c r="V192" s="21"/>
      <c r="W192" s="21"/>
      <c r="X192" s="21"/>
    </row>
    <row r="193" spans="17:24" x14ac:dyDescent="0.25">
      <c r="Q193" s="21"/>
      <c r="R193" s="21"/>
      <c r="S193" s="21"/>
      <c r="T193" s="21"/>
      <c r="U193" s="21"/>
      <c r="V193" s="21"/>
      <c r="W193" s="21"/>
      <c r="X193" s="21"/>
    </row>
    <row r="194" spans="17:24" x14ac:dyDescent="0.25">
      <c r="Q194" s="21"/>
      <c r="R194" s="21"/>
      <c r="S194" s="21"/>
      <c r="T194" s="21"/>
      <c r="U194" s="21"/>
      <c r="V194" s="21"/>
      <c r="W194" s="21"/>
      <c r="X194" s="21"/>
    </row>
    <row r="195" spans="17:24" x14ac:dyDescent="0.25">
      <c r="Q195" s="21"/>
      <c r="R195" s="21"/>
      <c r="S195" s="21"/>
      <c r="T195" s="21"/>
      <c r="U195" s="21"/>
      <c r="V195" s="21"/>
      <c r="W195" s="21"/>
      <c r="X195" s="21"/>
    </row>
    <row r="196" spans="17:24" x14ac:dyDescent="0.25">
      <c r="Q196" s="21"/>
      <c r="R196" s="21"/>
      <c r="S196" s="21"/>
      <c r="T196" s="21"/>
      <c r="U196" s="21"/>
      <c r="V196" s="21"/>
      <c r="W196" s="21"/>
      <c r="X196" s="21"/>
    </row>
    <row r="197" spans="17:24" x14ac:dyDescent="0.25">
      <c r="Q197" s="21"/>
      <c r="R197" s="21"/>
      <c r="S197" s="21"/>
      <c r="T197" s="21"/>
      <c r="U197" s="21"/>
      <c r="V197" s="21"/>
      <c r="W197" s="21"/>
      <c r="X197" s="21"/>
    </row>
    <row r="198" spans="17:24" x14ac:dyDescent="0.25">
      <c r="Q198" s="21"/>
      <c r="R198" s="21"/>
      <c r="S198" s="21"/>
      <c r="T198" s="21"/>
      <c r="U198" s="21"/>
      <c r="V198" s="21"/>
      <c r="W198" s="21"/>
      <c r="X198" s="21"/>
    </row>
    <row r="199" spans="17:24" x14ac:dyDescent="0.25">
      <c r="Q199" s="21"/>
      <c r="R199" s="21"/>
      <c r="S199" s="21"/>
      <c r="T199" s="21"/>
      <c r="U199" s="21"/>
      <c r="V199" s="21"/>
      <c r="W199" s="21"/>
      <c r="X199" s="21"/>
    </row>
    <row r="200" spans="17:24" x14ac:dyDescent="0.25">
      <c r="Q200" s="21"/>
      <c r="R200" s="21"/>
      <c r="S200" s="21"/>
      <c r="T200" s="21"/>
      <c r="U200" s="21"/>
      <c r="V200" s="21"/>
      <c r="W200" s="21"/>
      <c r="X200" s="21"/>
    </row>
    <row r="201" spans="17:24" x14ac:dyDescent="0.25">
      <c r="Q201" s="21"/>
      <c r="R201" s="21"/>
      <c r="S201" s="21"/>
      <c r="T201" s="21"/>
      <c r="U201" s="21"/>
      <c r="V201" s="21"/>
      <c r="W201" s="21"/>
      <c r="X201" s="21"/>
    </row>
    <row r="202" spans="17:24" x14ac:dyDescent="0.25">
      <c r="Q202" s="21"/>
      <c r="R202" s="21"/>
      <c r="S202" s="21"/>
      <c r="T202" s="21"/>
      <c r="U202" s="21"/>
      <c r="V202" s="21"/>
      <c r="W202" s="21"/>
      <c r="X202" s="21"/>
    </row>
    <row r="203" spans="17:24" x14ac:dyDescent="0.25">
      <c r="Q203" s="21"/>
      <c r="R203" s="21"/>
      <c r="S203" s="21"/>
      <c r="T203" s="21"/>
      <c r="U203" s="21"/>
      <c r="V203" s="21"/>
      <c r="W203" s="21"/>
      <c r="X203" s="21"/>
    </row>
    <row r="204" spans="17:24" x14ac:dyDescent="0.25">
      <c r="Q204" s="21"/>
      <c r="R204" s="21"/>
      <c r="S204" s="21"/>
      <c r="T204" s="21"/>
      <c r="U204" s="21"/>
      <c r="V204" s="21"/>
      <c r="W204" s="21"/>
      <c r="X204" s="21"/>
    </row>
    <row r="205" spans="17:24" x14ac:dyDescent="0.25">
      <c r="Q205" s="21"/>
      <c r="R205" s="21"/>
      <c r="S205" s="21"/>
      <c r="T205" s="21"/>
      <c r="U205" s="21"/>
      <c r="V205" s="21"/>
      <c r="W205" s="21"/>
      <c r="X205" s="21"/>
    </row>
    <row r="206" spans="17:24" x14ac:dyDescent="0.25">
      <c r="Q206" s="21"/>
      <c r="R206" s="21"/>
      <c r="S206" s="21"/>
      <c r="T206" s="21"/>
      <c r="U206" s="21"/>
      <c r="V206" s="21"/>
      <c r="W206" s="21"/>
      <c r="X206" s="21"/>
    </row>
    <row r="207" spans="17:24" x14ac:dyDescent="0.25">
      <c r="Q207" s="21"/>
      <c r="R207" s="21"/>
      <c r="S207" s="21"/>
      <c r="T207" s="21"/>
      <c r="U207" s="21"/>
      <c r="V207" s="21"/>
      <c r="W207" s="21"/>
      <c r="X207" s="21"/>
    </row>
    <row r="208" spans="17:24" x14ac:dyDescent="0.25">
      <c r="Q208" s="21"/>
      <c r="R208" s="21"/>
      <c r="S208" s="21"/>
      <c r="T208" s="21"/>
      <c r="U208" s="21"/>
      <c r="V208" s="21"/>
      <c r="W208" s="21"/>
      <c r="X208" s="21"/>
    </row>
    <row r="209" spans="17:24" x14ac:dyDescent="0.25">
      <c r="Q209" s="21"/>
      <c r="R209" s="21"/>
      <c r="S209" s="21"/>
      <c r="T209" s="21"/>
      <c r="U209" s="21"/>
      <c r="V209" s="21"/>
      <c r="W209" s="21"/>
      <c r="X209" s="21"/>
    </row>
    <row r="210" spans="17:24" x14ac:dyDescent="0.25">
      <c r="Q210" s="21"/>
      <c r="R210" s="21"/>
      <c r="S210" s="21"/>
      <c r="T210" s="21"/>
      <c r="U210" s="21"/>
      <c r="V210" s="21"/>
      <c r="W210" s="21"/>
      <c r="X210" s="21"/>
    </row>
    <row r="211" spans="17:24" x14ac:dyDescent="0.25">
      <c r="Q211" s="21"/>
      <c r="R211" s="21"/>
      <c r="S211" s="21"/>
      <c r="T211" s="21"/>
      <c r="U211" s="21"/>
      <c r="V211" s="21"/>
      <c r="W211" s="21"/>
      <c r="X211" s="21"/>
    </row>
    <row r="212" spans="17:24" x14ac:dyDescent="0.25">
      <c r="Q212" s="21"/>
      <c r="R212" s="21"/>
      <c r="S212" s="21"/>
      <c r="T212" s="21"/>
      <c r="U212" s="21"/>
      <c r="V212" s="21"/>
      <c r="W212" s="21"/>
      <c r="X212" s="21"/>
    </row>
    <row r="213" spans="17:24" x14ac:dyDescent="0.25">
      <c r="Q213" s="21"/>
      <c r="R213" s="21"/>
      <c r="S213" s="21"/>
      <c r="T213" s="21"/>
      <c r="U213" s="21"/>
      <c r="V213" s="21"/>
      <c r="W213" s="21"/>
      <c r="X213" s="21"/>
    </row>
    <row r="214" spans="17:24" x14ac:dyDescent="0.25">
      <c r="Q214" s="21"/>
      <c r="R214" s="21"/>
      <c r="S214" s="21"/>
      <c r="T214" s="21"/>
      <c r="U214" s="21"/>
      <c r="V214" s="21"/>
      <c r="W214" s="21"/>
      <c r="X214" s="21"/>
    </row>
    <row r="215" spans="17:24" x14ac:dyDescent="0.25">
      <c r="Q215" s="21"/>
      <c r="R215" s="21"/>
      <c r="S215" s="21"/>
      <c r="T215" s="21"/>
      <c r="U215" s="21"/>
      <c r="V215" s="21"/>
      <c r="W215" s="21"/>
      <c r="X215" s="21"/>
    </row>
    <row r="216" spans="17:24" x14ac:dyDescent="0.25">
      <c r="Q216" s="21"/>
      <c r="R216" s="21"/>
      <c r="S216" s="21"/>
      <c r="T216" s="21"/>
      <c r="U216" s="21"/>
      <c r="V216" s="21"/>
      <c r="W216" s="21"/>
      <c r="X216" s="21"/>
    </row>
    <row r="217" spans="17:24" x14ac:dyDescent="0.25">
      <c r="Q217" s="21"/>
      <c r="R217" s="21"/>
      <c r="S217" s="21"/>
      <c r="T217" s="21"/>
      <c r="U217" s="21"/>
      <c r="V217" s="21"/>
      <c r="W217" s="21"/>
      <c r="X217" s="21"/>
    </row>
    <row r="218" spans="17:24" x14ac:dyDescent="0.25">
      <c r="Q218" s="21"/>
      <c r="R218" s="21"/>
      <c r="S218" s="21"/>
      <c r="T218" s="21"/>
      <c r="U218" s="21"/>
      <c r="V218" s="21"/>
      <c r="W218" s="21"/>
      <c r="X218" s="21"/>
    </row>
    <row r="219" spans="17:24" x14ac:dyDescent="0.25">
      <c r="Q219" s="21"/>
      <c r="R219" s="21"/>
      <c r="S219" s="21"/>
      <c r="T219" s="21"/>
      <c r="U219" s="21"/>
      <c r="V219" s="21"/>
      <c r="W219" s="21"/>
      <c r="X219" s="21"/>
    </row>
    <row r="220" spans="17:24" x14ac:dyDescent="0.25">
      <c r="Q220" s="21"/>
      <c r="R220" s="21"/>
      <c r="S220" s="21"/>
      <c r="T220" s="21"/>
      <c r="U220" s="21"/>
      <c r="V220" s="21"/>
      <c r="W220" s="21"/>
      <c r="X220" s="21"/>
    </row>
    <row r="221" spans="17:24" x14ac:dyDescent="0.25">
      <c r="Q221" s="21"/>
      <c r="R221" s="21"/>
      <c r="S221" s="21"/>
      <c r="T221" s="21"/>
      <c r="U221" s="21"/>
      <c r="V221" s="21"/>
      <c r="W221" s="21"/>
      <c r="X221" s="21"/>
    </row>
    <row r="222" spans="17:24" x14ac:dyDescent="0.25">
      <c r="Q222" s="21"/>
      <c r="R222" s="21"/>
      <c r="S222" s="21"/>
      <c r="T222" s="21"/>
      <c r="U222" s="21"/>
      <c r="V222" s="21"/>
      <c r="W222" s="21"/>
      <c r="X222" s="21"/>
    </row>
    <row r="223" spans="17:24" x14ac:dyDescent="0.25">
      <c r="Q223" s="21"/>
      <c r="R223" s="21"/>
      <c r="S223" s="21"/>
      <c r="T223" s="21"/>
      <c r="U223" s="21"/>
      <c r="V223" s="21"/>
      <c r="W223" s="21"/>
      <c r="X223" s="21"/>
    </row>
    <row r="224" spans="17:24" x14ac:dyDescent="0.25">
      <c r="Q224" s="21"/>
      <c r="R224" s="21"/>
      <c r="S224" s="21"/>
      <c r="T224" s="21"/>
      <c r="U224" s="21"/>
      <c r="V224" s="21"/>
      <c r="W224" s="21"/>
      <c r="X224" s="21"/>
    </row>
    <row r="225" spans="17:24" x14ac:dyDescent="0.25">
      <c r="Q225" s="21"/>
      <c r="R225" s="21"/>
      <c r="S225" s="21"/>
      <c r="T225" s="21"/>
      <c r="U225" s="21"/>
      <c r="V225" s="21"/>
      <c r="W225" s="21"/>
      <c r="X225" s="21"/>
    </row>
    <row r="226" spans="17:24" x14ac:dyDescent="0.25">
      <c r="Q226" s="21"/>
      <c r="R226" s="21"/>
      <c r="S226" s="21"/>
      <c r="T226" s="21"/>
      <c r="U226" s="21"/>
      <c r="V226" s="21"/>
      <c r="W226" s="21"/>
      <c r="X226" s="21"/>
    </row>
    <row r="227" spans="17:24" x14ac:dyDescent="0.25">
      <c r="Q227" s="21"/>
      <c r="R227" s="21"/>
      <c r="S227" s="21"/>
      <c r="T227" s="21"/>
      <c r="U227" s="21"/>
      <c r="V227" s="21"/>
      <c r="W227" s="21"/>
      <c r="X227" s="21"/>
    </row>
    <row r="228" spans="17:24" x14ac:dyDescent="0.25">
      <c r="Q228" s="21"/>
      <c r="R228" s="21"/>
      <c r="S228" s="21"/>
      <c r="T228" s="21"/>
      <c r="U228" s="21"/>
      <c r="V228" s="21"/>
      <c r="W228" s="21"/>
      <c r="X228" s="21"/>
    </row>
    <row r="229" spans="17:24" x14ac:dyDescent="0.25">
      <c r="Q229" s="21"/>
      <c r="R229" s="21"/>
      <c r="S229" s="21"/>
      <c r="T229" s="21"/>
      <c r="U229" s="21"/>
      <c r="V229" s="21"/>
      <c r="W229" s="21"/>
      <c r="X229" s="21"/>
    </row>
    <row r="230" spans="17:24" x14ac:dyDescent="0.25">
      <c r="Q230" s="21"/>
      <c r="R230" s="21"/>
      <c r="S230" s="21"/>
      <c r="T230" s="21"/>
      <c r="U230" s="21"/>
      <c r="V230" s="21"/>
      <c r="W230" s="21"/>
      <c r="X230" s="21"/>
    </row>
    <row r="231" spans="17:24" x14ac:dyDescent="0.25">
      <c r="Q231" s="21"/>
      <c r="R231" s="21"/>
      <c r="S231" s="21"/>
      <c r="T231" s="21"/>
      <c r="U231" s="21"/>
      <c r="V231" s="21"/>
      <c r="W231" s="21"/>
      <c r="X231" s="21"/>
    </row>
    <row r="232" spans="17:24" x14ac:dyDescent="0.25">
      <c r="Q232" s="21"/>
      <c r="R232" s="21"/>
      <c r="S232" s="21"/>
      <c r="T232" s="21"/>
      <c r="U232" s="21"/>
      <c r="V232" s="21"/>
      <c r="W232" s="21"/>
      <c r="X232" s="21"/>
    </row>
    <row r="233" spans="17:24" x14ac:dyDescent="0.25">
      <c r="Q233" s="21"/>
      <c r="R233" s="21"/>
      <c r="S233" s="21"/>
      <c r="T233" s="21"/>
      <c r="U233" s="21"/>
      <c r="V233" s="21"/>
      <c r="W233" s="21"/>
      <c r="X233" s="21"/>
    </row>
    <row r="234" spans="17:24" x14ac:dyDescent="0.25">
      <c r="Q234" s="21"/>
      <c r="R234" s="21"/>
      <c r="S234" s="21"/>
      <c r="T234" s="21"/>
      <c r="U234" s="21"/>
      <c r="V234" s="21"/>
      <c r="W234" s="21"/>
      <c r="X234" s="21"/>
    </row>
    <row r="235" spans="17:24" x14ac:dyDescent="0.25">
      <c r="Q235" s="21"/>
      <c r="R235" s="21"/>
      <c r="S235" s="21"/>
      <c r="T235" s="21"/>
      <c r="U235" s="21"/>
      <c r="V235" s="21"/>
      <c r="W235" s="21"/>
      <c r="X235" s="21"/>
    </row>
    <row r="236" spans="17:24" x14ac:dyDescent="0.25">
      <c r="Q236" s="21"/>
      <c r="R236" s="21"/>
      <c r="S236" s="21"/>
      <c r="T236" s="21"/>
      <c r="U236" s="21"/>
      <c r="V236" s="21"/>
      <c r="W236" s="21"/>
      <c r="X236" s="21"/>
    </row>
    <row r="237" spans="17:24" x14ac:dyDescent="0.25">
      <c r="Q237" s="21"/>
      <c r="R237" s="21"/>
      <c r="S237" s="21"/>
      <c r="T237" s="21"/>
      <c r="U237" s="21"/>
      <c r="V237" s="21"/>
      <c r="W237" s="21"/>
      <c r="X237" s="21"/>
    </row>
    <row r="238" spans="17:24" x14ac:dyDescent="0.25">
      <c r="Q238" s="21"/>
      <c r="R238" s="21"/>
      <c r="S238" s="21"/>
      <c r="T238" s="21"/>
      <c r="U238" s="21"/>
      <c r="V238" s="21"/>
      <c r="W238" s="21"/>
      <c r="X238" s="21"/>
    </row>
    <row r="239" spans="17:24" x14ac:dyDescent="0.25">
      <c r="Q239" s="21"/>
      <c r="R239" s="21"/>
      <c r="S239" s="21"/>
      <c r="T239" s="21"/>
      <c r="U239" s="21"/>
      <c r="V239" s="21"/>
      <c r="W239" s="21"/>
      <c r="X239" s="21"/>
    </row>
    <row r="240" spans="17:24" x14ac:dyDescent="0.25">
      <c r="Q240" s="21"/>
      <c r="R240" s="21"/>
      <c r="S240" s="21"/>
      <c r="T240" s="21"/>
      <c r="U240" s="21"/>
      <c r="V240" s="21"/>
      <c r="W240" s="21"/>
      <c r="X240" s="21"/>
    </row>
    <row r="241" spans="17:24" x14ac:dyDescent="0.25">
      <c r="Q241" s="21"/>
      <c r="R241" s="21"/>
      <c r="S241" s="21"/>
      <c r="T241" s="21"/>
      <c r="U241" s="21"/>
      <c r="V241" s="21"/>
      <c r="W241" s="21"/>
      <c r="X241" s="21"/>
    </row>
    <row r="242" spans="17:24" x14ac:dyDescent="0.25">
      <c r="Q242" s="21"/>
      <c r="R242" s="21"/>
      <c r="S242" s="21"/>
      <c r="T242" s="21"/>
      <c r="U242" s="21"/>
      <c r="V242" s="21"/>
      <c r="W242" s="21"/>
      <c r="X242" s="21"/>
    </row>
    <row r="243" spans="17:24" x14ac:dyDescent="0.25">
      <c r="Q243" s="21"/>
      <c r="R243" s="21"/>
      <c r="S243" s="21"/>
      <c r="T243" s="21"/>
      <c r="U243" s="21"/>
      <c r="V243" s="21"/>
      <c r="W243" s="21"/>
      <c r="X243" s="21"/>
    </row>
    <row r="244" spans="17:24" x14ac:dyDescent="0.25">
      <c r="Q244" s="21"/>
      <c r="R244" s="21"/>
      <c r="S244" s="21"/>
      <c r="T244" s="21"/>
      <c r="U244" s="21"/>
      <c r="V244" s="21"/>
      <c r="W244" s="21"/>
      <c r="X244" s="21"/>
    </row>
    <row r="245" spans="17:24" x14ac:dyDescent="0.25">
      <c r="Q245" s="21"/>
      <c r="R245" s="21"/>
      <c r="S245" s="21"/>
      <c r="T245" s="21"/>
      <c r="U245" s="21"/>
      <c r="V245" s="21"/>
      <c r="W245" s="21"/>
      <c r="X245" s="21"/>
    </row>
    <row r="246" spans="17:24" x14ac:dyDescent="0.25">
      <c r="Q246" s="21"/>
      <c r="R246" s="21"/>
      <c r="S246" s="21"/>
      <c r="T246" s="21"/>
      <c r="U246" s="21"/>
      <c r="V246" s="21"/>
      <c r="W246" s="21"/>
      <c r="X246" s="21"/>
    </row>
    <row r="247" spans="17:24" x14ac:dyDescent="0.25">
      <c r="Q247" s="21"/>
      <c r="R247" s="21"/>
      <c r="S247" s="21"/>
      <c r="T247" s="21"/>
      <c r="U247" s="21"/>
      <c r="V247" s="21"/>
      <c r="W247" s="21"/>
      <c r="X247" s="21"/>
    </row>
    <row r="248" spans="17:24" x14ac:dyDescent="0.25">
      <c r="Q248" s="21"/>
      <c r="R248" s="21"/>
      <c r="S248" s="21"/>
      <c r="T248" s="21"/>
      <c r="U248" s="21"/>
      <c r="V248" s="21"/>
      <c r="W248" s="21"/>
      <c r="X248" s="21"/>
    </row>
    <row r="249" spans="17:24" x14ac:dyDescent="0.25">
      <c r="Q249" s="21"/>
      <c r="R249" s="21"/>
      <c r="S249" s="21"/>
      <c r="T249" s="21"/>
      <c r="U249" s="21"/>
      <c r="V249" s="21"/>
      <c r="W249" s="21"/>
      <c r="X249" s="21"/>
    </row>
    <row r="250" spans="17:24" x14ac:dyDescent="0.25">
      <c r="Q250" s="21"/>
      <c r="R250" s="21"/>
      <c r="S250" s="21"/>
      <c r="T250" s="21"/>
      <c r="U250" s="21"/>
      <c r="V250" s="21"/>
      <c r="W250" s="21"/>
      <c r="X250" s="21"/>
    </row>
    <row r="251" spans="17:24" x14ac:dyDescent="0.25">
      <c r="Q251" s="21"/>
      <c r="R251" s="21"/>
      <c r="S251" s="21"/>
      <c r="T251" s="21"/>
      <c r="U251" s="21"/>
      <c r="V251" s="21"/>
      <c r="W251" s="21"/>
      <c r="X251" s="21"/>
    </row>
    <row r="252" spans="17:24" x14ac:dyDescent="0.25">
      <c r="Q252" s="21"/>
      <c r="R252" s="21"/>
      <c r="S252" s="21"/>
      <c r="T252" s="21"/>
      <c r="U252" s="21"/>
      <c r="V252" s="21"/>
      <c r="W252" s="21"/>
      <c r="X252" s="21"/>
    </row>
    <row r="253" spans="17:24" x14ac:dyDescent="0.25">
      <c r="Q253" s="21"/>
      <c r="R253" s="21"/>
      <c r="S253" s="21"/>
      <c r="T253" s="21"/>
      <c r="U253" s="21"/>
      <c r="V253" s="21"/>
      <c r="W253" s="21"/>
      <c r="X253" s="21"/>
    </row>
    <row r="254" spans="17:24" x14ac:dyDescent="0.25">
      <c r="Q254" s="21"/>
      <c r="R254" s="21"/>
      <c r="S254" s="21"/>
      <c r="T254" s="21"/>
      <c r="U254" s="21"/>
      <c r="V254" s="21"/>
      <c r="W254" s="21"/>
      <c r="X254" s="21"/>
    </row>
    <row r="255" spans="17:24" x14ac:dyDescent="0.25">
      <c r="Q255" s="21"/>
      <c r="R255" s="21"/>
      <c r="S255" s="21"/>
      <c r="T255" s="21"/>
      <c r="U255" s="21"/>
      <c r="V255" s="21"/>
      <c r="W255" s="21"/>
      <c r="X255" s="21"/>
    </row>
    <row r="256" spans="17:24" x14ac:dyDescent="0.25">
      <c r="Q256" s="21"/>
      <c r="R256" s="21"/>
      <c r="S256" s="21"/>
      <c r="T256" s="21"/>
      <c r="U256" s="21"/>
      <c r="V256" s="21"/>
      <c r="W256" s="21"/>
      <c r="X256" s="21"/>
    </row>
    <row r="257" spans="17:24" x14ac:dyDescent="0.25">
      <c r="Q257" s="21"/>
      <c r="R257" s="21"/>
      <c r="S257" s="21"/>
      <c r="T257" s="21"/>
      <c r="U257" s="21"/>
      <c r="V257" s="21"/>
      <c r="W257" s="21"/>
      <c r="X257" s="21"/>
    </row>
    <row r="258" spans="17:24" x14ac:dyDescent="0.25">
      <c r="Q258" s="21"/>
      <c r="R258" s="21"/>
      <c r="S258" s="21"/>
      <c r="T258" s="21"/>
      <c r="U258" s="21"/>
      <c r="V258" s="21"/>
      <c r="W258" s="21"/>
      <c r="X258" s="21"/>
    </row>
    <row r="259" spans="17:24" x14ac:dyDescent="0.25">
      <c r="Q259" s="21"/>
      <c r="R259" s="21"/>
      <c r="S259" s="21"/>
      <c r="T259" s="21"/>
      <c r="U259" s="21"/>
      <c r="V259" s="21"/>
      <c r="W259" s="21"/>
      <c r="X259" s="21"/>
    </row>
    <row r="260" spans="17:24" x14ac:dyDescent="0.25">
      <c r="Q260" s="21"/>
      <c r="R260" s="21"/>
      <c r="S260" s="21"/>
      <c r="T260" s="21"/>
      <c r="U260" s="21"/>
      <c r="V260" s="21"/>
      <c r="W260" s="21"/>
      <c r="X260" s="21"/>
    </row>
    <row r="261" spans="17:24" x14ac:dyDescent="0.25">
      <c r="Q261" s="21"/>
      <c r="R261" s="21"/>
      <c r="S261" s="21"/>
      <c r="T261" s="21"/>
      <c r="U261" s="21"/>
      <c r="V261" s="21"/>
      <c r="W261" s="21"/>
      <c r="X261" s="21"/>
    </row>
    <row r="262" spans="17:24" x14ac:dyDescent="0.25">
      <c r="Q262" s="21"/>
      <c r="R262" s="21"/>
      <c r="S262" s="21"/>
      <c r="T262" s="21"/>
      <c r="U262" s="21"/>
      <c r="V262" s="21"/>
      <c r="W262" s="21"/>
      <c r="X262" s="21"/>
    </row>
    <row r="263" spans="17:24" x14ac:dyDescent="0.25">
      <c r="Q263" s="21"/>
      <c r="R263" s="21"/>
      <c r="S263" s="21"/>
      <c r="T263" s="21"/>
      <c r="U263" s="21"/>
      <c r="V263" s="21"/>
      <c r="W263" s="21"/>
      <c r="X263" s="21"/>
    </row>
    <row r="264" spans="17:24" x14ac:dyDescent="0.25">
      <c r="Q264" s="21"/>
      <c r="R264" s="21"/>
      <c r="S264" s="21"/>
      <c r="T264" s="21"/>
      <c r="U264" s="21"/>
      <c r="V264" s="21"/>
      <c r="W264" s="21"/>
      <c r="X264" s="21"/>
    </row>
    <row r="265" spans="17:24" x14ac:dyDescent="0.25">
      <c r="Q265" s="21"/>
      <c r="R265" s="21"/>
      <c r="S265" s="21"/>
      <c r="T265" s="21"/>
      <c r="U265" s="21"/>
      <c r="V265" s="21"/>
      <c r="W265" s="21"/>
      <c r="X265" s="21"/>
    </row>
    <row r="266" spans="17:24" x14ac:dyDescent="0.25">
      <c r="Q266" s="21"/>
      <c r="R266" s="21"/>
      <c r="S266" s="21"/>
      <c r="T266" s="21"/>
      <c r="U266" s="21"/>
      <c r="V266" s="21"/>
      <c r="W266" s="21"/>
      <c r="X266" s="21"/>
    </row>
    <row r="267" spans="17:24" x14ac:dyDescent="0.25">
      <c r="Q267" s="21"/>
      <c r="R267" s="21"/>
      <c r="S267" s="21"/>
      <c r="T267" s="21"/>
      <c r="U267" s="21"/>
      <c r="V267" s="21"/>
      <c r="W267" s="21"/>
      <c r="X267" s="21"/>
    </row>
    <row r="268" spans="17:24" x14ac:dyDescent="0.25">
      <c r="Q268" s="21"/>
      <c r="R268" s="21"/>
      <c r="S268" s="21"/>
      <c r="T268" s="21"/>
      <c r="U268" s="21"/>
      <c r="V268" s="21"/>
      <c r="W268" s="21"/>
      <c r="X268" s="21"/>
    </row>
    <row r="269" spans="17:24" x14ac:dyDescent="0.25">
      <c r="Q269" s="21"/>
      <c r="R269" s="21"/>
      <c r="S269" s="21"/>
      <c r="T269" s="21"/>
      <c r="U269" s="21"/>
      <c r="V269" s="21"/>
      <c r="W269" s="21"/>
      <c r="X269" s="21"/>
    </row>
    <row r="270" spans="17:24" x14ac:dyDescent="0.25">
      <c r="Q270" s="21"/>
      <c r="R270" s="21"/>
      <c r="S270" s="21"/>
      <c r="T270" s="21"/>
      <c r="U270" s="21"/>
      <c r="V270" s="21"/>
      <c r="W270" s="21"/>
      <c r="X270" s="21"/>
    </row>
    <row r="271" spans="17:24" x14ac:dyDescent="0.25">
      <c r="Q271" s="21"/>
      <c r="R271" s="21"/>
      <c r="S271" s="21"/>
      <c r="T271" s="21"/>
      <c r="U271" s="21"/>
      <c r="V271" s="21"/>
      <c r="W271" s="21"/>
      <c r="X271" s="21"/>
    </row>
    <row r="272" spans="17:24" x14ac:dyDescent="0.25">
      <c r="Q272" s="21"/>
      <c r="R272" s="21"/>
      <c r="S272" s="21"/>
      <c r="T272" s="21"/>
      <c r="U272" s="21"/>
      <c r="V272" s="21"/>
      <c r="W272" s="21"/>
      <c r="X272" s="21"/>
    </row>
    <row r="273" spans="17:24" x14ac:dyDescent="0.25">
      <c r="Q273" s="21"/>
      <c r="R273" s="21"/>
      <c r="S273" s="21"/>
      <c r="T273" s="21"/>
      <c r="U273" s="21"/>
      <c r="V273" s="21"/>
      <c r="W273" s="21"/>
      <c r="X273" s="21"/>
    </row>
    <row r="274" spans="17:24" x14ac:dyDescent="0.25">
      <c r="Q274" s="21"/>
      <c r="R274" s="21"/>
      <c r="S274" s="21"/>
      <c r="T274" s="21"/>
      <c r="U274" s="21"/>
      <c r="V274" s="21"/>
      <c r="W274" s="21"/>
      <c r="X274" s="21"/>
    </row>
    <row r="275" spans="17:24" x14ac:dyDescent="0.25">
      <c r="Q275" s="21"/>
      <c r="R275" s="21"/>
      <c r="S275" s="21"/>
      <c r="T275" s="21"/>
      <c r="U275" s="21"/>
      <c r="V275" s="21"/>
      <c r="W275" s="21"/>
      <c r="X275" s="21"/>
    </row>
    <row r="276" spans="17:24" x14ac:dyDescent="0.25">
      <c r="Q276" s="21"/>
      <c r="R276" s="21"/>
      <c r="S276" s="21"/>
      <c r="T276" s="21"/>
      <c r="U276" s="21"/>
      <c r="V276" s="21"/>
      <c r="W276" s="21"/>
      <c r="X276" s="21"/>
    </row>
    <row r="277" spans="17:24" x14ac:dyDescent="0.25">
      <c r="Q277" s="21"/>
      <c r="R277" s="21"/>
      <c r="S277" s="21"/>
      <c r="T277" s="21"/>
      <c r="U277" s="21"/>
      <c r="V277" s="21"/>
      <c r="W277" s="21"/>
      <c r="X277" s="21"/>
    </row>
    <row r="278" spans="17:24" x14ac:dyDescent="0.25">
      <c r="Q278" s="21"/>
      <c r="R278" s="21"/>
      <c r="S278" s="21"/>
      <c r="T278" s="21"/>
      <c r="U278" s="21"/>
      <c r="V278" s="21"/>
      <c r="W278" s="21"/>
      <c r="X278" s="21"/>
    </row>
    <row r="279" spans="17:24" x14ac:dyDescent="0.25">
      <c r="Q279" s="21"/>
      <c r="R279" s="21"/>
      <c r="S279" s="21"/>
      <c r="T279" s="21"/>
      <c r="U279" s="21"/>
      <c r="V279" s="21"/>
      <c r="W279" s="21"/>
      <c r="X279" s="21"/>
    </row>
    <row r="280" spans="17:24" x14ac:dyDescent="0.25">
      <c r="Q280" s="21"/>
      <c r="R280" s="21"/>
      <c r="S280" s="21"/>
      <c r="T280" s="21"/>
      <c r="U280" s="21"/>
      <c r="V280" s="21"/>
      <c r="W280" s="21"/>
      <c r="X280" s="21"/>
    </row>
    <row r="281" spans="17:24" x14ac:dyDescent="0.25">
      <c r="Q281" s="21"/>
      <c r="R281" s="21"/>
      <c r="S281" s="21"/>
      <c r="T281" s="21"/>
      <c r="U281" s="21"/>
      <c r="V281" s="21"/>
      <c r="W281" s="21"/>
      <c r="X281" s="21"/>
    </row>
    <row r="282" spans="17:24" x14ac:dyDescent="0.25">
      <c r="Q282" s="21"/>
      <c r="R282" s="21"/>
      <c r="S282" s="21"/>
      <c r="T282" s="21"/>
      <c r="U282" s="21"/>
      <c r="V282" s="21"/>
      <c r="W282" s="21"/>
      <c r="X282" s="21"/>
    </row>
    <row r="283" spans="17:24" x14ac:dyDescent="0.25">
      <c r="Q283" s="21"/>
      <c r="R283" s="21"/>
      <c r="S283" s="21"/>
      <c r="T283" s="21"/>
      <c r="U283" s="21"/>
      <c r="V283" s="21"/>
      <c r="W283" s="21"/>
      <c r="X283" s="21"/>
    </row>
    <row r="284" spans="17:24" x14ac:dyDescent="0.25">
      <c r="Q284" s="21"/>
      <c r="R284" s="21"/>
      <c r="S284" s="21"/>
      <c r="T284" s="21"/>
      <c r="U284" s="21"/>
      <c r="V284" s="21"/>
      <c r="W284" s="21"/>
      <c r="X284" s="21"/>
    </row>
    <row r="285" spans="17:24" x14ac:dyDescent="0.25">
      <c r="Q285" s="21"/>
      <c r="R285" s="21"/>
      <c r="S285" s="21"/>
      <c r="T285" s="21"/>
      <c r="U285" s="21"/>
      <c r="V285" s="21"/>
      <c r="W285" s="21"/>
      <c r="X285" s="21"/>
    </row>
    <row r="286" spans="17:24" x14ac:dyDescent="0.25">
      <c r="Q286" s="21"/>
      <c r="R286" s="21"/>
      <c r="S286" s="21"/>
      <c r="T286" s="21"/>
      <c r="U286" s="21"/>
      <c r="V286" s="21"/>
      <c r="W286" s="21"/>
      <c r="X286" s="21"/>
    </row>
    <row r="287" spans="17:24" x14ac:dyDescent="0.25">
      <c r="Q287" s="21"/>
      <c r="R287" s="21"/>
      <c r="S287" s="21"/>
      <c r="T287" s="21"/>
      <c r="U287" s="21"/>
      <c r="V287" s="21"/>
      <c r="W287" s="21"/>
      <c r="X287" s="21"/>
    </row>
    <row r="288" spans="17:24" x14ac:dyDescent="0.25">
      <c r="Q288" s="21"/>
      <c r="R288" s="21"/>
      <c r="S288" s="21"/>
      <c r="T288" s="21"/>
      <c r="U288" s="21"/>
      <c r="V288" s="21"/>
      <c r="W288" s="21"/>
      <c r="X288" s="21"/>
    </row>
    <row r="289" spans="17:24" x14ac:dyDescent="0.25">
      <c r="Q289" s="21"/>
      <c r="R289" s="21"/>
      <c r="S289" s="21"/>
      <c r="T289" s="21"/>
      <c r="U289" s="21"/>
      <c r="V289" s="21"/>
      <c r="W289" s="21"/>
      <c r="X289" s="21"/>
    </row>
    <row r="290" spans="17:24" x14ac:dyDescent="0.25">
      <c r="Q290" s="21"/>
      <c r="R290" s="21"/>
      <c r="S290" s="21"/>
      <c r="T290" s="21"/>
      <c r="U290" s="21"/>
      <c r="V290" s="21"/>
      <c r="W290" s="21"/>
      <c r="X290" s="21"/>
    </row>
    <row r="291" spans="17:24" x14ac:dyDescent="0.25">
      <c r="Q291" s="21"/>
      <c r="R291" s="21"/>
      <c r="S291" s="21"/>
      <c r="T291" s="21"/>
      <c r="U291" s="21"/>
      <c r="V291" s="21"/>
      <c r="W291" s="21"/>
      <c r="X291" s="21"/>
    </row>
    <row r="292" spans="17:24" x14ac:dyDescent="0.25">
      <c r="Q292" s="21"/>
      <c r="R292" s="21"/>
      <c r="S292" s="21"/>
      <c r="T292" s="21"/>
      <c r="U292" s="21"/>
      <c r="V292" s="21"/>
      <c r="W292" s="21"/>
      <c r="X292" s="21"/>
    </row>
    <row r="293" spans="17:24" x14ac:dyDescent="0.25">
      <c r="Q293" s="21"/>
      <c r="R293" s="21"/>
      <c r="S293" s="21"/>
      <c r="T293" s="21"/>
      <c r="U293" s="21"/>
      <c r="V293" s="21"/>
      <c r="W293" s="21"/>
      <c r="X293" s="21"/>
    </row>
    <row r="294" spans="17:24" x14ac:dyDescent="0.25">
      <c r="Q294" s="21"/>
      <c r="R294" s="21"/>
      <c r="S294" s="21"/>
      <c r="T294" s="21"/>
      <c r="U294" s="21"/>
      <c r="V294" s="21"/>
      <c r="W294" s="21"/>
      <c r="X294" s="21"/>
    </row>
    <row r="295" spans="17:24" x14ac:dyDescent="0.25">
      <c r="Q295" s="21"/>
      <c r="R295" s="21"/>
      <c r="S295" s="21"/>
      <c r="T295" s="21"/>
      <c r="U295" s="21"/>
      <c r="V295" s="21"/>
      <c r="W295" s="21"/>
      <c r="X295" s="21"/>
    </row>
    <row r="296" spans="17:24" x14ac:dyDescent="0.25">
      <c r="Q296" s="21"/>
      <c r="R296" s="21"/>
      <c r="S296" s="21"/>
      <c r="T296" s="21"/>
      <c r="U296" s="21"/>
      <c r="V296" s="21"/>
      <c r="W296" s="21"/>
      <c r="X296" s="21"/>
    </row>
    <row r="297" spans="17:24" x14ac:dyDescent="0.25">
      <c r="Q297" s="21"/>
      <c r="R297" s="21"/>
      <c r="S297" s="21"/>
      <c r="T297" s="21"/>
      <c r="U297" s="21"/>
      <c r="V297" s="21"/>
      <c r="W297" s="21"/>
      <c r="X297" s="21"/>
    </row>
    <row r="298" spans="17:24" x14ac:dyDescent="0.25">
      <c r="Q298" s="21"/>
      <c r="R298" s="21"/>
      <c r="S298" s="21"/>
      <c r="T298" s="21"/>
      <c r="U298" s="21"/>
      <c r="V298" s="21"/>
      <c r="W298" s="21"/>
      <c r="X298" s="21"/>
    </row>
    <row r="299" spans="17:24" x14ac:dyDescent="0.25">
      <c r="Q299" s="21"/>
      <c r="R299" s="21"/>
      <c r="S299" s="21"/>
      <c r="T299" s="21"/>
      <c r="U299" s="21"/>
      <c r="V299" s="21"/>
      <c r="W299" s="21"/>
      <c r="X299" s="21"/>
    </row>
    <row r="300" spans="17:24" x14ac:dyDescent="0.25">
      <c r="Q300" s="21"/>
      <c r="R300" s="21"/>
      <c r="S300" s="21"/>
      <c r="T300" s="21"/>
      <c r="U300" s="21"/>
      <c r="V300" s="21"/>
      <c r="W300" s="21"/>
      <c r="X300" s="21"/>
    </row>
    <row r="301" spans="17:24" x14ac:dyDescent="0.25">
      <c r="Q301" s="21"/>
      <c r="R301" s="21"/>
      <c r="S301" s="21"/>
      <c r="T301" s="21"/>
      <c r="U301" s="21"/>
      <c r="V301" s="21"/>
      <c r="W301" s="21"/>
      <c r="X301" s="21"/>
    </row>
    <row r="302" spans="17:24" x14ac:dyDescent="0.25">
      <c r="Q302" s="21"/>
      <c r="R302" s="21"/>
      <c r="S302" s="21"/>
      <c r="T302" s="21"/>
      <c r="U302" s="21"/>
      <c r="V302" s="21"/>
      <c r="W302" s="21"/>
      <c r="X302" s="21"/>
    </row>
    <row r="303" spans="17:24" x14ac:dyDescent="0.25">
      <c r="Q303" s="21"/>
      <c r="R303" s="21"/>
      <c r="S303" s="21"/>
      <c r="T303" s="21"/>
      <c r="U303" s="21"/>
      <c r="V303" s="21"/>
      <c r="W303" s="21"/>
      <c r="X303" s="21"/>
    </row>
    <row r="304" spans="17:24" x14ac:dyDescent="0.25">
      <c r="Q304" s="21"/>
      <c r="R304" s="21"/>
      <c r="S304" s="21"/>
      <c r="T304" s="21"/>
      <c r="U304" s="21"/>
      <c r="V304" s="21"/>
      <c r="W304" s="21"/>
      <c r="X304" s="21"/>
    </row>
    <row r="305" spans="17:24" x14ac:dyDescent="0.25">
      <c r="Q305" s="21"/>
      <c r="R305" s="21"/>
      <c r="S305" s="21"/>
      <c r="T305" s="21"/>
      <c r="U305" s="21"/>
      <c r="V305" s="21"/>
      <c r="W305" s="21"/>
      <c r="X305" s="21"/>
    </row>
    <row r="306" spans="17:24" x14ac:dyDescent="0.25">
      <c r="Q306" s="21"/>
      <c r="R306" s="21"/>
      <c r="S306" s="21"/>
      <c r="T306" s="21"/>
      <c r="U306" s="21"/>
      <c r="V306" s="21"/>
      <c r="W306" s="21"/>
      <c r="X306" s="21"/>
    </row>
    <row r="307" spans="17:24" x14ac:dyDescent="0.25">
      <c r="Q307" s="21"/>
      <c r="R307" s="21"/>
      <c r="S307" s="21"/>
      <c r="T307" s="21"/>
      <c r="U307" s="21"/>
      <c r="V307" s="21"/>
      <c r="W307" s="21"/>
      <c r="X307" s="21"/>
    </row>
    <row r="308" spans="17:24" x14ac:dyDescent="0.25">
      <c r="Q308" s="21"/>
      <c r="R308" s="21"/>
      <c r="S308" s="21"/>
      <c r="T308" s="21"/>
      <c r="U308" s="21"/>
      <c r="V308" s="21"/>
      <c r="W308" s="21"/>
      <c r="X308" s="21"/>
    </row>
    <row r="309" spans="17:24" x14ac:dyDescent="0.25">
      <c r="Q309" s="21"/>
      <c r="R309" s="21"/>
      <c r="S309" s="21"/>
      <c r="T309" s="21"/>
      <c r="U309" s="21"/>
      <c r="V309" s="21"/>
      <c r="W309" s="21"/>
      <c r="X309" s="21"/>
    </row>
    <row r="310" spans="17:24" x14ac:dyDescent="0.25">
      <c r="Q310" s="21"/>
      <c r="R310" s="21"/>
      <c r="S310" s="21"/>
      <c r="T310" s="21"/>
      <c r="U310" s="21"/>
      <c r="V310" s="21"/>
      <c r="W310" s="21"/>
      <c r="X310" s="21"/>
    </row>
    <row r="311" spans="17:24" x14ac:dyDescent="0.25">
      <c r="Q311" s="21"/>
      <c r="R311" s="21"/>
      <c r="S311" s="21"/>
      <c r="T311" s="21"/>
      <c r="U311" s="21"/>
      <c r="V311" s="21"/>
      <c r="W311" s="21"/>
      <c r="X311" s="21"/>
    </row>
    <row r="312" spans="17:24" x14ac:dyDescent="0.25">
      <c r="Q312" s="21"/>
      <c r="R312" s="21"/>
      <c r="S312" s="21"/>
      <c r="T312" s="21"/>
      <c r="U312" s="21"/>
      <c r="V312" s="21"/>
      <c r="W312" s="21"/>
      <c r="X312" s="21"/>
    </row>
    <row r="313" spans="17:24" x14ac:dyDescent="0.25">
      <c r="Q313" s="21"/>
      <c r="R313" s="21"/>
      <c r="S313" s="21"/>
      <c r="T313" s="21"/>
      <c r="U313" s="21"/>
      <c r="V313" s="21"/>
      <c r="W313" s="21"/>
      <c r="X313" s="21"/>
    </row>
    <row r="314" spans="17:24" x14ac:dyDescent="0.25">
      <c r="Q314" s="21"/>
      <c r="R314" s="21"/>
      <c r="S314" s="21"/>
      <c r="T314" s="21"/>
      <c r="U314" s="21"/>
      <c r="V314" s="21"/>
      <c r="W314" s="21"/>
      <c r="X314" s="21"/>
    </row>
    <row r="315" spans="17:24" x14ac:dyDescent="0.25">
      <c r="Q315" s="21"/>
      <c r="R315" s="21"/>
      <c r="S315" s="21"/>
      <c r="T315" s="21"/>
      <c r="U315" s="21"/>
      <c r="V315" s="21"/>
      <c r="W315" s="21"/>
      <c r="X315" s="21"/>
    </row>
    <row r="316" spans="17:24" x14ac:dyDescent="0.25">
      <c r="Q316" s="21"/>
      <c r="R316" s="21"/>
      <c r="S316" s="21"/>
      <c r="T316" s="21"/>
      <c r="U316" s="21"/>
      <c r="V316" s="21"/>
      <c r="W316" s="21"/>
      <c r="X316" s="21"/>
    </row>
    <row r="317" spans="17:24" x14ac:dyDescent="0.25">
      <c r="Q317" s="21"/>
      <c r="R317" s="21"/>
      <c r="S317" s="21"/>
      <c r="T317" s="21"/>
      <c r="U317" s="21"/>
      <c r="V317" s="21"/>
      <c r="W317" s="21"/>
      <c r="X317" s="21"/>
    </row>
    <row r="318" spans="17:24" x14ac:dyDescent="0.25">
      <c r="Q318" s="21"/>
      <c r="R318" s="21"/>
      <c r="S318" s="21"/>
      <c r="T318" s="21"/>
      <c r="U318" s="21"/>
      <c r="V318" s="21"/>
      <c r="W318" s="21"/>
      <c r="X318" s="21"/>
    </row>
    <row r="319" spans="17:24" x14ac:dyDescent="0.25">
      <c r="Q319" s="21"/>
      <c r="R319" s="21"/>
      <c r="S319" s="21"/>
      <c r="T319" s="21"/>
      <c r="U319" s="21"/>
      <c r="V319" s="21"/>
      <c r="W319" s="21"/>
      <c r="X319" s="21"/>
    </row>
    <row r="320" spans="17:24" x14ac:dyDescent="0.25">
      <c r="Q320" s="21"/>
      <c r="R320" s="21"/>
      <c r="S320" s="21"/>
      <c r="T320" s="21"/>
      <c r="U320" s="21"/>
      <c r="V320" s="21"/>
      <c r="W320" s="21"/>
      <c r="X320" s="21"/>
    </row>
    <row r="321" spans="17:24" x14ac:dyDescent="0.25">
      <c r="Q321" s="21"/>
      <c r="R321" s="21"/>
      <c r="S321" s="21"/>
      <c r="T321" s="21"/>
      <c r="U321" s="21"/>
      <c r="V321" s="21"/>
      <c r="W321" s="21"/>
      <c r="X321" s="21"/>
    </row>
    <row r="322" spans="17:24" x14ac:dyDescent="0.25">
      <c r="Q322" s="21"/>
      <c r="R322" s="21"/>
      <c r="S322" s="21"/>
      <c r="T322" s="21"/>
      <c r="U322" s="21"/>
      <c r="V322" s="21"/>
      <c r="W322" s="21"/>
      <c r="X322" s="21"/>
    </row>
    <row r="323" spans="17:24" x14ac:dyDescent="0.25">
      <c r="Q323" s="21"/>
      <c r="R323" s="21"/>
      <c r="S323" s="21"/>
      <c r="T323" s="21"/>
      <c r="U323" s="21"/>
      <c r="V323" s="21"/>
      <c r="W323" s="21"/>
      <c r="X323" s="21"/>
    </row>
    <row r="324" spans="17:24" x14ac:dyDescent="0.25">
      <c r="Q324" s="21"/>
      <c r="R324" s="21"/>
      <c r="S324" s="21"/>
      <c r="T324" s="21"/>
      <c r="U324" s="21"/>
      <c r="V324" s="21"/>
      <c r="W324" s="21"/>
      <c r="X324" s="21"/>
    </row>
    <row r="325" spans="17:24" x14ac:dyDescent="0.25">
      <c r="Q325" s="21"/>
      <c r="R325" s="21"/>
      <c r="S325" s="21"/>
      <c r="T325" s="21"/>
      <c r="U325" s="21"/>
      <c r="V325" s="21"/>
      <c r="W325" s="21"/>
      <c r="X325" s="21"/>
    </row>
    <row r="326" spans="17:24" x14ac:dyDescent="0.25">
      <c r="Q326" s="21"/>
      <c r="R326" s="21"/>
      <c r="S326" s="21"/>
      <c r="T326" s="21"/>
      <c r="U326" s="21"/>
      <c r="V326" s="21"/>
      <c r="W326" s="21"/>
      <c r="X326" s="21"/>
    </row>
    <row r="327" spans="17:24" x14ac:dyDescent="0.25">
      <c r="Q327" s="21"/>
      <c r="R327" s="21"/>
      <c r="S327" s="21"/>
      <c r="T327" s="21"/>
      <c r="U327" s="21"/>
      <c r="V327" s="21"/>
      <c r="W327" s="21"/>
      <c r="X327" s="21"/>
    </row>
    <row r="328" spans="17:24" x14ac:dyDescent="0.25">
      <c r="Q328" s="21"/>
      <c r="R328" s="21"/>
      <c r="S328" s="21"/>
      <c r="T328" s="21"/>
      <c r="U328" s="21"/>
      <c r="V328" s="21"/>
      <c r="W328" s="21"/>
      <c r="X328" s="21"/>
    </row>
    <row r="329" spans="17:24" x14ac:dyDescent="0.25">
      <c r="Q329" s="21"/>
      <c r="R329" s="21"/>
      <c r="S329" s="21"/>
      <c r="T329" s="21"/>
      <c r="U329" s="21"/>
      <c r="V329" s="21"/>
      <c r="W329" s="21"/>
      <c r="X329" s="21"/>
    </row>
    <row r="330" spans="17:24" x14ac:dyDescent="0.25">
      <c r="Q330" s="21"/>
      <c r="R330" s="21"/>
      <c r="S330" s="21"/>
      <c r="T330" s="21"/>
      <c r="U330" s="21"/>
      <c r="V330" s="21"/>
      <c r="W330" s="21"/>
      <c r="X330" s="21"/>
    </row>
    <row r="331" spans="17:24" x14ac:dyDescent="0.25">
      <c r="Q331" s="21"/>
      <c r="R331" s="21"/>
      <c r="S331" s="21"/>
      <c r="T331" s="21"/>
      <c r="U331" s="21"/>
      <c r="V331" s="21"/>
      <c r="W331" s="21"/>
      <c r="X331" s="21"/>
    </row>
    <row r="332" spans="17:24" x14ac:dyDescent="0.25">
      <c r="Q332" s="21"/>
      <c r="R332" s="21"/>
      <c r="S332" s="21"/>
      <c r="T332" s="21"/>
      <c r="U332" s="21"/>
      <c r="V332" s="21"/>
      <c r="W332" s="21"/>
      <c r="X332" s="21"/>
    </row>
    <row r="333" spans="17:24" x14ac:dyDescent="0.25">
      <c r="Q333" s="21"/>
      <c r="R333" s="21"/>
      <c r="S333" s="21"/>
      <c r="T333" s="21"/>
      <c r="U333" s="21"/>
      <c r="V333" s="21"/>
      <c r="W333" s="21"/>
      <c r="X333" s="21"/>
    </row>
    <row r="334" spans="17:24" x14ac:dyDescent="0.25">
      <c r="Q334" s="21"/>
      <c r="R334" s="21"/>
      <c r="S334" s="21"/>
      <c r="T334" s="21"/>
      <c r="U334" s="21"/>
      <c r="V334" s="21"/>
      <c r="W334" s="21"/>
      <c r="X334" s="21"/>
    </row>
    <row r="335" spans="17:24" x14ac:dyDescent="0.25">
      <c r="Q335" s="21"/>
      <c r="R335" s="21"/>
      <c r="S335" s="21"/>
      <c r="T335" s="21"/>
      <c r="U335" s="21"/>
      <c r="V335" s="21"/>
      <c r="W335" s="21"/>
      <c r="X335" s="21"/>
    </row>
    <row r="336" spans="17:24" x14ac:dyDescent="0.25">
      <c r="Q336" s="21"/>
      <c r="R336" s="21"/>
      <c r="S336" s="21"/>
      <c r="T336" s="21"/>
      <c r="U336" s="21"/>
      <c r="V336" s="21"/>
      <c r="W336" s="21"/>
      <c r="X336" s="21"/>
    </row>
    <row r="337" spans="17:24" x14ac:dyDescent="0.25">
      <c r="Q337" s="21"/>
      <c r="R337" s="21"/>
      <c r="S337" s="21"/>
      <c r="T337" s="21"/>
      <c r="U337" s="21"/>
      <c r="V337" s="21"/>
      <c r="W337" s="21"/>
      <c r="X337" s="21"/>
    </row>
    <row r="338" spans="17:24" x14ac:dyDescent="0.25">
      <c r="Q338" s="21"/>
      <c r="R338" s="21"/>
      <c r="S338" s="21"/>
      <c r="T338" s="21"/>
      <c r="U338" s="21"/>
      <c r="V338" s="21"/>
      <c r="W338" s="21"/>
      <c r="X338" s="21"/>
    </row>
    <row r="339" spans="17:24" x14ac:dyDescent="0.25">
      <c r="Q339" s="21"/>
      <c r="R339" s="21"/>
      <c r="S339" s="21"/>
      <c r="T339" s="21"/>
      <c r="U339" s="21"/>
      <c r="V339" s="21"/>
      <c r="W339" s="21"/>
      <c r="X339" s="21"/>
    </row>
    <row r="340" spans="17:24" x14ac:dyDescent="0.25">
      <c r="Q340" s="21"/>
      <c r="R340" s="21"/>
      <c r="S340" s="21"/>
      <c r="T340" s="21"/>
      <c r="U340" s="21"/>
      <c r="V340" s="21"/>
      <c r="W340" s="21"/>
      <c r="X340" s="21"/>
    </row>
    <row r="341" spans="17:24" x14ac:dyDescent="0.25">
      <c r="Q341" s="21"/>
      <c r="R341" s="21"/>
      <c r="S341" s="21"/>
      <c r="T341" s="21"/>
      <c r="U341" s="21"/>
      <c r="V341" s="21"/>
      <c r="W341" s="21"/>
      <c r="X341" s="21"/>
    </row>
    <row r="342" spans="17:24" x14ac:dyDescent="0.25">
      <c r="Q342" s="21"/>
      <c r="R342" s="21"/>
      <c r="S342" s="21"/>
      <c r="T342" s="21"/>
      <c r="U342" s="21"/>
      <c r="V342" s="21"/>
      <c r="W342" s="21"/>
      <c r="X342" s="21"/>
    </row>
    <row r="343" spans="17:24" x14ac:dyDescent="0.25">
      <c r="Q343" s="21"/>
      <c r="R343" s="21"/>
      <c r="S343" s="21"/>
      <c r="T343" s="21"/>
      <c r="U343" s="21"/>
      <c r="V343" s="21"/>
      <c r="W343" s="21"/>
      <c r="X343" s="21"/>
    </row>
    <row r="344" spans="17:24" x14ac:dyDescent="0.25">
      <c r="Q344" s="21"/>
      <c r="R344" s="21"/>
      <c r="S344" s="21"/>
      <c r="T344" s="21"/>
      <c r="U344" s="21"/>
      <c r="V344" s="21"/>
      <c r="W344" s="21"/>
      <c r="X344" s="21"/>
    </row>
    <row r="345" spans="17:24" x14ac:dyDescent="0.25">
      <c r="Q345" s="21"/>
      <c r="R345" s="21"/>
      <c r="S345" s="21"/>
      <c r="T345" s="21"/>
      <c r="U345" s="21"/>
      <c r="V345" s="21"/>
      <c r="W345" s="21"/>
      <c r="X345" s="21"/>
    </row>
    <row r="346" spans="17:24" x14ac:dyDescent="0.25">
      <c r="Q346" s="21"/>
      <c r="R346" s="21"/>
      <c r="S346" s="21"/>
      <c r="T346" s="21"/>
      <c r="U346" s="21"/>
      <c r="V346" s="21"/>
      <c r="W346" s="21"/>
      <c r="X346" s="21"/>
    </row>
    <row r="347" spans="17:24" x14ac:dyDescent="0.25">
      <c r="Q347" s="21"/>
      <c r="R347" s="21"/>
      <c r="S347" s="21"/>
      <c r="T347" s="21"/>
      <c r="U347" s="21"/>
      <c r="V347" s="21"/>
      <c r="W347" s="21"/>
      <c r="X347" s="21"/>
    </row>
    <row r="348" spans="17:24" x14ac:dyDescent="0.25">
      <c r="Q348" s="21"/>
      <c r="R348" s="21"/>
      <c r="S348" s="21"/>
      <c r="T348" s="21"/>
      <c r="U348" s="21"/>
      <c r="V348" s="21"/>
      <c r="W348" s="21"/>
      <c r="X348" s="21"/>
    </row>
    <row r="349" spans="17:24" x14ac:dyDescent="0.25">
      <c r="Q349" s="21"/>
      <c r="R349" s="21"/>
      <c r="S349" s="21"/>
      <c r="T349" s="21"/>
      <c r="U349" s="21"/>
      <c r="V349" s="21"/>
      <c r="W349" s="21"/>
      <c r="X349" s="21"/>
    </row>
    <row r="350" spans="17:24" x14ac:dyDescent="0.25">
      <c r="Q350" s="21"/>
      <c r="R350" s="21"/>
      <c r="S350" s="21"/>
      <c r="T350" s="21"/>
      <c r="U350" s="21"/>
      <c r="V350" s="21"/>
      <c r="W350" s="21"/>
      <c r="X350" s="21"/>
    </row>
    <row r="351" spans="17:24" x14ac:dyDescent="0.25">
      <c r="Q351" s="21"/>
      <c r="R351" s="21"/>
      <c r="S351" s="21"/>
      <c r="T351" s="21"/>
      <c r="U351" s="21"/>
      <c r="V351" s="21"/>
      <c r="W351" s="21"/>
      <c r="X351" s="21"/>
    </row>
    <row r="352" spans="17:24" x14ac:dyDescent="0.25">
      <c r="Q352" s="21"/>
      <c r="R352" s="21"/>
      <c r="S352" s="21"/>
      <c r="T352" s="21"/>
      <c r="U352" s="21"/>
      <c r="V352" s="21"/>
      <c r="W352" s="21"/>
      <c r="X352" s="21"/>
    </row>
    <row r="353" spans="17:24" x14ac:dyDescent="0.25">
      <c r="Q353" s="21"/>
      <c r="R353" s="21"/>
      <c r="S353" s="21"/>
      <c r="T353" s="21"/>
      <c r="U353" s="21"/>
      <c r="V353" s="21"/>
      <c r="W353" s="21"/>
      <c r="X353" s="21"/>
    </row>
    <row r="354" spans="17:24" x14ac:dyDescent="0.25">
      <c r="Q354" s="21"/>
      <c r="R354" s="21"/>
      <c r="S354" s="21"/>
      <c r="T354" s="21"/>
      <c r="U354" s="21"/>
      <c r="V354" s="21"/>
      <c r="W354" s="21"/>
      <c r="X354" s="21"/>
    </row>
    <row r="355" spans="17:24" x14ac:dyDescent="0.25">
      <c r="Q355" s="21"/>
      <c r="R355" s="21"/>
      <c r="S355" s="21"/>
      <c r="T355" s="21"/>
      <c r="U355" s="21"/>
      <c r="V355" s="21"/>
      <c r="W355" s="21"/>
      <c r="X355" s="21"/>
    </row>
    <row r="356" spans="17:24" x14ac:dyDescent="0.25">
      <c r="Q356" s="21"/>
      <c r="R356" s="21"/>
      <c r="S356" s="21"/>
      <c r="T356" s="21"/>
      <c r="U356" s="21"/>
      <c r="V356" s="21"/>
      <c r="W356" s="21"/>
      <c r="X356" s="21"/>
    </row>
    <row r="357" spans="17:24" x14ac:dyDescent="0.25">
      <c r="Q357" s="21"/>
      <c r="R357" s="21"/>
      <c r="S357" s="21"/>
      <c r="T357" s="21"/>
      <c r="U357" s="21"/>
      <c r="V357" s="21"/>
      <c r="W357" s="21"/>
      <c r="X357" s="21"/>
    </row>
    <row r="358" spans="17:24" x14ac:dyDescent="0.25">
      <c r="Q358" s="21"/>
      <c r="R358" s="21"/>
      <c r="S358" s="21"/>
      <c r="T358" s="21"/>
      <c r="U358" s="21"/>
      <c r="V358" s="21"/>
      <c r="W358" s="21"/>
      <c r="X358" s="21"/>
    </row>
    <row r="359" spans="17:24" x14ac:dyDescent="0.25">
      <c r="Q359" s="21"/>
      <c r="R359" s="21"/>
      <c r="S359" s="21"/>
      <c r="T359" s="21"/>
      <c r="U359" s="21"/>
      <c r="V359" s="21"/>
      <c r="W359" s="21"/>
      <c r="X359" s="21"/>
    </row>
    <row r="360" spans="17:24" x14ac:dyDescent="0.25">
      <c r="Q360" s="21"/>
      <c r="R360" s="21"/>
      <c r="S360" s="21"/>
      <c r="T360" s="21"/>
      <c r="U360" s="21"/>
      <c r="V360" s="21"/>
      <c r="W360" s="21"/>
      <c r="X360" s="21"/>
    </row>
    <row r="361" spans="17:24" x14ac:dyDescent="0.25">
      <c r="Q361" s="21"/>
      <c r="R361" s="21"/>
      <c r="S361" s="21"/>
      <c r="T361" s="21"/>
      <c r="U361" s="21"/>
      <c r="V361" s="21"/>
      <c r="W361" s="21"/>
      <c r="X361" s="21"/>
    </row>
    <row r="362" spans="17:24" x14ac:dyDescent="0.25">
      <c r="Q362" s="21"/>
      <c r="R362" s="21"/>
      <c r="S362" s="21"/>
      <c r="T362" s="21"/>
      <c r="U362" s="21"/>
      <c r="V362" s="21"/>
      <c r="W362" s="21"/>
      <c r="X362" s="21"/>
    </row>
    <row r="363" spans="17:24" x14ac:dyDescent="0.25">
      <c r="Q363" s="21"/>
      <c r="R363" s="21"/>
      <c r="S363" s="21"/>
      <c r="T363" s="21"/>
      <c r="U363" s="21"/>
      <c r="V363" s="21"/>
      <c r="W363" s="21"/>
      <c r="X363" s="21"/>
    </row>
    <row r="364" spans="17:24" x14ac:dyDescent="0.25">
      <c r="Q364" s="21"/>
      <c r="R364" s="21"/>
      <c r="S364" s="21"/>
      <c r="T364" s="21"/>
      <c r="U364" s="21"/>
      <c r="V364" s="21"/>
      <c r="W364" s="21"/>
      <c r="X364" s="21"/>
    </row>
    <row r="365" spans="17:24" x14ac:dyDescent="0.25">
      <c r="Q365" s="21"/>
      <c r="R365" s="21"/>
      <c r="S365" s="21"/>
      <c r="T365" s="21"/>
      <c r="U365" s="21"/>
      <c r="V365" s="21"/>
      <c r="W365" s="21"/>
      <c r="X365" s="21"/>
    </row>
    <row r="366" spans="17:24" x14ac:dyDescent="0.25">
      <c r="Q366" s="21"/>
      <c r="R366" s="21"/>
      <c r="S366" s="21"/>
      <c r="T366" s="21"/>
      <c r="U366" s="21"/>
      <c r="V366" s="21"/>
      <c r="W366" s="21"/>
      <c r="X366" s="21"/>
    </row>
    <row r="367" spans="17:24" x14ac:dyDescent="0.25">
      <c r="Q367" s="21"/>
      <c r="R367" s="21"/>
      <c r="S367" s="21"/>
      <c r="T367" s="21"/>
      <c r="U367" s="21"/>
      <c r="V367" s="21"/>
      <c r="W367" s="21"/>
      <c r="X367" s="21"/>
    </row>
    <row r="368" spans="17:24" x14ac:dyDescent="0.25">
      <c r="Q368" s="21"/>
      <c r="R368" s="21"/>
      <c r="S368" s="21"/>
      <c r="T368" s="21"/>
      <c r="U368" s="21"/>
      <c r="V368" s="21"/>
      <c r="W368" s="21"/>
      <c r="X368" s="21"/>
    </row>
    <row r="369" spans="17:24" x14ac:dyDescent="0.25">
      <c r="Q369" s="21"/>
      <c r="R369" s="21"/>
      <c r="S369" s="21"/>
      <c r="T369" s="21"/>
      <c r="U369" s="21"/>
      <c r="V369" s="21"/>
      <c r="W369" s="21"/>
      <c r="X369" s="21"/>
    </row>
    <row r="370" spans="17:24" x14ac:dyDescent="0.25">
      <c r="Q370" s="21"/>
      <c r="R370" s="21"/>
      <c r="S370" s="21"/>
      <c r="T370" s="21"/>
      <c r="U370" s="21"/>
      <c r="V370" s="21"/>
      <c r="W370" s="21"/>
      <c r="X370" s="21"/>
    </row>
    <row r="371" spans="17:24" x14ac:dyDescent="0.25">
      <c r="Q371" s="21"/>
      <c r="R371" s="21"/>
      <c r="S371" s="21"/>
      <c r="T371" s="21"/>
      <c r="U371" s="21"/>
      <c r="V371" s="21"/>
      <c r="W371" s="21"/>
      <c r="X371" s="21"/>
    </row>
    <row r="372" spans="17:24" x14ac:dyDescent="0.25">
      <c r="Q372" s="21"/>
      <c r="R372" s="21"/>
      <c r="S372" s="21"/>
      <c r="T372" s="21"/>
      <c r="U372" s="21"/>
      <c r="V372" s="21"/>
      <c r="W372" s="21"/>
      <c r="X372" s="21"/>
    </row>
    <row r="373" spans="17:24" x14ac:dyDescent="0.25">
      <c r="Q373" s="21"/>
      <c r="R373" s="21"/>
      <c r="S373" s="21"/>
      <c r="T373" s="21"/>
      <c r="U373" s="21"/>
      <c r="V373" s="21"/>
      <c r="W373" s="21"/>
      <c r="X373" s="21"/>
    </row>
    <row r="374" spans="17:24" x14ac:dyDescent="0.25">
      <c r="Q374" s="21"/>
      <c r="R374" s="21"/>
      <c r="S374" s="21"/>
      <c r="T374" s="21"/>
      <c r="U374" s="21"/>
      <c r="V374" s="21"/>
      <c r="W374" s="21"/>
      <c r="X374" s="21"/>
    </row>
    <row r="375" spans="17:24" x14ac:dyDescent="0.25">
      <c r="Q375" s="21"/>
      <c r="R375" s="21"/>
      <c r="S375" s="21"/>
      <c r="T375" s="21"/>
      <c r="U375" s="21"/>
      <c r="V375" s="21"/>
      <c r="W375" s="21"/>
      <c r="X375" s="21"/>
    </row>
    <row r="376" spans="17:24" x14ac:dyDescent="0.25">
      <c r="Q376" s="21"/>
      <c r="R376" s="21"/>
      <c r="S376" s="21"/>
      <c r="T376" s="21"/>
      <c r="U376" s="21"/>
      <c r="V376" s="21"/>
      <c r="W376" s="21"/>
      <c r="X376" s="21"/>
    </row>
    <row r="377" spans="17:24" x14ac:dyDescent="0.25">
      <c r="Q377" s="21"/>
      <c r="R377" s="21"/>
      <c r="S377" s="21"/>
      <c r="T377" s="21"/>
      <c r="U377" s="21"/>
      <c r="V377" s="21"/>
      <c r="W377" s="21"/>
      <c r="X377" s="21"/>
    </row>
    <row r="378" spans="17:24" x14ac:dyDescent="0.25">
      <c r="Q378" s="21"/>
      <c r="R378" s="21"/>
      <c r="S378" s="21"/>
      <c r="T378" s="21"/>
      <c r="U378" s="21"/>
      <c r="V378" s="21"/>
      <c r="W378" s="21"/>
      <c r="X378" s="21"/>
    </row>
    <row r="379" spans="17:24" x14ac:dyDescent="0.25">
      <c r="Q379" s="21"/>
      <c r="R379" s="21"/>
      <c r="S379" s="21"/>
      <c r="T379" s="21"/>
      <c r="U379" s="21"/>
      <c r="V379" s="21"/>
      <c r="W379" s="21"/>
      <c r="X379" s="21"/>
    </row>
    <row r="380" spans="17:24" x14ac:dyDescent="0.25">
      <c r="Q380" s="21"/>
      <c r="R380" s="21"/>
      <c r="S380" s="21"/>
      <c r="T380" s="21"/>
      <c r="U380" s="21"/>
      <c r="V380" s="21"/>
      <c r="W380" s="21"/>
      <c r="X380" s="21"/>
    </row>
    <row r="381" spans="17:24" x14ac:dyDescent="0.25">
      <c r="Q381" s="21"/>
      <c r="R381" s="21"/>
      <c r="S381" s="21"/>
      <c r="T381" s="21"/>
      <c r="U381" s="21"/>
      <c r="V381" s="21"/>
      <c r="W381" s="21"/>
      <c r="X381" s="21"/>
    </row>
    <row r="382" spans="17:24" x14ac:dyDescent="0.25">
      <c r="Q382" s="21"/>
      <c r="R382" s="21"/>
      <c r="S382" s="21"/>
      <c r="T382" s="21"/>
      <c r="U382" s="21"/>
      <c r="V382" s="21"/>
      <c r="W382" s="21"/>
      <c r="X382" s="21"/>
    </row>
    <row r="383" spans="17:24" x14ac:dyDescent="0.25">
      <c r="Q383" s="21"/>
      <c r="R383" s="21"/>
      <c r="S383" s="21"/>
      <c r="T383" s="21"/>
      <c r="U383" s="21"/>
      <c r="V383" s="21"/>
      <c r="W383" s="21"/>
      <c r="X383" s="21"/>
    </row>
    <row r="384" spans="17:24" x14ac:dyDescent="0.25">
      <c r="Q384" s="21"/>
      <c r="R384" s="21"/>
      <c r="S384" s="21"/>
      <c r="T384" s="21"/>
      <c r="U384" s="21"/>
      <c r="V384" s="21"/>
      <c r="W384" s="21"/>
      <c r="X384" s="21"/>
    </row>
    <row r="385" spans="17:24" x14ac:dyDescent="0.25">
      <c r="Q385" s="21"/>
      <c r="R385" s="21"/>
      <c r="S385" s="21"/>
      <c r="T385" s="21"/>
      <c r="U385" s="21"/>
      <c r="V385" s="21"/>
      <c r="W385" s="21"/>
      <c r="X385" s="21"/>
    </row>
    <row r="386" spans="17:24" x14ac:dyDescent="0.25">
      <c r="Q386" s="21"/>
      <c r="R386" s="21"/>
      <c r="S386" s="21"/>
      <c r="T386" s="21"/>
      <c r="U386" s="21"/>
      <c r="V386" s="21"/>
      <c r="W386" s="21"/>
      <c r="X386" s="21"/>
    </row>
    <row r="387" spans="17:24" x14ac:dyDescent="0.25">
      <c r="Q387" s="21"/>
      <c r="R387" s="21"/>
      <c r="S387" s="21"/>
      <c r="T387" s="21"/>
      <c r="U387" s="21"/>
      <c r="V387" s="21"/>
      <c r="W387" s="21"/>
      <c r="X387" s="21"/>
    </row>
    <row r="388" spans="17:24" x14ac:dyDescent="0.25">
      <c r="Q388" s="21"/>
      <c r="R388" s="21"/>
      <c r="S388" s="21"/>
      <c r="T388" s="21"/>
      <c r="U388" s="21"/>
      <c r="V388" s="21"/>
      <c r="W388" s="21"/>
      <c r="X388" s="21"/>
    </row>
    <row r="389" spans="17:24" x14ac:dyDescent="0.25">
      <c r="Q389" s="21"/>
      <c r="R389" s="21"/>
      <c r="S389" s="21"/>
      <c r="T389" s="21"/>
      <c r="U389" s="21"/>
      <c r="V389" s="21"/>
      <c r="W389" s="21"/>
      <c r="X389" s="21"/>
    </row>
    <row r="390" spans="17:24" x14ac:dyDescent="0.25">
      <c r="Q390" s="21"/>
      <c r="R390" s="21"/>
      <c r="S390" s="21"/>
      <c r="T390" s="21"/>
      <c r="U390" s="21"/>
      <c r="V390" s="21"/>
      <c r="W390" s="21"/>
      <c r="X390" s="21"/>
    </row>
    <row r="391" spans="17:24" x14ac:dyDescent="0.25">
      <c r="Q391" s="21"/>
      <c r="R391" s="21"/>
      <c r="S391" s="21"/>
      <c r="T391" s="21"/>
      <c r="U391" s="21"/>
      <c r="V391" s="21"/>
      <c r="W391" s="21"/>
      <c r="X391" s="21"/>
    </row>
    <row r="392" spans="17:24" x14ac:dyDescent="0.25">
      <c r="Q392" s="21"/>
      <c r="R392" s="21"/>
      <c r="S392" s="21"/>
      <c r="T392" s="21"/>
      <c r="U392" s="21"/>
      <c r="V392" s="21"/>
      <c r="W392" s="21"/>
      <c r="X392" s="21"/>
    </row>
    <row r="393" spans="17:24" x14ac:dyDescent="0.25">
      <c r="Q393" s="21"/>
      <c r="R393" s="21"/>
      <c r="S393" s="21"/>
      <c r="T393" s="21"/>
      <c r="U393" s="21"/>
      <c r="V393" s="21"/>
      <c r="W393" s="21"/>
      <c r="X393" s="21"/>
    </row>
    <row r="394" spans="17:24" x14ac:dyDescent="0.25">
      <c r="Q394" s="21"/>
      <c r="R394" s="21"/>
      <c r="S394" s="21"/>
      <c r="T394" s="21"/>
      <c r="U394" s="21"/>
      <c r="V394" s="21"/>
      <c r="W394" s="21"/>
      <c r="X394" s="21"/>
    </row>
    <row r="395" spans="17:24" x14ac:dyDescent="0.25">
      <c r="Q395" s="21"/>
      <c r="R395" s="21"/>
      <c r="S395" s="21"/>
      <c r="T395" s="21"/>
      <c r="U395" s="21"/>
      <c r="V395" s="21"/>
      <c r="W395" s="21"/>
      <c r="X395" s="21"/>
    </row>
    <row r="396" spans="17:24" x14ac:dyDescent="0.25">
      <c r="Q396" s="21"/>
      <c r="R396" s="21"/>
      <c r="S396" s="21"/>
      <c r="T396" s="21"/>
      <c r="U396" s="21"/>
      <c r="V396" s="21"/>
      <c r="W396" s="21"/>
      <c r="X396" s="21"/>
    </row>
    <row r="397" spans="17:24" x14ac:dyDescent="0.25">
      <c r="Q397" s="21"/>
      <c r="R397" s="21"/>
      <c r="S397" s="21"/>
      <c r="T397" s="21"/>
      <c r="U397" s="21"/>
      <c r="V397" s="21"/>
      <c r="W397" s="21"/>
      <c r="X397" s="21"/>
    </row>
    <row r="398" spans="17:24" x14ac:dyDescent="0.25">
      <c r="Q398" s="21"/>
      <c r="R398" s="21"/>
      <c r="S398" s="21"/>
      <c r="T398" s="21"/>
      <c r="U398" s="21"/>
      <c r="V398" s="21"/>
      <c r="W398" s="21"/>
      <c r="X398" s="21"/>
    </row>
    <row r="399" spans="17:24" x14ac:dyDescent="0.25">
      <c r="Q399" s="21"/>
      <c r="R399" s="21"/>
      <c r="S399" s="21"/>
      <c r="T399" s="21"/>
      <c r="U399" s="21"/>
      <c r="V399" s="21"/>
      <c r="W399" s="21"/>
      <c r="X399" s="21"/>
    </row>
    <row r="400" spans="17:24" x14ac:dyDescent="0.25">
      <c r="Q400" s="21"/>
      <c r="R400" s="21"/>
      <c r="S400" s="21"/>
      <c r="T400" s="21"/>
      <c r="U400" s="21"/>
      <c r="V400" s="21"/>
      <c r="W400" s="21"/>
      <c r="X400" s="21"/>
    </row>
    <row r="401" spans="17:24" x14ac:dyDescent="0.25">
      <c r="Q401" s="21"/>
      <c r="R401" s="21"/>
      <c r="S401" s="21"/>
      <c r="T401" s="21"/>
      <c r="U401" s="21"/>
      <c r="V401" s="21"/>
      <c r="W401" s="21"/>
      <c r="X401" s="21"/>
    </row>
    <row r="402" spans="17:24" x14ac:dyDescent="0.25">
      <c r="Q402" s="21"/>
      <c r="R402" s="21"/>
      <c r="S402" s="21"/>
      <c r="T402" s="21"/>
      <c r="U402" s="21"/>
      <c r="V402" s="21"/>
      <c r="W402" s="21"/>
      <c r="X402" s="21"/>
    </row>
    <row r="403" spans="17:24" x14ac:dyDescent="0.25">
      <c r="Q403" s="21"/>
      <c r="R403" s="21"/>
      <c r="S403" s="21"/>
      <c r="T403" s="21"/>
      <c r="U403" s="21"/>
      <c r="V403" s="21"/>
      <c r="W403" s="21"/>
      <c r="X403" s="21"/>
    </row>
    <row r="404" spans="17:24" x14ac:dyDescent="0.25">
      <c r="Q404" s="21"/>
      <c r="R404" s="21"/>
      <c r="S404" s="21"/>
      <c r="T404" s="21"/>
      <c r="U404" s="21"/>
      <c r="V404" s="21"/>
      <c r="W404" s="21"/>
      <c r="X404" s="21"/>
    </row>
    <row r="405" spans="17:24" x14ac:dyDescent="0.25">
      <c r="Q405" s="21"/>
      <c r="R405" s="21"/>
      <c r="S405" s="21"/>
      <c r="T405" s="21"/>
      <c r="U405" s="21"/>
      <c r="V405" s="21"/>
      <c r="W405" s="21"/>
      <c r="X405" s="21"/>
    </row>
    <row r="406" spans="17:24" x14ac:dyDescent="0.25">
      <c r="Q406" s="21"/>
      <c r="R406" s="21"/>
      <c r="S406" s="21"/>
      <c r="T406" s="21"/>
      <c r="U406" s="21"/>
      <c r="V406" s="21"/>
      <c r="W406" s="21"/>
      <c r="X406" s="21"/>
    </row>
    <row r="407" spans="17:24" x14ac:dyDescent="0.25">
      <c r="Q407" s="21"/>
      <c r="R407" s="21"/>
      <c r="S407" s="21"/>
      <c r="T407" s="21"/>
      <c r="U407" s="21"/>
      <c r="V407" s="21"/>
      <c r="W407" s="21"/>
      <c r="X407" s="21"/>
    </row>
    <row r="408" spans="17:24" x14ac:dyDescent="0.25">
      <c r="Q408" s="21"/>
      <c r="R408" s="21"/>
      <c r="S408" s="21"/>
      <c r="T408" s="21"/>
      <c r="U408" s="21"/>
      <c r="V408" s="21"/>
      <c r="W408" s="21"/>
      <c r="X408" s="21"/>
    </row>
    <row r="409" spans="17:24" x14ac:dyDescent="0.25">
      <c r="Q409" s="21"/>
      <c r="R409" s="21"/>
      <c r="S409" s="21"/>
      <c r="T409" s="21"/>
      <c r="U409" s="21"/>
      <c r="V409" s="21"/>
      <c r="W409" s="21"/>
      <c r="X409" s="21"/>
    </row>
    <row r="410" spans="17:24" x14ac:dyDescent="0.25">
      <c r="Q410" s="21"/>
      <c r="R410" s="21"/>
      <c r="S410" s="21"/>
      <c r="T410" s="21"/>
      <c r="U410" s="21"/>
      <c r="V410" s="21"/>
      <c r="W410" s="21"/>
      <c r="X410" s="21"/>
    </row>
    <row r="411" spans="17:24" x14ac:dyDescent="0.25">
      <c r="Q411" s="21"/>
      <c r="R411" s="21"/>
      <c r="S411" s="21"/>
      <c r="T411" s="21"/>
      <c r="U411" s="21"/>
      <c r="V411" s="21"/>
      <c r="W411" s="21"/>
      <c r="X411" s="21"/>
    </row>
    <row r="412" spans="17:24" x14ac:dyDescent="0.25">
      <c r="Q412" s="21"/>
      <c r="R412" s="21"/>
      <c r="S412" s="21"/>
      <c r="T412" s="21"/>
      <c r="U412" s="21"/>
      <c r="V412" s="21"/>
      <c r="W412" s="21"/>
      <c r="X412" s="21"/>
    </row>
    <row r="413" spans="17:24" x14ac:dyDescent="0.25">
      <c r="Q413" s="21"/>
      <c r="R413" s="21"/>
      <c r="S413" s="21"/>
      <c r="T413" s="21"/>
      <c r="U413" s="21"/>
      <c r="V413" s="21"/>
      <c r="W413" s="21"/>
      <c r="X413" s="21"/>
    </row>
    <row r="414" spans="17:24" x14ac:dyDescent="0.25">
      <c r="Q414" s="21"/>
      <c r="R414" s="21"/>
      <c r="S414" s="21"/>
      <c r="T414" s="21"/>
      <c r="U414" s="21"/>
      <c r="V414" s="21"/>
      <c r="W414" s="21"/>
      <c r="X414" s="21"/>
    </row>
    <row r="415" spans="17:24" x14ac:dyDescent="0.25">
      <c r="Q415" s="21"/>
      <c r="R415" s="21"/>
      <c r="S415" s="21"/>
      <c r="T415" s="21"/>
      <c r="U415" s="21"/>
      <c r="V415" s="21"/>
      <c r="W415" s="21"/>
      <c r="X415" s="21"/>
    </row>
    <row r="416" spans="17:24" x14ac:dyDescent="0.25">
      <c r="Q416" s="21"/>
      <c r="R416" s="21"/>
      <c r="S416" s="21"/>
      <c r="T416" s="21"/>
      <c r="U416" s="21"/>
      <c r="V416" s="21"/>
      <c r="W416" s="21"/>
      <c r="X416" s="21"/>
    </row>
    <row r="417" spans="17:24" x14ac:dyDescent="0.25">
      <c r="Q417" s="21"/>
      <c r="R417" s="21"/>
      <c r="S417" s="21"/>
      <c r="T417" s="21"/>
      <c r="U417" s="21"/>
      <c r="V417" s="21"/>
      <c r="W417" s="21"/>
      <c r="X417" s="21"/>
    </row>
    <row r="418" spans="17:24" x14ac:dyDescent="0.25">
      <c r="Q418" s="21"/>
      <c r="R418" s="21"/>
      <c r="S418" s="21"/>
      <c r="T418" s="21"/>
      <c r="U418" s="21"/>
      <c r="V418" s="21"/>
      <c r="W418" s="21"/>
      <c r="X418" s="21"/>
    </row>
    <row r="419" spans="17:24" x14ac:dyDescent="0.25">
      <c r="Q419" s="21"/>
      <c r="R419" s="21"/>
      <c r="S419" s="21"/>
      <c r="T419" s="21"/>
      <c r="U419" s="21"/>
      <c r="V419" s="21"/>
      <c r="W419" s="21"/>
      <c r="X419" s="21"/>
    </row>
    <row r="420" spans="17:24" x14ac:dyDescent="0.25">
      <c r="Q420" s="21"/>
      <c r="R420" s="21"/>
      <c r="S420" s="21"/>
      <c r="T420" s="21"/>
      <c r="U420" s="21"/>
      <c r="V420" s="21"/>
      <c r="W420" s="21"/>
      <c r="X420" s="21"/>
    </row>
    <row r="421" spans="17:24" x14ac:dyDescent="0.25">
      <c r="Q421" s="21"/>
      <c r="R421" s="21"/>
      <c r="S421" s="21"/>
      <c r="T421" s="21"/>
      <c r="U421" s="21"/>
      <c r="V421" s="21"/>
      <c r="W421" s="21"/>
      <c r="X421" s="21"/>
    </row>
    <row r="422" spans="17:24" x14ac:dyDescent="0.25">
      <c r="Q422" s="21"/>
      <c r="R422" s="21"/>
      <c r="S422" s="21"/>
      <c r="T422" s="21"/>
      <c r="U422" s="21"/>
      <c r="V422" s="21"/>
      <c r="W422" s="21"/>
      <c r="X422" s="21"/>
    </row>
    <row r="423" spans="17:24" x14ac:dyDescent="0.25">
      <c r="Q423" s="21"/>
      <c r="R423" s="21"/>
      <c r="S423" s="21"/>
      <c r="T423" s="21"/>
      <c r="U423" s="21"/>
      <c r="V423" s="21"/>
      <c r="W423" s="21"/>
      <c r="X423" s="21"/>
    </row>
    <row r="424" spans="17:24" x14ac:dyDescent="0.25">
      <c r="Q424" s="21"/>
      <c r="R424" s="21"/>
      <c r="S424" s="21"/>
      <c r="T424" s="21"/>
      <c r="U424" s="21"/>
      <c r="V424" s="21"/>
      <c r="W424" s="21"/>
      <c r="X424" s="21"/>
    </row>
    <row r="425" spans="17:24" x14ac:dyDescent="0.25">
      <c r="Q425" s="21"/>
      <c r="R425" s="21"/>
      <c r="S425" s="21"/>
      <c r="T425" s="21"/>
      <c r="U425" s="21"/>
      <c r="V425" s="21"/>
      <c r="W425" s="21"/>
      <c r="X425" s="21"/>
    </row>
    <row r="426" spans="17:24" x14ac:dyDescent="0.25">
      <c r="Q426" s="21"/>
      <c r="R426" s="21"/>
      <c r="S426" s="21"/>
      <c r="T426" s="21"/>
      <c r="U426" s="21"/>
      <c r="V426" s="21"/>
      <c r="W426" s="21"/>
      <c r="X426" s="21"/>
    </row>
    <row r="427" spans="17:24" x14ac:dyDescent="0.25">
      <c r="Q427" s="21"/>
      <c r="R427" s="21"/>
      <c r="S427" s="21"/>
      <c r="T427" s="21"/>
      <c r="U427" s="21"/>
      <c r="V427" s="21"/>
      <c r="W427" s="21"/>
      <c r="X427" s="21"/>
    </row>
    <row r="428" spans="17:24" x14ac:dyDescent="0.25">
      <c r="Q428" s="21"/>
      <c r="R428" s="21"/>
      <c r="S428" s="21"/>
      <c r="T428" s="21"/>
      <c r="U428" s="21"/>
      <c r="V428" s="21"/>
      <c r="W428" s="21"/>
      <c r="X428" s="21"/>
    </row>
    <row r="429" spans="17:24" x14ac:dyDescent="0.25">
      <c r="Q429" s="21"/>
      <c r="R429" s="21"/>
      <c r="S429" s="21"/>
      <c r="T429" s="21"/>
      <c r="U429" s="21"/>
      <c r="V429" s="21"/>
      <c r="W429" s="21"/>
      <c r="X429" s="21"/>
    </row>
    <row r="430" spans="17:24" x14ac:dyDescent="0.25">
      <c r="Q430" s="21"/>
      <c r="R430" s="21"/>
      <c r="S430" s="21"/>
      <c r="T430" s="21"/>
      <c r="U430" s="21"/>
      <c r="V430" s="21"/>
      <c r="W430" s="21"/>
      <c r="X430" s="21"/>
    </row>
    <row r="431" spans="17:24" x14ac:dyDescent="0.25">
      <c r="Q431" s="21"/>
      <c r="R431" s="21"/>
      <c r="S431" s="21"/>
      <c r="T431" s="21"/>
      <c r="U431" s="21"/>
      <c r="V431" s="21"/>
      <c r="W431" s="21"/>
      <c r="X431" s="21"/>
    </row>
    <row r="432" spans="17:24" x14ac:dyDescent="0.25">
      <c r="Q432" s="21"/>
      <c r="R432" s="21"/>
      <c r="S432" s="21"/>
      <c r="T432" s="21"/>
      <c r="U432" s="21"/>
      <c r="V432" s="21"/>
      <c r="W432" s="21"/>
      <c r="X432" s="21"/>
    </row>
    <row r="433" spans="17:24" x14ac:dyDescent="0.25">
      <c r="Q433" s="21"/>
      <c r="R433" s="21"/>
      <c r="S433" s="21"/>
      <c r="T433" s="21"/>
      <c r="U433" s="21"/>
      <c r="V433" s="21"/>
      <c r="W433" s="21"/>
      <c r="X433" s="21"/>
    </row>
    <row r="434" spans="17:24" x14ac:dyDescent="0.25">
      <c r="Q434" s="21"/>
      <c r="R434" s="21"/>
      <c r="S434" s="21"/>
      <c r="T434" s="21"/>
      <c r="U434" s="21"/>
      <c r="V434" s="21"/>
      <c r="W434" s="21"/>
      <c r="X434" s="21"/>
    </row>
    <row r="435" spans="17:24" x14ac:dyDescent="0.25">
      <c r="Q435" s="21"/>
      <c r="R435" s="21"/>
      <c r="S435" s="21"/>
      <c r="T435" s="21"/>
      <c r="U435" s="21"/>
      <c r="V435" s="21"/>
      <c r="W435" s="21"/>
      <c r="X435" s="21"/>
    </row>
    <row r="436" spans="17:24" x14ac:dyDescent="0.25">
      <c r="Q436" s="21"/>
      <c r="R436" s="21"/>
      <c r="S436" s="21"/>
      <c r="T436" s="21"/>
      <c r="U436" s="21"/>
      <c r="V436" s="21"/>
      <c r="W436" s="21"/>
      <c r="X436" s="21"/>
    </row>
    <row r="437" spans="17:24" x14ac:dyDescent="0.25">
      <c r="Q437" s="21"/>
      <c r="R437" s="21"/>
      <c r="S437" s="21"/>
      <c r="T437" s="21"/>
      <c r="U437" s="21"/>
      <c r="V437" s="21"/>
      <c r="W437" s="21"/>
      <c r="X437" s="21"/>
    </row>
    <row r="438" spans="17:24" x14ac:dyDescent="0.25">
      <c r="Q438" s="21"/>
      <c r="R438" s="21"/>
      <c r="S438" s="21"/>
      <c r="T438" s="21"/>
      <c r="U438" s="21"/>
      <c r="V438" s="21"/>
      <c r="W438" s="21"/>
      <c r="X438" s="21"/>
    </row>
    <row r="439" spans="17:24" x14ac:dyDescent="0.25">
      <c r="Q439" s="21"/>
      <c r="R439" s="21"/>
      <c r="S439" s="21"/>
      <c r="T439" s="21"/>
      <c r="U439" s="21"/>
      <c r="V439" s="21"/>
      <c r="W439" s="21"/>
      <c r="X439" s="21"/>
    </row>
    <row r="440" spans="17:24" x14ac:dyDescent="0.25">
      <c r="Q440" s="21"/>
      <c r="R440" s="21"/>
      <c r="S440" s="21"/>
      <c r="T440" s="21"/>
      <c r="U440" s="21"/>
      <c r="V440" s="21"/>
      <c r="W440" s="21"/>
      <c r="X440" s="21"/>
    </row>
    <row r="441" spans="17:24" x14ac:dyDescent="0.25">
      <c r="Q441" s="21"/>
      <c r="R441" s="21"/>
      <c r="S441" s="21"/>
      <c r="T441" s="21"/>
      <c r="U441" s="21"/>
      <c r="V441" s="21"/>
      <c r="W441" s="21"/>
      <c r="X441" s="21"/>
    </row>
    <row r="442" spans="17:24" x14ac:dyDescent="0.25">
      <c r="Q442" s="21"/>
      <c r="R442" s="21"/>
      <c r="S442" s="21"/>
      <c r="T442" s="21"/>
      <c r="U442" s="21"/>
      <c r="V442" s="21"/>
      <c r="W442" s="21"/>
      <c r="X442" s="21"/>
    </row>
    <row r="443" spans="17:24" x14ac:dyDescent="0.25">
      <c r="Q443" s="21"/>
      <c r="R443" s="21"/>
      <c r="S443" s="21"/>
      <c r="T443" s="21"/>
      <c r="U443" s="21"/>
      <c r="V443" s="21"/>
      <c r="W443" s="21"/>
      <c r="X443" s="21"/>
    </row>
    <row r="444" spans="17:24" x14ac:dyDescent="0.25">
      <c r="Q444" s="21"/>
      <c r="R444" s="21"/>
      <c r="S444" s="21"/>
      <c r="T444" s="21"/>
      <c r="U444" s="21"/>
      <c r="V444" s="21"/>
      <c r="W444" s="21"/>
      <c r="X444" s="21"/>
    </row>
    <row r="445" spans="17:24" x14ac:dyDescent="0.25">
      <c r="Q445" s="21"/>
      <c r="R445" s="21"/>
      <c r="S445" s="21"/>
      <c r="T445" s="21"/>
      <c r="U445" s="21"/>
      <c r="V445" s="21"/>
      <c r="W445" s="21"/>
      <c r="X445" s="21"/>
    </row>
    <row r="446" spans="17:24" x14ac:dyDescent="0.25">
      <c r="Q446" s="21"/>
      <c r="R446" s="21"/>
      <c r="S446" s="21"/>
      <c r="T446" s="21"/>
      <c r="U446" s="21"/>
      <c r="V446" s="21"/>
      <c r="W446" s="21"/>
      <c r="X446" s="21"/>
    </row>
    <row r="447" spans="17:24" x14ac:dyDescent="0.25">
      <c r="Q447" s="21"/>
      <c r="R447" s="21"/>
      <c r="S447" s="21"/>
      <c r="T447" s="21"/>
      <c r="U447" s="21"/>
      <c r="V447" s="21"/>
      <c r="W447" s="21"/>
      <c r="X447" s="21"/>
    </row>
    <row r="448" spans="17:24" x14ac:dyDescent="0.25">
      <c r="Q448" s="21"/>
      <c r="R448" s="21"/>
      <c r="S448" s="21"/>
      <c r="T448" s="21"/>
      <c r="U448" s="21"/>
      <c r="V448" s="21"/>
      <c r="W448" s="21"/>
      <c r="X448" s="21"/>
    </row>
    <row r="449" spans="17:24" x14ac:dyDescent="0.25">
      <c r="Q449" s="21"/>
      <c r="R449" s="21"/>
      <c r="S449" s="21"/>
      <c r="T449" s="21"/>
      <c r="U449" s="21"/>
      <c r="V449" s="21"/>
      <c r="W449" s="21"/>
      <c r="X449" s="21"/>
    </row>
    <row r="450" spans="17:24" x14ac:dyDescent="0.25">
      <c r="Q450" s="21"/>
      <c r="R450" s="21"/>
      <c r="S450" s="21"/>
      <c r="T450" s="21"/>
      <c r="U450" s="21"/>
      <c r="V450" s="21"/>
      <c r="W450" s="21"/>
      <c r="X450" s="21"/>
    </row>
    <row r="451" spans="17:24" x14ac:dyDescent="0.25">
      <c r="Q451" s="21"/>
      <c r="R451" s="21"/>
      <c r="S451" s="21"/>
      <c r="T451" s="21"/>
      <c r="U451" s="21"/>
      <c r="V451" s="21"/>
      <c r="W451" s="21"/>
      <c r="X451" s="21"/>
    </row>
    <row r="452" spans="17:24" x14ac:dyDescent="0.25">
      <c r="Q452" s="21"/>
      <c r="R452" s="21"/>
      <c r="S452" s="21"/>
      <c r="T452" s="21"/>
      <c r="U452" s="21"/>
      <c r="V452" s="21"/>
      <c r="W452" s="21"/>
      <c r="X452" s="21"/>
    </row>
    <row r="453" spans="17:24" x14ac:dyDescent="0.25">
      <c r="Q453" s="21"/>
      <c r="R453" s="21"/>
      <c r="S453" s="21"/>
      <c r="T453" s="21"/>
      <c r="U453" s="21"/>
      <c r="V453" s="21"/>
      <c r="W453" s="21"/>
      <c r="X453" s="21"/>
    </row>
    <row r="454" spans="17:24" x14ac:dyDescent="0.25">
      <c r="Q454" s="21"/>
      <c r="R454" s="21"/>
      <c r="S454" s="21"/>
      <c r="T454" s="21"/>
      <c r="U454" s="21"/>
      <c r="V454" s="21"/>
      <c r="W454" s="21"/>
      <c r="X454" s="21"/>
    </row>
    <row r="455" spans="17:24" x14ac:dyDescent="0.25">
      <c r="Q455" s="21"/>
      <c r="R455" s="21"/>
      <c r="S455" s="21"/>
      <c r="T455" s="21"/>
      <c r="U455" s="21"/>
      <c r="V455" s="21"/>
      <c r="W455" s="21"/>
      <c r="X455" s="21"/>
    </row>
    <row r="456" spans="17:24" x14ac:dyDescent="0.25">
      <c r="Q456" s="21"/>
      <c r="R456" s="21"/>
      <c r="S456" s="21"/>
      <c r="T456" s="21"/>
      <c r="U456" s="21"/>
      <c r="V456" s="21"/>
      <c r="W456" s="21"/>
      <c r="X456" s="21"/>
    </row>
    <row r="457" spans="17:24" x14ac:dyDescent="0.25">
      <c r="Q457" s="21"/>
      <c r="R457" s="21"/>
      <c r="S457" s="21"/>
      <c r="T457" s="21"/>
      <c r="U457" s="21"/>
      <c r="V457" s="21"/>
      <c r="W457" s="21"/>
      <c r="X457" s="21"/>
    </row>
    <row r="458" spans="17:24" x14ac:dyDescent="0.25">
      <c r="Q458" s="21"/>
      <c r="R458" s="21"/>
      <c r="S458" s="21"/>
      <c r="T458" s="21"/>
      <c r="U458" s="21"/>
      <c r="V458" s="21"/>
      <c r="W458" s="21"/>
      <c r="X458" s="21"/>
    </row>
    <row r="459" spans="17:24" x14ac:dyDescent="0.25">
      <c r="Q459" s="21"/>
      <c r="R459" s="21"/>
      <c r="S459" s="21"/>
      <c r="T459" s="21"/>
      <c r="U459" s="21"/>
      <c r="V459" s="21"/>
      <c r="W459" s="21"/>
      <c r="X459" s="21"/>
    </row>
    <row r="460" spans="17:24" x14ac:dyDescent="0.25">
      <c r="Q460" s="21"/>
      <c r="R460" s="21"/>
      <c r="S460" s="21"/>
      <c r="T460" s="21"/>
      <c r="U460" s="21"/>
      <c r="V460" s="21"/>
      <c r="W460" s="21"/>
      <c r="X460" s="21"/>
    </row>
    <row r="461" spans="17:24" x14ac:dyDescent="0.25">
      <c r="Q461" s="21"/>
      <c r="R461" s="21"/>
      <c r="S461" s="21"/>
      <c r="T461" s="21"/>
      <c r="U461" s="21"/>
      <c r="V461" s="21"/>
      <c r="W461" s="21"/>
      <c r="X461" s="21"/>
    </row>
    <row r="462" spans="17:24" x14ac:dyDescent="0.25">
      <c r="Q462" s="21"/>
      <c r="R462" s="21"/>
      <c r="S462" s="21"/>
      <c r="T462" s="21"/>
      <c r="U462" s="21"/>
      <c r="V462" s="21"/>
      <c r="W462" s="21"/>
      <c r="X462" s="21"/>
    </row>
    <row r="463" spans="17:24" x14ac:dyDescent="0.25">
      <c r="Q463" s="21"/>
      <c r="R463" s="21"/>
      <c r="S463" s="21"/>
      <c r="T463" s="21"/>
      <c r="U463" s="21"/>
      <c r="V463" s="21"/>
      <c r="W463" s="21"/>
      <c r="X463" s="21"/>
    </row>
    <row r="464" spans="17:24" x14ac:dyDescent="0.25">
      <c r="Q464" s="21"/>
      <c r="R464" s="21"/>
      <c r="S464" s="21"/>
      <c r="T464" s="21"/>
      <c r="U464" s="21"/>
      <c r="V464" s="21"/>
      <c r="W464" s="21"/>
      <c r="X464" s="21"/>
    </row>
    <row r="465" spans="17:24" x14ac:dyDescent="0.25">
      <c r="Q465" s="21"/>
      <c r="R465" s="21"/>
      <c r="S465" s="21"/>
      <c r="T465" s="21"/>
      <c r="U465" s="21"/>
      <c r="V465" s="21"/>
      <c r="W465" s="21"/>
      <c r="X465" s="21"/>
    </row>
    <row r="466" spans="17:24" x14ac:dyDescent="0.25">
      <c r="Q466" s="21"/>
      <c r="R466" s="21"/>
      <c r="S466" s="21"/>
      <c r="T466" s="21"/>
      <c r="U466" s="21"/>
      <c r="V466" s="21"/>
      <c r="W466" s="21"/>
      <c r="X466" s="21"/>
    </row>
    <row r="467" spans="17:24" x14ac:dyDescent="0.25">
      <c r="Q467" s="21"/>
      <c r="R467" s="21"/>
      <c r="S467" s="21"/>
      <c r="T467" s="21"/>
      <c r="U467" s="21"/>
      <c r="V467" s="21"/>
      <c r="W467" s="21"/>
      <c r="X467" s="21"/>
    </row>
    <row r="468" spans="17:24" x14ac:dyDescent="0.25">
      <c r="Q468" s="21"/>
      <c r="R468" s="21"/>
      <c r="S468" s="21"/>
      <c r="T468" s="21"/>
      <c r="U468" s="21"/>
      <c r="V468" s="21"/>
      <c r="W468" s="21"/>
      <c r="X468" s="21"/>
    </row>
    <row r="469" spans="17:24" x14ac:dyDescent="0.25">
      <c r="Q469" s="21"/>
      <c r="R469" s="21"/>
      <c r="S469" s="21"/>
      <c r="T469" s="21"/>
      <c r="U469" s="21"/>
      <c r="V469" s="21"/>
      <c r="W469" s="21"/>
      <c r="X469" s="21"/>
    </row>
    <row r="470" spans="17:24" x14ac:dyDescent="0.25">
      <c r="Q470" s="21"/>
      <c r="R470" s="21"/>
      <c r="S470" s="21"/>
      <c r="T470" s="21"/>
      <c r="U470" s="21"/>
      <c r="V470" s="21"/>
      <c r="W470" s="21"/>
      <c r="X470" s="21"/>
    </row>
    <row r="471" spans="17:24" x14ac:dyDescent="0.25">
      <c r="Q471" s="21"/>
      <c r="R471" s="21"/>
      <c r="S471" s="21"/>
      <c r="T471" s="21"/>
      <c r="U471" s="21"/>
      <c r="V471" s="21"/>
      <c r="W471" s="21"/>
      <c r="X471" s="21"/>
    </row>
    <row r="472" spans="17:24" x14ac:dyDescent="0.25">
      <c r="Q472" s="21"/>
      <c r="R472" s="21"/>
      <c r="S472" s="21"/>
      <c r="T472" s="21"/>
      <c r="U472" s="21"/>
      <c r="V472" s="21"/>
      <c r="W472" s="21"/>
      <c r="X472" s="21"/>
    </row>
    <row r="473" spans="17:24" x14ac:dyDescent="0.25">
      <c r="Q473" s="21"/>
      <c r="R473" s="21"/>
      <c r="S473" s="21"/>
      <c r="T473" s="21"/>
      <c r="U473" s="21"/>
      <c r="V473" s="21"/>
      <c r="W473" s="21"/>
      <c r="X473" s="21"/>
    </row>
    <row r="474" spans="17:24" x14ac:dyDescent="0.25">
      <c r="Q474" s="21"/>
      <c r="R474" s="21"/>
      <c r="S474" s="21"/>
      <c r="T474" s="21"/>
      <c r="U474" s="21"/>
      <c r="V474" s="21"/>
      <c r="W474" s="21"/>
      <c r="X474" s="21"/>
    </row>
    <row r="475" spans="17:24" x14ac:dyDescent="0.25">
      <c r="Q475" s="21"/>
      <c r="R475" s="21"/>
      <c r="S475" s="21"/>
      <c r="T475" s="21"/>
      <c r="U475" s="21"/>
      <c r="V475" s="21"/>
      <c r="W475" s="21"/>
      <c r="X475" s="21"/>
    </row>
    <row r="476" spans="17:24" x14ac:dyDescent="0.25">
      <c r="Q476" s="21"/>
      <c r="R476" s="21"/>
      <c r="S476" s="21"/>
      <c r="T476" s="21"/>
      <c r="U476" s="21"/>
      <c r="V476" s="21"/>
      <c r="W476" s="21"/>
      <c r="X476" s="21"/>
    </row>
    <row r="477" spans="17:24" x14ac:dyDescent="0.25">
      <c r="Q477" s="21"/>
      <c r="R477" s="21"/>
      <c r="S477" s="21"/>
      <c r="T477" s="21"/>
      <c r="U477" s="21"/>
      <c r="V477" s="21"/>
      <c r="W477" s="21"/>
      <c r="X477" s="21"/>
    </row>
    <row r="478" spans="17:24" x14ac:dyDescent="0.25">
      <c r="Q478" s="21"/>
      <c r="R478" s="21"/>
      <c r="S478" s="21"/>
      <c r="T478" s="21"/>
      <c r="U478" s="21"/>
      <c r="V478" s="21"/>
      <c r="W478" s="21"/>
      <c r="X478" s="21"/>
    </row>
    <row r="479" spans="17:24" x14ac:dyDescent="0.25">
      <c r="Q479" s="21"/>
      <c r="R479" s="21"/>
      <c r="S479" s="21"/>
      <c r="T479" s="21"/>
      <c r="U479" s="21"/>
      <c r="V479" s="21"/>
      <c r="W479" s="21"/>
      <c r="X479" s="21"/>
    </row>
    <row r="480" spans="17:24" x14ac:dyDescent="0.25">
      <c r="Q480" s="21"/>
      <c r="R480" s="21"/>
      <c r="S480" s="21"/>
      <c r="T480" s="21"/>
      <c r="U480" s="21"/>
      <c r="V480" s="21"/>
      <c r="W480" s="21"/>
      <c r="X480" s="21"/>
    </row>
    <row r="481" spans="17:24" x14ac:dyDescent="0.25">
      <c r="Q481" s="21"/>
      <c r="R481" s="21"/>
      <c r="S481" s="21"/>
      <c r="T481" s="21"/>
      <c r="U481" s="21"/>
      <c r="V481" s="21"/>
      <c r="W481" s="21"/>
      <c r="X481" s="21"/>
    </row>
    <row r="482" spans="17:24" x14ac:dyDescent="0.25">
      <c r="Q482" s="21"/>
      <c r="R482" s="21"/>
      <c r="S482" s="21"/>
      <c r="T482" s="21"/>
      <c r="U482" s="21"/>
      <c r="V482" s="21"/>
      <c r="W482" s="21"/>
      <c r="X482" s="21"/>
    </row>
    <row r="483" spans="17:24" x14ac:dyDescent="0.25">
      <c r="Q483" s="21"/>
      <c r="R483" s="21"/>
      <c r="S483" s="21"/>
      <c r="T483" s="21"/>
      <c r="U483" s="21"/>
      <c r="V483" s="21"/>
      <c r="W483" s="21"/>
      <c r="X483" s="21"/>
    </row>
    <row r="484" spans="17:24" x14ac:dyDescent="0.25">
      <c r="Q484" s="21"/>
      <c r="R484" s="21"/>
      <c r="S484" s="21"/>
      <c r="T484" s="21"/>
      <c r="U484" s="21"/>
      <c r="V484" s="21"/>
      <c r="W484" s="21"/>
      <c r="X484" s="21"/>
    </row>
    <row r="485" spans="17:24" x14ac:dyDescent="0.25">
      <c r="Q485" s="21"/>
      <c r="R485" s="21"/>
      <c r="S485" s="21"/>
      <c r="T485" s="21"/>
      <c r="U485" s="21"/>
      <c r="V485" s="21"/>
      <c r="W485" s="21"/>
      <c r="X485" s="21"/>
    </row>
    <row r="486" spans="17:24" x14ac:dyDescent="0.25">
      <c r="Q486" s="21"/>
      <c r="R486" s="21"/>
      <c r="S486" s="21"/>
      <c r="T486" s="21"/>
      <c r="U486" s="21"/>
      <c r="V486" s="21"/>
      <c r="W486" s="21"/>
      <c r="X486" s="21"/>
    </row>
    <row r="487" spans="17:24" x14ac:dyDescent="0.25">
      <c r="Q487" s="21"/>
      <c r="R487" s="21"/>
      <c r="S487" s="21"/>
      <c r="T487" s="21"/>
      <c r="U487" s="21"/>
      <c r="V487" s="21"/>
      <c r="W487" s="21"/>
      <c r="X487" s="21"/>
    </row>
    <row r="488" spans="17:24" x14ac:dyDescent="0.25">
      <c r="Q488" s="21"/>
      <c r="R488" s="21"/>
      <c r="S488" s="21"/>
      <c r="T488" s="21"/>
      <c r="U488" s="21"/>
      <c r="V488" s="21"/>
      <c r="W488" s="21"/>
      <c r="X488" s="21"/>
    </row>
    <row r="489" spans="17:24" x14ac:dyDescent="0.25">
      <c r="Q489" s="21"/>
      <c r="R489" s="21"/>
      <c r="S489" s="21"/>
      <c r="T489" s="21"/>
      <c r="U489" s="21"/>
      <c r="V489" s="21"/>
      <c r="W489" s="21"/>
      <c r="X489" s="21"/>
    </row>
    <row r="490" spans="17:24" x14ac:dyDescent="0.25">
      <c r="Q490" s="21"/>
      <c r="R490" s="21"/>
      <c r="S490" s="21"/>
      <c r="T490" s="21"/>
      <c r="U490" s="21"/>
      <c r="V490" s="21"/>
      <c r="W490" s="21"/>
      <c r="X490" s="21"/>
    </row>
    <row r="491" spans="17:24" x14ac:dyDescent="0.25">
      <c r="Q491" s="21"/>
      <c r="R491" s="21"/>
      <c r="S491" s="21"/>
      <c r="T491" s="21"/>
      <c r="U491" s="21"/>
      <c r="V491" s="21"/>
      <c r="W491" s="21"/>
      <c r="X491" s="21"/>
    </row>
    <row r="492" spans="17:24" x14ac:dyDescent="0.25">
      <c r="Q492" s="21"/>
      <c r="R492" s="21"/>
      <c r="S492" s="21"/>
      <c r="T492" s="21"/>
      <c r="U492" s="21"/>
      <c r="V492" s="21"/>
      <c r="W492" s="21"/>
      <c r="X492" s="21"/>
    </row>
    <row r="493" spans="17:24" x14ac:dyDescent="0.25">
      <c r="Q493" s="21"/>
      <c r="R493" s="21"/>
      <c r="S493" s="21"/>
      <c r="T493" s="21"/>
      <c r="U493" s="21"/>
      <c r="V493" s="21"/>
      <c r="W493" s="21"/>
      <c r="X493" s="21"/>
    </row>
    <row r="494" spans="17:24" x14ac:dyDescent="0.25">
      <c r="Q494" s="21"/>
      <c r="R494" s="21"/>
      <c r="S494" s="21"/>
      <c r="T494" s="21"/>
      <c r="U494" s="21"/>
      <c r="V494" s="21"/>
      <c r="W494" s="21"/>
      <c r="X494" s="21"/>
    </row>
    <row r="495" spans="17:24" x14ac:dyDescent="0.25">
      <c r="Q495" s="21"/>
      <c r="R495" s="21"/>
      <c r="S495" s="21"/>
      <c r="T495" s="21"/>
      <c r="U495" s="21"/>
      <c r="V495" s="21"/>
      <c r="W495" s="21"/>
      <c r="X495" s="21"/>
    </row>
    <row r="496" spans="17:24" x14ac:dyDescent="0.25">
      <c r="Q496" s="21"/>
      <c r="R496" s="21"/>
      <c r="S496" s="21"/>
      <c r="T496" s="21"/>
      <c r="U496" s="21"/>
      <c r="V496" s="21"/>
      <c r="W496" s="21"/>
      <c r="X496" s="21"/>
    </row>
    <row r="497" spans="17:24" x14ac:dyDescent="0.25">
      <c r="Q497" s="21"/>
      <c r="R497" s="21"/>
      <c r="S497" s="21"/>
      <c r="T497" s="21"/>
      <c r="U497" s="21"/>
      <c r="V497" s="21"/>
      <c r="W497" s="21"/>
      <c r="X497" s="21"/>
    </row>
    <row r="498" spans="17:24" x14ac:dyDescent="0.25">
      <c r="Q498" s="21"/>
      <c r="R498" s="21"/>
      <c r="S498" s="21"/>
      <c r="T498" s="21"/>
      <c r="U498" s="21"/>
      <c r="V498" s="21"/>
      <c r="W498" s="21"/>
      <c r="X498" s="21"/>
    </row>
    <row r="499" spans="17:24" x14ac:dyDescent="0.25">
      <c r="Q499" s="21"/>
      <c r="R499" s="21"/>
      <c r="S499" s="21"/>
      <c r="T499" s="21"/>
      <c r="U499" s="21"/>
      <c r="V499" s="21"/>
      <c r="W499" s="21"/>
      <c r="X499" s="21"/>
    </row>
    <row r="500" spans="17:24" x14ac:dyDescent="0.25">
      <c r="Q500" s="21"/>
      <c r="R500" s="21"/>
      <c r="S500" s="21"/>
      <c r="T500" s="21"/>
      <c r="U500" s="21"/>
      <c r="V500" s="21"/>
      <c r="W500" s="21"/>
      <c r="X500" s="21"/>
    </row>
    <row r="501" spans="17:24" x14ac:dyDescent="0.25">
      <c r="Q501" s="21"/>
      <c r="R501" s="21"/>
      <c r="S501" s="21"/>
      <c r="T501" s="21"/>
      <c r="U501" s="21"/>
      <c r="V501" s="21"/>
      <c r="W501" s="21"/>
      <c r="X501" s="21"/>
    </row>
    <row r="502" spans="17:24" x14ac:dyDescent="0.25">
      <c r="Q502" s="21"/>
      <c r="R502" s="21"/>
      <c r="S502" s="21"/>
      <c r="T502" s="21"/>
      <c r="U502" s="21"/>
      <c r="V502" s="21"/>
      <c r="W502" s="21"/>
      <c r="X502" s="21"/>
    </row>
    <row r="503" spans="17:24" x14ac:dyDescent="0.25">
      <c r="Q503" s="21"/>
      <c r="R503" s="21"/>
      <c r="S503" s="21"/>
      <c r="T503" s="21"/>
      <c r="U503" s="21"/>
      <c r="V503" s="21"/>
      <c r="W503" s="21"/>
      <c r="X503" s="21"/>
    </row>
    <row r="504" spans="17:24" x14ac:dyDescent="0.25">
      <c r="Q504" s="21"/>
      <c r="R504" s="21"/>
      <c r="S504" s="21"/>
      <c r="T504" s="21"/>
      <c r="U504" s="21"/>
      <c r="V504" s="21"/>
      <c r="W504" s="21"/>
      <c r="X504" s="21"/>
    </row>
    <row r="505" spans="17:24" x14ac:dyDescent="0.25">
      <c r="Q505" s="21"/>
      <c r="R505" s="21"/>
      <c r="S505" s="21"/>
      <c r="T505" s="21"/>
      <c r="U505" s="21"/>
      <c r="V505" s="21"/>
      <c r="W505" s="21"/>
      <c r="X505" s="21"/>
    </row>
    <row r="506" spans="17:24" x14ac:dyDescent="0.25">
      <c r="Q506" s="21"/>
      <c r="R506" s="21"/>
      <c r="S506" s="21"/>
      <c r="T506" s="21"/>
      <c r="U506" s="21"/>
      <c r="V506" s="21"/>
      <c r="W506" s="21"/>
      <c r="X506" s="21"/>
    </row>
    <row r="507" spans="17:24" x14ac:dyDescent="0.25">
      <c r="Q507" s="21"/>
      <c r="R507" s="21"/>
      <c r="S507" s="21"/>
      <c r="T507" s="21"/>
      <c r="U507" s="21"/>
      <c r="V507" s="21"/>
      <c r="W507" s="21"/>
      <c r="X507" s="21"/>
    </row>
    <row r="508" spans="17:24" x14ac:dyDescent="0.25">
      <c r="Q508" s="21"/>
      <c r="R508" s="21"/>
      <c r="S508" s="21"/>
      <c r="T508" s="21"/>
      <c r="U508" s="21"/>
      <c r="V508" s="21"/>
      <c r="W508" s="21"/>
      <c r="X508" s="21"/>
    </row>
    <row r="509" spans="17:24" x14ac:dyDescent="0.25">
      <c r="Q509" s="21"/>
      <c r="R509" s="21"/>
      <c r="S509" s="21"/>
      <c r="T509" s="21"/>
      <c r="U509" s="21"/>
      <c r="V509" s="21"/>
      <c r="W509" s="21"/>
      <c r="X509" s="21"/>
    </row>
    <row r="510" spans="17:24" x14ac:dyDescent="0.25">
      <c r="Q510" s="21"/>
      <c r="R510" s="21"/>
      <c r="S510" s="21"/>
      <c r="T510" s="21"/>
      <c r="U510" s="21"/>
      <c r="V510" s="21"/>
      <c r="W510" s="21"/>
      <c r="X510" s="21"/>
    </row>
    <row r="511" spans="17:24" x14ac:dyDescent="0.25">
      <c r="Q511" s="21"/>
      <c r="R511" s="21"/>
      <c r="S511" s="21"/>
      <c r="T511" s="21"/>
      <c r="U511" s="21"/>
      <c r="V511" s="21"/>
      <c r="W511" s="21"/>
      <c r="X511" s="21"/>
    </row>
    <row r="512" spans="17:24" x14ac:dyDescent="0.25">
      <c r="Q512" s="21"/>
      <c r="R512" s="21"/>
      <c r="S512" s="21"/>
      <c r="T512" s="21"/>
      <c r="U512" s="21"/>
      <c r="V512" s="21"/>
      <c r="W512" s="21"/>
      <c r="X512" s="21"/>
    </row>
    <row r="513" spans="17:24" x14ac:dyDescent="0.25">
      <c r="Q513" s="21"/>
      <c r="R513" s="21"/>
      <c r="S513" s="21"/>
      <c r="T513" s="21"/>
      <c r="U513" s="21"/>
      <c r="V513" s="21"/>
      <c r="W513" s="21"/>
      <c r="X513" s="21"/>
    </row>
    <row r="514" spans="17:24" x14ac:dyDescent="0.25">
      <c r="Q514" s="21"/>
      <c r="R514" s="21"/>
      <c r="S514" s="21"/>
      <c r="T514" s="21"/>
      <c r="U514" s="21"/>
      <c r="V514" s="21"/>
      <c r="W514" s="21"/>
      <c r="X514" s="21"/>
    </row>
    <row r="515" spans="17:24" x14ac:dyDescent="0.25">
      <c r="Q515" s="21"/>
      <c r="R515" s="21"/>
      <c r="S515" s="21"/>
      <c r="T515" s="21"/>
      <c r="U515" s="21"/>
      <c r="V515" s="21"/>
      <c r="W515" s="21"/>
      <c r="X515" s="21"/>
    </row>
    <row r="516" spans="17:24" x14ac:dyDescent="0.25">
      <c r="Q516" s="21"/>
      <c r="R516" s="21"/>
      <c r="S516" s="21"/>
      <c r="T516" s="21"/>
      <c r="U516" s="21"/>
      <c r="V516" s="21"/>
      <c r="W516" s="21"/>
      <c r="X516" s="21"/>
    </row>
    <row r="517" spans="17:24" x14ac:dyDescent="0.25">
      <c r="Q517" s="21"/>
      <c r="R517" s="21"/>
      <c r="S517" s="21"/>
      <c r="T517" s="21"/>
      <c r="U517" s="21"/>
      <c r="V517" s="21"/>
      <c r="W517" s="21"/>
      <c r="X517" s="21"/>
    </row>
    <row r="518" spans="17:24" x14ac:dyDescent="0.25">
      <c r="Q518" s="21"/>
      <c r="R518" s="21"/>
      <c r="S518" s="21"/>
      <c r="T518" s="21"/>
      <c r="U518" s="21"/>
      <c r="V518" s="21"/>
      <c r="W518" s="21"/>
      <c r="X518" s="21"/>
    </row>
    <row r="519" spans="17:24" x14ac:dyDescent="0.25">
      <c r="Q519" s="21"/>
      <c r="R519" s="21"/>
      <c r="S519" s="21"/>
      <c r="T519" s="21"/>
      <c r="U519" s="21"/>
      <c r="V519" s="21"/>
      <c r="W519" s="21"/>
      <c r="X519" s="21"/>
    </row>
    <row r="520" spans="17:24" x14ac:dyDescent="0.25">
      <c r="Q520" s="21"/>
      <c r="R520" s="21"/>
      <c r="S520" s="21"/>
      <c r="T520" s="21"/>
      <c r="U520" s="21"/>
      <c r="V520" s="21"/>
      <c r="W520" s="21"/>
      <c r="X520" s="21"/>
    </row>
    <row r="521" spans="17:24" x14ac:dyDescent="0.25">
      <c r="Q521" s="21"/>
      <c r="R521" s="21"/>
      <c r="S521" s="21"/>
      <c r="T521" s="21"/>
      <c r="U521" s="21"/>
      <c r="V521" s="21"/>
      <c r="W521" s="21"/>
      <c r="X521" s="21"/>
    </row>
    <row r="522" spans="17:24" x14ac:dyDescent="0.25">
      <c r="Q522" s="21"/>
      <c r="R522" s="21"/>
      <c r="S522" s="21"/>
      <c r="T522" s="21"/>
      <c r="U522" s="21"/>
      <c r="V522" s="21"/>
      <c r="W522" s="21"/>
      <c r="X522" s="21"/>
    </row>
    <row r="523" spans="17:24" x14ac:dyDescent="0.25">
      <c r="Q523" s="21"/>
      <c r="R523" s="21"/>
      <c r="S523" s="21"/>
      <c r="T523" s="21"/>
      <c r="U523" s="21"/>
      <c r="V523" s="21"/>
      <c r="W523" s="21"/>
      <c r="X523" s="21"/>
    </row>
    <row r="524" spans="17:24" x14ac:dyDescent="0.25">
      <c r="Q524" s="21"/>
      <c r="R524" s="21"/>
      <c r="S524" s="21"/>
      <c r="T524" s="21"/>
      <c r="U524" s="21"/>
      <c r="V524" s="21"/>
      <c r="W524" s="21"/>
      <c r="X524" s="21"/>
    </row>
    <row r="525" spans="17:24" x14ac:dyDescent="0.25">
      <c r="Q525" s="21"/>
      <c r="R525" s="21"/>
      <c r="S525" s="21"/>
      <c r="T525" s="21"/>
      <c r="U525" s="21"/>
      <c r="V525" s="21"/>
      <c r="W525" s="21"/>
      <c r="X525" s="21"/>
    </row>
    <row r="526" spans="17:24" x14ac:dyDescent="0.25">
      <c r="Q526" s="21"/>
      <c r="R526" s="21"/>
      <c r="S526" s="21"/>
      <c r="T526" s="21"/>
      <c r="U526" s="21"/>
      <c r="V526" s="21"/>
      <c r="W526" s="21"/>
      <c r="X526" s="21"/>
    </row>
    <row r="527" spans="17:24" x14ac:dyDescent="0.25">
      <c r="Q527" s="21"/>
      <c r="R527" s="21"/>
      <c r="S527" s="21"/>
      <c r="T527" s="21"/>
      <c r="U527" s="21"/>
      <c r="V527" s="21"/>
      <c r="W527" s="21"/>
      <c r="X527" s="21"/>
    </row>
    <row r="528" spans="17:24" x14ac:dyDescent="0.25">
      <c r="Q528" s="21"/>
      <c r="R528" s="21"/>
      <c r="S528" s="21"/>
      <c r="T528" s="21"/>
      <c r="U528" s="21"/>
      <c r="V528" s="21"/>
      <c r="W528" s="21"/>
      <c r="X528" s="21"/>
    </row>
    <row r="529" spans="17:24" x14ac:dyDescent="0.25">
      <c r="Q529" s="21"/>
      <c r="R529" s="21"/>
      <c r="S529" s="21"/>
      <c r="T529" s="21"/>
      <c r="U529" s="21"/>
      <c r="V529" s="21"/>
      <c r="W529" s="21"/>
      <c r="X529" s="21"/>
    </row>
    <row r="530" spans="17:24" x14ac:dyDescent="0.25">
      <c r="Q530" s="21"/>
      <c r="R530" s="21"/>
      <c r="S530" s="21"/>
      <c r="T530" s="21"/>
      <c r="U530" s="21"/>
      <c r="V530" s="21"/>
      <c r="W530" s="21"/>
      <c r="X530" s="21"/>
    </row>
    <row r="531" spans="17:24" x14ac:dyDescent="0.25">
      <c r="Q531" s="21"/>
      <c r="R531" s="21"/>
      <c r="S531" s="21"/>
      <c r="T531" s="21"/>
      <c r="U531" s="21"/>
      <c r="V531" s="21"/>
      <c r="W531" s="21"/>
      <c r="X531" s="21"/>
    </row>
    <row r="532" spans="17:24" x14ac:dyDescent="0.25">
      <c r="Q532" s="21"/>
      <c r="R532" s="21"/>
      <c r="S532" s="21"/>
      <c r="T532" s="21"/>
      <c r="U532" s="21"/>
      <c r="V532" s="21"/>
      <c r="W532" s="21"/>
      <c r="X532" s="21"/>
    </row>
    <row r="533" spans="17:24" x14ac:dyDescent="0.25">
      <c r="Q533" s="21"/>
      <c r="R533" s="21"/>
      <c r="S533" s="21"/>
      <c r="T533" s="21"/>
      <c r="U533" s="21"/>
      <c r="V533" s="21"/>
      <c r="W533" s="21"/>
      <c r="X533" s="21"/>
    </row>
    <row r="534" spans="17:24" x14ac:dyDescent="0.25">
      <c r="Q534" s="21"/>
      <c r="R534" s="21"/>
      <c r="S534" s="21"/>
      <c r="T534" s="21"/>
      <c r="U534" s="21"/>
      <c r="V534" s="21"/>
      <c r="W534" s="21"/>
      <c r="X534" s="21"/>
    </row>
    <row r="535" spans="17:24" x14ac:dyDescent="0.25">
      <c r="Q535" s="21"/>
      <c r="R535" s="21"/>
      <c r="S535" s="21"/>
      <c r="T535" s="21"/>
      <c r="U535" s="21"/>
      <c r="V535" s="21"/>
      <c r="W535" s="21"/>
      <c r="X535" s="21"/>
    </row>
    <row r="536" spans="17:24" x14ac:dyDescent="0.25">
      <c r="Q536" s="21"/>
      <c r="R536" s="21"/>
      <c r="S536" s="21"/>
      <c r="T536" s="21"/>
      <c r="U536" s="21"/>
      <c r="V536" s="21"/>
      <c r="W536" s="21"/>
      <c r="X536" s="21"/>
    </row>
    <row r="537" spans="17:24" x14ac:dyDescent="0.25">
      <c r="Q537" s="21"/>
      <c r="R537" s="21"/>
      <c r="S537" s="21"/>
      <c r="T537" s="21"/>
      <c r="U537" s="21"/>
      <c r="V537" s="21"/>
      <c r="W537" s="21"/>
      <c r="X537" s="21"/>
    </row>
    <row r="538" spans="17:24" x14ac:dyDescent="0.25">
      <c r="Q538" s="21"/>
      <c r="R538" s="21"/>
      <c r="S538" s="21"/>
      <c r="T538" s="21"/>
      <c r="U538" s="21"/>
      <c r="V538" s="21"/>
      <c r="W538" s="21"/>
      <c r="X538" s="21"/>
    </row>
    <row r="539" spans="17:24" x14ac:dyDescent="0.25">
      <c r="Q539" s="21"/>
      <c r="R539" s="21"/>
      <c r="S539" s="21"/>
      <c r="T539" s="21"/>
      <c r="U539" s="21"/>
      <c r="V539" s="21"/>
      <c r="W539" s="21"/>
      <c r="X539" s="21"/>
    </row>
    <row r="540" spans="17:24" x14ac:dyDescent="0.25">
      <c r="Q540" s="21"/>
      <c r="R540" s="21"/>
      <c r="S540" s="21"/>
      <c r="T540" s="21"/>
      <c r="U540" s="21"/>
      <c r="V540" s="21"/>
      <c r="W540" s="21"/>
      <c r="X540" s="21"/>
    </row>
    <row r="541" spans="17:24" x14ac:dyDescent="0.25">
      <c r="Q541" s="21"/>
      <c r="R541" s="21"/>
      <c r="S541" s="21"/>
      <c r="T541" s="21"/>
      <c r="U541" s="21"/>
      <c r="V541" s="21"/>
      <c r="W541" s="21"/>
      <c r="X541" s="21"/>
    </row>
    <row r="542" spans="17:24" x14ac:dyDescent="0.25">
      <c r="Q542" s="21"/>
      <c r="R542" s="21"/>
      <c r="S542" s="21"/>
      <c r="T542" s="21"/>
      <c r="U542" s="21"/>
      <c r="V542" s="21"/>
      <c r="W542" s="21"/>
      <c r="X542" s="21"/>
    </row>
    <row r="543" spans="17:24" x14ac:dyDescent="0.25">
      <c r="Q543" s="21"/>
      <c r="R543" s="21"/>
      <c r="S543" s="21"/>
      <c r="T543" s="21"/>
      <c r="U543" s="21"/>
      <c r="V543" s="21"/>
      <c r="W543" s="21"/>
      <c r="X543" s="21"/>
    </row>
    <row r="544" spans="17:24" x14ac:dyDescent="0.25">
      <c r="Q544" s="21"/>
      <c r="R544" s="21"/>
      <c r="S544" s="21"/>
      <c r="T544" s="21"/>
      <c r="U544" s="21"/>
      <c r="V544" s="21"/>
      <c r="W544" s="21"/>
      <c r="X544" s="21"/>
    </row>
    <row r="545" spans="17:24" x14ac:dyDescent="0.25">
      <c r="Q545" s="21"/>
      <c r="R545" s="21"/>
      <c r="S545" s="21"/>
      <c r="T545" s="21"/>
      <c r="U545" s="21"/>
      <c r="V545" s="21"/>
      <c r="W545" s="21"/>
      <c r="X545" s="21"/>
    </row>
    <row r="546" spans="17:24" x14ac:dyDescent="0.25">
      <c r="Q546" s="21"/>
      <c r="R546" s="21"/>
      <c r="S546" s="21"/>
      <c r="T546" s="21"/>
      <c r="U546" s="21"/>
      <c r="V546" s="21"/>
      <c r="W546" s="21"/>
      <c r="X546" s="21"/>
    </row>
    <row r="547" spans="17:24" x14ac:dyDescent="0.25">
      <c r="Q547" s="21"/>
      <c r="R547" s="21"/>
      <c r="S547" s="21"/>
      <c r="T547" s="21"/>
      <c r="U547" s="21"/>
      <c r="V547" s="21"/>
      <c r="W547" s="21"/>
      <c r="X547" s="21"/>
    </row>
    <row r="548" spans="17:24" x14ac:dyDescent="0.25">
      <c r="Q548" s="21"/>
      <c r="R548" s="21"/>
      <c r="S548" s="21"/>
      <c r="T548" s="21"/>
      <c r="U548" s="21"/>
      <c r="V548" s="21"/>
      <c r="W548" s="21"/>
      <c r="X548" s="21"/>
    </row>
    <row r="549" spans="17:24" x14ac:dyDescent="0.25">
      <c r="Q549" s="21"/>
      <c r="R549" s="21"/>
      <c r="S549" s="21"/>
      <c r="T549" s="21"/>
      <c r="U549" s="21"/>
      <c r="V549" s="21"/>
      <c r="W549" s="21"/>
      <c r="X549" s="21"/>
    </row>
    <row r="550" spans="17:24" x14ac:dyDescent="0.25">
      <c r="Q550" s="21"/>
      <c r="R550" s="21"/>
      <c r="S550" s="21"/>
      <c r="T550" s="21"/>
      <c r="U550" s="21"/>
      <c r="V550" s="21"/>
      <c r="W550" s="21"/>
      <c r="X550" s="21"/>
    </row>
    <row r="551" spans="17:24" x14ac:dyDescent="0.25">
      <c r="Q551" s="21"/>
      <c r="R551" s="21"/>
      <c r="S551" s="21"/>
      <c r="T551" s="21"/>
      <c r="U551" s="21"/>
      <c r="V551" s="21"/>
      <c r="W551" s="21"/>
      <c r="X551" s="21"/>
    </row>
    <row r="552" spans="17:24" x14ac:dyDescent="0.25">
      <c r="Q552" s="21"/>
      <c r="R552" s="21"/>
      <c r="S552" s="21"/>
      <c r="T552" s="21"/>
      <c r="U552" s="21"/>
      <c r="V552" s="21"/>
      <c r="W552" s="21"/>
      <c r="X552" s="21"/>
    </row>
    <row r="553" spans="17:24" x14ac:dyDescent="0.25">
      <c r="Q553" s="21"/>
      <c r="R553" s="21"/>
      <c r="S553" s="21"/>
      <c r="T553" s="21"/>
      <c r="U553" s="21"/>
      <c r="V553" s="21"/>
      <c r="W553" s="21"/>
      <c r="X553" s="21"/>
    </row>
    <row r="554" spans="17:24" x14ac:dyDescent="0.25">
      <c r="Q554" s="21"/>
      <c r="R554" s="21"/>
      <c r="S554" s="21"/>
      <c r="T554" s="21"/>
      <c r="U554" s="21"/>
      <c r="V554" s="21"/>
      <c r="W554" s="21"/>
      <c r="X554" s="21"/>
    </row>
    <row r="555" spans="17:24" x14ac:dyDescent="0.25">
      <c r="Q555" s="21"/>
      <c r="R555" s="21"/>
      <c r="S555" s="21"/>
      <c r="T555" s="21"/>
      <c r="U555" s="21"/>
      <c r="V555" s="21"/>
      <c r="W555" s="21"/>
      <c r="X555" s="21"/>
    </row>
    <row r="556" spans="17:24" x14ac:dyDescent="0.25">
      <c r="Q556" s="21"/>
      <c r="R556" s="21"/>
      <c r="S556" s="21"/>
      <c r="T556" s="21"/>
      <c r="U556" s="21"/>
      <c r="V556" s="21"/>
      <c r="W556" s="21"/>
      <c r="X556" s="21"/>
    </row>
    <row r="557" spans="17:24" x14ac:dyDescent="0.25">
      <c r="Q557" s="21"/>
      <c r="R557" s="21"/>
      <c r="S557" s="21"/>
      <c r="T557" s="21"/>
      <c r="U557" s="21"/>
      <c r="V557" s="21"/>
      <c r="W557" s="21"/>
      <c r="X557" s="21"/>
    </row>
    <row r="558" spans="17:24" x14ac:dyDescent="0.25">
      <c r="Q558" s="21"/>
      <c r="R558" s="21"/>
      <c r="S558" s="21"/>
      <c r="T558" s="21"/>
      <c r="U558" s="21"/>
      <c r="V558" s="21"/>
      <c r="W558" s="21"/>
      <c r="X558" s="21"/>
    </row>
    <row r="559" spans="17:24" x14ac:dyDescent="0.25">
      <c r="Q559" s="21"/>
      <c r="R559" s="21"/>
      <c r="S559" s="21"/>
      <c r="T559" s="21"/>
      <c r="U559" s="21"/>
      <c r="V559" s="21"/>
      <c r="W559" s="21"/>
      <c r="X559" s="21"/>
    </row>
    <row r="560" spans="17:24" x14ac:dyDescent="0.25">
      <c r="Q560" s="21"/>
      <c r="R560" s="21"/>
      <c r="S560" s="21"/>
      <c r="T560" s="21"/>
      <c r="U560" s="21"/>
      <c r="V560" s="21"/>
      <c r="W560" s="21"/>
      <c r="X560" s="21"/>
    </row>
    <row r="561" spans="17:24" x14ac:dyDescent="0.25">
      <c r="Q561" s="21"/>
      <c r="R561" s="21"/>
      <c r="S561" s="21"/>
      <c r="T561" s="21"/>
      <c r="U561" s="21"/>
      <c r="V561" s="21"/>
      <c r="W561" s="21"/>
      <c r="X561" s="21"/>
    </row>
    <row r="562" spans="17:24" x14ac:dyDescent="0.25">
      <c r="Q562" s="21"/>
      <c r="R562" s="21"/>
      <c r="S562" s="21"/>
      <c r="T562" s="21"/>
      <c r="U562" s="21"/>
      <c r="V562" s="21"/>
      <c r="W562" s="21"/>
      <c r="X562" s="21"/>
    </row>
    <row r="563" spans="17:24" x14ac:dyDescent="0.25">
      <c r="Q563" s="21"/>
      <c r="R563" s="21"/>
      <c r="S563" s="21"/>
      <c r="T563" s="21"/>
      <c r="U563" s="21"/>
      <c r="V563" s="21"/>
      <c r="W563" s="21"/>
      <c r="X563" s="21"/>
    </row>
    <row r="564" spans="17:24" x14ac:dyDescent="0.25">
      <c r="Q564" s="21"/>
      <c r="R564" s="21"/>
      <c r="S564" s="21"/>
      <c r="T564" s="21"/>
      <c r="U564" s="21"/>
      <c r="V564" s="21"/>
      <c r="W564" s="21"/>
      <c r="X564" s="21"/>
    </row>
    <row r="565" spans="17:24" x14ac:dyDescent="0.25">
      <c r="Q565" s="21"/>
      <c r="R565" s="21"/>
      <c r="S565" s="21"/>
      <c r="T565" s="21"/>
      <c r="U565" s="21"/>
      <c r="V565" s="21"/>
      <c r="W565" s="21"/>
      <c r="X565" s="21"/>
    </row>
    <row r="566" spans="17:24" x14ac:dyDescent="0.25">
      <c r="Q566" s="21"/>
      <c r="R566" s="21"/>
      <c r="S566" s="21"/>
      <c r="T566" s="21"/>
      <c r="U566" s="21"/>
      <c r="V566" s="21"/>
      <c r="W566" s="21"/>
      <c r="X566" s="21"/>
    </row>
    <row r="567" spans="17:24" x14ac:dyDescent="0.25">
      <c r="Q567" s="21"/>
      <c r="R567" s="21"/>
      <c r="S567" s="21"/>
      <c r="T567" s="21"/>
      <c r="U567" s="21"/>
      <c r="V567" s="21"/>
      <c r="W567" s="21"/>
      <c r="X567" s="21"/>
    </row>
    <row r="568" spans="17:24" x14ac:dyDescent="0.25">
      <c r="Q568" s="21"/>
      <c r="R568" s="21"/>
      <c r="S568" s="21"/>
      <c r="T568" s="21"/>
      <c r="U568" s="21"/>
      <c r="V568" s="21"/>
      <c r="W568" s="21"/>
      <c r="X568" s="21"/>
    </row>
    <row r="569" spans="17:24" x14ac:dyDescent="0.25">
      <c r="Q569" s="21"/>
      <c r="R569" s="21"/>
      <c r="S569" s="21"/>
      <c r="T569" s="21"/>
      <c r="U569" s="21"/>
      <c r="V569" s="21"/>
      <c r="W569" s="21"/>
      <c r="X569" s="21"/>
    </row>
    <row r="570" spans="17:24" x14ac:dyDescent="0.25">
      <c r="Q570" s="21"/>
      <c r="R570" s="21"/>
      <c r="S570" s="21"/>
      <c r="T570" s="21"/>
      <c r="U570" s="21"/>
      <c r="V570" s="21"/>
      <c r="W570" s="21"/>
      <c r="X570" s="21"/>
    </row>
    <row r="571" spans="17:24" x14ac:dyDescent="0.25">
      <c r="Q571" s="21"/>
      <c r="R571" s="21"/>
      <c r="S571" s="21"/>
      <c r="T571" s="21"/>
      <c r="U571" s="21"/>
      <c r="V571" s="21"/>
      <c r="W571" s="21"/>
      <c r="X571" s="21"/>
    </row>
    <row r="572" spans="17:24" x14ac:dyDescent="0.25">
      <c r="Q572" s="21"/>
      <c r="R572" s="21"/>
      <c r="S572" s="21"/>
      <c r="T572" s="21"/>
      <c r="U572" s="21"/>
      <c r="V572" s="21"/>
      <c r="W572" s="21"/>
      <c r="X572" s="21"/>
    </row>
    <row r="573" spans="17:24" x14ac:dyDescent="0.25">
      <c r="Q573" s="21"/>
      <c r="R573" s="21"/>
      <c r="S573" s="21"/>
      <c r="T573" s="21"/>
      <c r="U573" s="21"/>
      <c r="V573" s="21"/>
      <c r="W573" s="21"/>
      <c r="X573" s="21"/>
    </row>
    <row r="574" spans="17:24" x14ac:dyDescent="0.25">
      <c r="Q574" s="21"/>
      <c r="R574" s="21"/>
      <c r="S574" s="21"/>
      <c r="T574" s="21"/>
      <c r="U574" s="21"/>
      <c r="V574" s="21"/>
      <c r="W574" s="21"/>
      <c r="X574" s="21"/>
    </row>
    <row r="575" spans="17:24" x14ac:dyDescent="0.25">
      <c r="Q575" s="21"/>
      <c r="R575" s="21"/>
      <c r="S575" s="21"/>
      <c r="T575" s="21"/>
      <c r="U575" s="21"/>
      <c r="V575" s="21"/>
      <c r="W575" s="21"/>
      <c r="X575" s="21"/>
    </row>
    <row r="576" spans="17:24" x14ac:dyDescent="0.25">
      <c r="Q576" s="21"/>
      <c r="R576" s="21"/>
      <c r="S576" s="21"/>
      <c r="T576" s="21"/>
      <c r="U576" s="21"/>
      <c r="V576" s="21"/>
      <c r="W576" s="21"/>
      <c r="X576" s="21"/>
    </row>
    <row r="577" spans="17:24" x14ac:dyDescent="0.25">
      <c r="Q577" s="21"/>
      <c r="R577" s="21"/>
      <c r="S577" s="21"/>
      <c r="T577" s="21"/>
      <c r="U577" s="21"/>
      <c r="V577" s="21"/>
      <c r="W577" s="21"/>
      <c r="X577" s="21"/>
    </row>
    <row r="578" spans="17:24" x14ac:dyDescent="0.25">
      <c r="Q578" s="21"/>
      <c r="R578" s="21"/>
      <c r="S578" s="21"/>
      <c r="T578" s="21"/>
      <c r="U578" s="21"/>
      <c r="V578" s="21"/>
      <c r="W578" s="21"/>
      <c r="X578" s="21"/>
    </row>
    <row r="579" spans="17:24" x14ac:dyDescent="0.25">
      <c r="Q579" s="21"/>
      <c r="R579" s="21"/>
      <c r="S579" s="21"/>
      <c r="T579" s="21"/>
      <c r="U579" s="21"/>
      <c r="V579" s="21"/>
      <c r="W579" s="21"/>
      <c r="X579" s="21"/>
    </row>
    <row r="580" spans="17:24" x14ac:dyDescent="0.25">
      <c r="Q580" s="21"/>
      <c r="R580" s="21"/>
      <c r="S580" s="21"/>
      <c r="T580" s="21"/>
      <c r="U580" s="21"/>
      <c r="V580" s="21"/>
      <c r="W580" s="21"/>
      <c r="X580" s="21"/>
    </row>
    <row r="581" spans="17:24" x14ac:dyDescent="0.25">
      <c r="Q581" s="21"/>
      <c r="R581" s="21"/>
      <c r="S581" s="21"/>
      <c r="T581" s="21"/>
      <c r="U581" s="21"/>
      <c r="V581" s="21"/>
      <c r="W581" s="21"/>
      <c r="X581" s="21"/>
    </row>
    <row r="582" spans="17:24" x14ac:dyDescent="0.25">
      <c r="Q582" s="21"/>
      <c r="R582" s="21"/>
      <c r="S582" s="21"/>
      <c r="T582" s="21"/>
      <c r="U582" s="21"/>
      <c r="V582" s="21"/>
      <c r="W582" s="21"/>
      <c r="X582" s="21"/>
    </row>
    <row r="583" spans="17:24" x14ac:dyDescent="0.25">
      <c r="Q583" s="21"/>
      <c r="R583" s="21"/>
      <c r="S583" s="21"/>
      <c r="T583" s="21"/>
      <c r="U583" s="21"/>
      <c r="V583" s="21"/>
      <c r="W583" s="21"/>
      <c r="X583" s="21"/>
    </row>
    <row r="584" spans="17:24" x14ac:dyDescent="0.25">
      <c r="Q584" s="21"/>
      <c r="R584" s="21"/>
      <c r="S584" s="21"/>
      <c r="T584" s="21"/>
      <c r="U584" s="21"/>
      <c r="V584" s="21"/>
      <c r="W584" s="21"/>
      <c r="X584" s="21"/>
    </row>
    <row r="585" spans="17:24" x14ac:dyDescent="0.25">
      <c r="Q585" s="21"/>
      <c r="R585" s="21"/>
      <c r="S585" s="21"/>
      <c r="T585" s="21"/>
      <c r="U585" s="21"/>
      <c r="V585" s="21"/>
      <c r="W585" s="21"/>
      <c r="X585" s="21"/>
    </row>
    <row r="586" spans="17:24" x14ac:dyDescent="0.25">
      <c r="Q586" s="21"/>
      <c r="R586" s="21"/>
      <c r="S586" s="21"/>
      <c r="T586" s="21"/>
      <c r="U586" s="21"/>
      <c r="V586" s="21"/>
      <c r="W586" s="21"/>
      <c r="X586" s="21"/>
    </row>
    <row r="587" spans="17:24" x14ac:dyDescent="0.25">
      <c r="Q587" s="21"/>
      <c r="R587" s="21"/>
      <c r="S587" s="21"/>
      <c r="T587" s="21"/>
      <c r="U587" s="21"/>
      <c r="V587" s="21"/>
      <c r="W587" s="21"/>
      <c r="X587" s="21"/>
    </row>
    <row r="588" spans="17:24" x14ac:dyDescent="0.25">
      <c r="Q588" s="21"/>
      <c r="R588" s="21"/>
      <c r="S588" s="21"/>
      <c r="T588" s="21"/>
      <c r="U588" s="21"/>
      <c r="V588" s="21"/>
      <c r="W588" s="21"/>
      <c r="X588" s="21"/>
    </row>
    <row r="589" spans="17:24" x14ac:dyDescent="0.25">
      <c r="Q589" s="21"/>
      <c r="R589" s="21"/>
      <c r="S589" s="21"/>
      <c r="T589" s="21"/>
      <c r="U589" s="21"/>
      <c r="V589" s="21"/>
      <c r="W589" s="21"/>
      <c r="X589" s="21"/>
    </row>
    <row r="590" spans="17:24" x14ac:dyDescent="0.25">
      <c r="Q590" s="21"/>
      <c r="R590" s="21"/>
      <c r="S590" s="21"/>
      <c r="T590" s="21"/>
      <c r="U590" s="21"/>
      <c r="V590" s="21"/>
      <c r="W590" s="21"/>
      <c r="X590" s="21"/>
    </row>
    <row r="591" spans="17:24" x14ac:dyDescent="0.25">
      <c r="Q591" s="21"/>
      <c r="R591" s="21"/>
      <c r="S591" s="21"/>
      <c r="T591" s="21"/>
      <c r="U591" s="21"/>
      <c r="V591" s="21"/>
      <c r="W591" s="21"/>
      <c r="X591" s="21"/>
    </row>
    <row r="592" spans="17:24" x14ac:dyDescent="0.25">
      <c r="Q592" s="21"/>
      <c r="R592" s="21"/>
      <c r="S592" s="21"/>
      <c r="T592" s="21"/>
      <c r="U592" s="21"/>
      <c r="V592" s="21"/>
      <c r="W592" s="21"/>
      <c r="X592" s="21"/>
    </row>
    <row r="593" spans="17:24" x14ac:dyDescent="0.25">
      <c r="Q593" s="21"/>
      <c r="R593" s="21"/>
      <c r="S593" s="21"/>
      <c r="T593" s="21"/>
      <c r="U593" s="21"/>
      <c r="V593" s="21"/>
      <c r="W593" s="21"/>
      <c r="X593" s="21"/>
    </row>
    <row r="594" spans="17:24" x14ac:dyDescent="0.25">
      <c r="Q594" s="21"/>
      <c r="R594" s="21"/>
      <c r="S594" s="21"/>
      <c r="T594" s="21"/>
      <c r="U594" s="21"/>
      <c r="V594" s="21"/>
      <c r="W594" s="21"/>
      <c r="X594" s="21"/>
    </row>
    <row r="595" spans="17:24" x14ac:dyDescent="0.25">
      <c r="Q595" s="21"/>
      <c r="R595" s="21"/>
      <c r="S595" s="21"/>
      <c r="T595" s="21"/>
      <c r="U595" s="21"/>
      <c r="V595" s="21"/>
      <c r="W595" s="21"/>
      <c r="X595" s="21"/>
    </row>
    <row r="596" spans="17:24" x14ac:dyDescent="0.25">
      <c r="Q596" s="21"/>
      <c r="R596" s="21"/>
      <c r="S596" s="21"/>
      <c r="T596" s="21"/>
      <c r="U596" s="21"/>
      <c r="V596" s="21"/>
      <c r="W596" s="21"/>
      <c r="X596" s="21"/>
    </row>
    <row r="597" spans="17:24" x14ac:dyDescent="0.25">
      <c r="Q597" s="21"/>
      <c r="R597" s="21"/>
      <c r="S597" s="21"/>
      <c r="T597" s="21"/>
      <c r="U597" s="21"/>
      <c r="V597" s="21"/>
      <c r="W597" s="21"/>
      <c r="X597" s="21"/>
    </row>
    <row r="598" spans="17:24" x14ac:dyDescent="0.25">
      <c r="Q598" s="21"/>
      <c r="R598" s="21"/>
      <c r="S598" s="21"/>
      <c r="T598" s="21"/>
      <c r="U598" s="21"/>
      <c r="V598" s="21"/>
      <c r="W598" s="21"/>
      <c r="X598" s="21"/>
    </row>
    <row r="599" spans="17:24" x14ac:dyDescent="0.25">
      <c r="Q599" s="21"/>
      <c r="R599" s="21"/>
      <c r="S599" s="21"/>
      <c r="T599" s="21"/>
      <c r="U599" s="21"/>
      <c r="V599" s="21"/>
      <c r="W599" s="21"/>
      <c r="X599" s="21"/>
    </row>
    <row r="600" spans="17:24" x14ac:dyDescent="0.25">
      <c r="Q600" s="21"/>
      <c r="R600" s="21"/>
      <c r="S600" s="21"/>
      <c r="T600" s="21"/>
      <c r="U600" s="21"/>
      <c r="V600" s="21"/>
      <c r="W600" s="21"/>
      <c r="X600" s="21"/>
    </row>
    <row r="601" spans="17:24" x14ac:dyDescent="0.25">
      <c r="Q601" s="21"/>
      <c r="R601" s="21"/>
      <c r="S601" s="21"/>
      <c r="T601" s="21"/>
      <c r="U601" s="21"/>
      <c r="V601" s="21"/>
      <c r="W601" s="21"/>
      <c r="X601" s="21"/>
    </row>
    <row r="602" spans="17:24" x14ac:dyDescent="0.25">
      <c r="Q602" s="21"/>
      <c r="R602" s="21"/>
      <c r="S602" s="21"/>
      <c r="T602" s="21"/>
      <c r="U602" s="21"/>
      <c r="V602" s="21"/>
      <c r="W602" s="21"/>
      <c r="X602" s="21"/>
    </row>
    <row r="603" spans="17:24" x14ac:dyDescent="0.25">
      <c r="Q603" s="21"/>
      <c r="R603" s="21"/>
      <c r="S603" s="21"/>
      <c r="T603" s="21"/>
      <c r="U603" s="21"/>
      <c r="V603" s="21"/>
      <c r="W603" s="21"/>
      <c r="X603" s="21"/>
    </row>
    <row r="604" spans="17:24" x14ac:dyDescent="0.25">
      <c r="Q604" s="21"/>
      <c r="R604" s="21"/>
      <c r="S604" s="21"/>
      <c r="T604" s="21"/>
      <c r="U604" s="21"/>
      <c r="V604" s="21"/>
      <c r="W604" s="21"/>
      <c r="X604" s="21"/>
    </row>
    <row r="605" spans="17:24" x14ac:dyDescent="0.25">
      <c r="Q605" s="21"/>
      <c r="R605" s="21"/>
      <c r="S605" s="21"/>
      <c r="T605" s="21"/>
      <c r="U605" s="21"/>
      <c r="V605" s="21"/>
      <c r="W605" s="21"/>
      <c r="X605" s="21"/>
    </row>
    <row r="606" spans="17:24" x14ac:dyDescent="0.25">
      <c r="Q606" s="21"/>
      <c r="R606" s="21"/>
      <c r="S606" s="21"/>
      <c r="T606" s="21"/>
      <c r="U606" s="21"/>
      <c r="V606" s="21"/>
      <c r="W606" s="21"/>
      <c r="X606" s="21"/>
    </row>
    <row r="607" spans="17:24" x14ac:dyDescent="0.25">
      <c r="Q607" s="21"/>
      <c r="R607" s="21"/>
      <c r="S607" s="21"/>
      <c r="T607" s="21"/>
      <c r="U607" s="21"/>
      <c r="V607" s="21"/>
      <c r="W607" s="21"/>
      <c r="X607" s="21"/>
    </row>
    <row r="608" spans="17:24" x14ac:dyDescent="0.25">
      <c r="Q608" s="21"/>
      <c r="R608" s="21"/>
      <c r="S608" s="21"/>
      <c r="T608" s="21"/>
      <c r="U608" s="21"/>
      <c r="V608" s="21"/>
      <c r="W608" s="21"/>
      <c r="X608" s="21"/>
    </row>
    <row r="609" spans="17:24" x14ac:dyDescent="0.25">
      <c r="Q609" s="21"/>
      <c r="R609" s="21"/>
      <c r="S609" s="21"/>
      <c r="T609" s="21"/>
      <c r="U609" s="21"/>
      <c r="V609" s="21"/>
      <c r="W609" s="21"/>
      <c r="X609" s="21"/>
    </row>
    <row r="610" spans="17:24" x14ac:dyDescent="0.25">
      <c r="Q610" s="21"/>
      <c r="R610" s="21"/>
      <c r="S610" s="21"/>
      <c r="T610" s="21"/>
      <c r="U610" s="21"/>
      <c r="V610" s="21"/>
      <c r="W610" s="21"/>
      <c r="X610" s="21"/>
    </row>
    <row r="611" spans="17:24" x14ac:dyDescent="0.25">
      <c r="Q611" s="21"/>
      <c r="R611" s="21"/>
      <c r="S611" s="21"/>
      <c r="T611" s="21"/>
      <c r="U611" s="21"/>
      <c r="V611" s="21"/>
      <c r="W611" s="21"/>
      <c r="X611" s="21"/>
    </row>
    <row r="612" spans="17:24" x14ac:dyDescent="0.25">
      <c r="Q612" s="21"/>
      <c r="R612" s="21"/>
      <c r="S612" s="21"/>
      <c r="T612" s="21"/>
      <c r="U612" s="21"/>
      <c r="V612" s="21"/>
      <c r="W612" s="21"/>
      <c r="X612" s="21"/>
    </row>
    <row r="613" spans="17:24" x14ac:dyDescent="0.25">
      <c r="Q613" s="21"/>
      <c r="R613" s="21"/>
      <c r="S613" s="21"/>
      <c r="T613" s="21"/>
      <c r="U613" s="21"/>
      <c r="V613" s="21"/>
      <c r="W613" s="21"/>
      <c r="X613" s="21"/>
    </row>
    <row r="614" spans="17:24" x14ac:dyDescent="0.25">
      <c r="Q614" s="21"/>
      <c r="R614" s="21"/>
      <c r="S614" s="21"/>
      <c r="T614" s="21"/>
      <c r="U614" s="21"/>
      <c r="V614" s="21"/>
      <c r="W614" s="21"/>
      <c r="X614" s="21"/>
    </row>
    <row r="615" spans="17:24" x14ac:dyDescent="0.25">
      <c r="Q615" s="21"/>
      <c r="R615" s="21"/>
      <c r="S615" s="21"/>
      <c r="T615" s="21"/>
      <c r="U615" s="21"/>
      <c r="V615" s="21"/>
      <c r="W615" s="21"/>
      <c r="X615" s="21"/>
    </row>
    <row r="616" spans="17:24" x14ac:dyDescent="0.25">
      <c r="Q616" s="21"/>
      <c r="R616" s="21"/>
      <c r="S616" s="21"/>
      <c r="T616" s="21"/>
      <c r="U616" s="21"/>
      <c r="V616" s="21"/>
      <c r="W616" s="21"/>
      <c r="X616" s="21"/>
    </row>
    <row r="617" spans="17:24" x14ac:dyDescent="0.25">
      <c r="Q617" s="21"/>
      <c r="R617" s="21"/>
      <c r="S617" s="21"/>
      <c r="T617" s="21"/>
      <c r="U617" s="21"/>
      <c r="V617" s="21"/>
      <c r="W617" s="21"/>
      <c r="X617" s="21"/>
    </row>
    <row r="618" spans="17:24" x14ac:dyDescent="0.25">
      <c r="Q618" s="21"/>
      <c r="R618" s="21"/>
      <c r="S618" s="21"/>
      <c r="T618" s="21"/>
      <c r="U618" s="21"/>
      <c r="V618" s="21"/>
      <c r="W618" s="21"/>
      <c r="X618" s="21"/>
    </row>
    <row r="619" spans="17:24" x14ac:dyDescent="0.25">
      <c r="Q619" s="21"/>
      <c r="R619" s="21"/>
      <c r="S619" s="21"/>
      <c r="T619" s="21"/>
      <c r="U619" s="21"/>
      <c r="V619" s="21"/>
      <c r="W619" s="21"/>
      <c r="X619" s="21"/>
    </row>
    <row r="620" spans="17:24" x14ac:dyDescent="0.25">
      <c r="Q620" s="21"/>
      <c r="R620" s="21"/>
      <c r="S620" s="21"/>
      <c r="T620" s="21"/>
      <c r="U620" s="21"/>
      <c r="V620" s="21"/>
      <c r="W620" s="21"/>
      <c r="X620" s="21"/>
    </row>
    <row r="621" spans="17:24" x14ac:dyDescent="0.25">
      <c r="Q621" s="21"/>
      <c r="R621" s="21"/>
      <c r="S621" s="21"/>
      <c r="T621" s="21"/>
      <c r="U621" s="21"/>
      <c r="V621" s="21"/>
      <c r="W621" s="21"/>
      <c r="X621" s="21"/>
    </row>
    <row r="622" spans="17:24" x14ac:dyDescent="0.25">
      <c r="Q622" s="21"/>
      <c r="R622" s="21"/>
      <c r="S622" s="21"/>
      <c r="T622" s="21"/>
      <c r="U622" s="21"/>
      <c r="V622" s="21"/>
      <c r="W622" s="21"/>
      <c r="X622" s="21"/>
    </row>
    <row r="623" spans="17:24" x14ac:dyDescent="0.25">
      <c r="Q623" s="21"/>
      <c r="R623" s="21"/>
      <c r="S623" s="21"/>
      <c r="T623" s="21"/>
      <c r="U623" s="21"/>
      <c r="V623" s="21"/>
      <c r="W623" s="21"/>
      <c r="X623" s="21"/>
    </row>
    <row r="624" spans="17:24" x14ac:dyDescent="0.25">
      <c r="Q624" s="21"/>
      <c r="R624" s="21"/>
      <c r="S624" s="21"/>
      <c r="T624" s="21"/>
      <c r="U624" s="21"/>
      <c r="V624" s="21"/>
      <c r="W624" s="21"/>
      <c r="X624" s="21"/>
    </row>
    <row r="625" spans="17:24" x14ac:dyDescent="0.25">
      <c r="Q625" s="21"/>
      <c r="R625" s="21"/>
      <c r="S625" s="21"/>
      <c r="T625" s="21"/>
      <c r="U625" s="21"/>
      <c r="V625" s="21"/>
      <c r="W625" s="21"/>
      <c r="X625" s="21"/>
    </row>
    <row r="626" spans="17:24" x14ac:dyDescent="0.25">
      <c r="Q626" s="21"/>
      <c r="R626" s="21"/>
      <c r="S626" s="21"/>
      <c r="T626" s="21"/>
      <c r="U626" s="21"/>
      <c r="V626" s="21"/>
      <c r="W626" s="21"/>
      <c r="X626" s="21"/>
    </row>
    <row r="627" spans="17:24" x14ac:dyDescent="0.25">
      <c r="Q627" s="21"/>
      <c r="R627" s="21"/>
      <c r="S627" s="21"/>
      <c r="T627" s="21"/>
      <c r="U627" s="21"/>
      <c r="V627" s="21"/>
      <c r="W627" s="21"/>
      <c r="X627" s="21"/>
    </row>
    <row r="628" spans="17:24" x14ac:dyDescent="0.25">
      <c r="Q628" s="21"/>
      <c r="R628" s="21"/>
      <c r="S628" s="21"/>
      <c r="T628" s="21"/>
      <c r="U628" s="21"/>
      <c r="V628" s="21"/>
      <c r="W628" s="21"/>
      <c r="X628" s="21"/>
    </row>
    <row r="629" spans="17:24" x14ac:dyDescent="0.25">
      <c r="Q629" s="21"/>
      <c r="R629" s="21"/>
      <c r="S629" s="21"/>
      <c r="T629" s="21"/>
      <c r="U629" s="21"/>
      <c r="V629" s="21"/>
      <c r="W629" s="21"/>
      <c r="X629" s="21"/>
    </row>
    <row r="630" spans="17:24" x14ac:dyDescent="0.25">
      <c r="Q630" s="21"/>
      <c r="R630" s="21"/>
      <c r="S630" s="21"/>
      <c r="T630" s="21"/>
      <c r="U630" s="21"/>
      <c r="V630" s="21"/>
      <c r="W630" s="21"/>
      <c r="X630" s="21"/>
    </row>
    <row r="631" spans="17:24" x14ac:dyDescent="0.25">
      <c r="Q631" s="21"/>
      <c r="R631" s="21"/>
      <c r="S631" s="21"/>
      <c r="T631" s="21"/>
      <c r="U631" s="21"/>
      <c r="V631" s="21"/>
      <c r="W631" s="21"/>
      <c r="X631" s="21"/>
    </row>
    <row r="632" spans="17:24" x14ac:dyDescent="0.25">
      <c r="Q632" s="21"/>
      <c r="R632" s="21"/>
      <c r="S632" s="21"/>
      <c r="T632" s="21"/>
      <c r="U632" s="21"/>
      <c r="V632" s="21"/>
      <c r="W632" s="21"/>
      <c r="X632" s="21"/>
    </row>
    <row r="633" spans="17:24" x14ac:dyDescent="0.25">
      <c r="Q633" s="21"/>
      <c r="R633" s="21"/>
      <c r="S633" s="21"/>
      <c r="T633" s="21"/>
      <c r="U633" s="21"/>
      <c r="V633" s="21"/>
      <c r="W633" s="21"/>
      <c r="X633" s="21"/>
    </row>
    <row r="634" spans="17:24" x14ac:dyDescent="0.25">
      <c r="Q634" s="21"/>
      <c r="R634" s="21"/>
      <c r="S634" s="21"/>
      <c r="T634" s="21"/>
      <c r="U634" s="21"/>
      <c r="V634" s="21"/>
      <c r="W634" s="21"/>
      <c r="X634" s="21"/>
    </row>
    <row r="635" spans="17:24" x14ac:dyDescent="0.25">
      <c r="Q635" s="21"/>
      <c r="R635" s="21"/>
      <c r="S635" s="21"/>
      <c r="T635" s="21"/>
      <c r="U635" s="21"/>
      <c r="V635" s="21"/>
      <c r="W635" s="21"/>
      <c r="X635" s="21"/>
    </row>
    <row r="636" spans="17:24" x14ac:dyDescent="0.25">
      <c r="Q636" s="21"/>
      <c r="R636" s="21"/>
      <c r="S636" s="21"/>
      <c r="T636" s="21"/>
      <c r="U636" s="21"/>
      <c r="V636" s="21"/>
      <c r="W636" s="21"/>
      <c r="X636" s="21"/>
    </row>
    <row r="637" spans="17:24" x14ac:dyDescent="0.25">
      <c r="Q637" s="21"/>
      <c r="R637" s="21"/>
      <c r="S637" s="21"/>
      <c r="T637" s="21"/>
      <c r="U637" s="21"/>
      <c r="V637" s="21"/>
      <c r="W637" s="21"/>
      <c r="X637" s="21"/>
    </row>
    <row r="638" spans="17:24" x14ac:dyDescent="0.25">
      <c r="Q638" s="21"/>
      <c r="R638" s="21"/>
      <c r="S638" s="21"/>
      <c r="T638" s="21"/>
      <c r="U638" s="21"/>
      <c r="V638" s="21"/>
      <c r="W638" s="21"/>
      <c r="X638" s="21"/>
    </row>
    <row r="639" spans="17:24" x14ac:dyDescent="0.25">
      <c r="Q639" s="21"/>
      <c r="R639" s="21"/>
      <c r="S639" s="21"/>
      <c r="T639" s="21"/>
      <c r="U639" s="21"/>
      <c r="V639" s="21"/>
      <c r="W639" s="21"/>
      <c r="X639" s="21"/>
    </row>
    <row r="640" spans="17:24" x14ac:dyDescent="0.25">
      <c r="Q640" s="21"/>
      <c r="R640" s="21"/>
      <c r="S640" s="21"/>
      <c r="T640" s="21"/>
      <c r="U640" s="21"/>
      <c r="V640" s="21"/>
      <c r="W640" s="21"/>
      <c r="X640" s="21"/>
    </row>
    <row r="641" spans="17:24" x14ac:dyDescent="0.25">
      <c r="Q641" s="21"/>
      <c r="R641" s="21"/>
      <c r="S641" s="21"/>
      <c r="T641" s="21"/>
      <c r="U641" s="21"/>
      <c r="V641" s="21"/>
      <c r="W641" s="21"/>
      <c r="X641" s="21"/>
    </row>
    <row r="642" spans="17:24" x14ac:dyDescent="0.25">
      <c r="Q642" s="21"/>
      <c r="R642" s="21"/>
      <c r="S642" s="21"/>
      <c r="T642" s="21"/>
      <c r="U642" s="21"/>
      <c r="V642" s="21"/>
      <c r="W642" s="21"/>
      <c r="X642" s="21"/>
    </row>
    <row r="643" spans="17:24" x14ac:dyDescent="0.25">
      <c r="Q643" s="21"/>
      <c r="R643" s="21"/>
      <c r="S643" s="21"/>
      <c r="T643" s="21"/>
      <c r="U643" s="21"/>
      <c r="V643" s="21"/>
      <c r="W643" s="21"/>
      <c r="X643" s="21"/>
    </row>
    <row r="644" spans="17:24" x14ac:dyDescent="0.25">
      <c r="Q644" s="21"/>
      <c r="R644" s="21"/>
      <c r="S644" s="21"/>
      <c r="T644" s="21"/>
      <c r="U644" s="21"/>
      <c r="V644" s="21"/>
      <c r="W644" s="21"/>
      <c r="X644" s="21"/>
    </row>
    <row r="645" spans="17:24" x14ac:dyDescent="0.25">
      <c r="Q645" s="21"/>
      <c r="R645" s="21"/>
      <c r="S645" s="21"/>
      <c r="T645" s="21"/>
      <c r="U645" s="21"/>
      <c r="V645" s="21"/>
      <c r="W645" s="21"/>
      <c r="X645" s="21"/>
    </row>
    <row r="646" spans="17:24" x14ac:dyDescent="0.25">
      <c r="Q646" s="21"/>
      <c r="R646" s="21"/>
      <c r="S646" s="21"/>
      <c r="T646" s="21"/>
      <c r="U646" s="21"/>
      <c r="V646" s="21"/>
      <c r="W646" s="21"/>
      <c r="X646" s="21"/>
    </row>
    <row r="647" spans="17:24" x14ac:dyDescent="0.25">
      <c r="Q647" s="21"/>
      <c r="R647" s="21"/>
      <c r="S647" s="21"/>
      <c r="T647" s="21"/>
      <c r="U647" s="21"/>
      <c r="V647" s="21"/>
      <c r="W647" s="21"/>
      <c r="X647" s="21"/>
    </row>
    <row r="648" spans="17:24" x14ac:dyDescent="0.25">
      <c r="Q648" s="21"/>
      <c r="R648" s="21"/>
      <c r="S648" s="21"/>
      <c r="T648" s="21"/>
      <c r="U648" s="21"/>
      <c r="V648" s="21"/>
      <c r="W648" s="21"/>
      <c r="X648" s="21"/>
    </row>
    <row r="649" spans="17:24" x14ac:dyDescent="0.25">
      <c r="Q649" s="21"/>
      <c r="R649" s="21"/>
      <c r="S649" s="21"/>
      <c r="T649" s="21"/>
      <c r="U649" s="21"/>
      <c r="V649" s="21"/>
      <c r="W649" s="21"/>
      <c r="X649" s="21"/>
    </row>
    <row r="650" spans="17:24" x14ac:dyDescent="0.25">
      <c r="Q650" s="21"/>
      <c r="R650" s="21"/>
      <c r="S650" s="21"/>
      <c r="T650" s="21"/>
      <c r="U650" s="21"/>
      <c r="V650" s="21"/>
      <c r="W650" s="21"/>
      <c r="X650" s="21"/>
    </row>
    <row r="651" spans="17:24" x14ac:dyDescent="0.25">
      <c r="Q651" s="21"/>
      <c r="R651" s="21"/>
      <c r="S651" s="21"/>
      <c r="T651" s="21"/>
      <c r="U651" s="21"/>
      <c r="V651" s="21"/>
      <c r="W651" s="21"/>
      <c r="X651" s="21"/>
    </row>
    <row r="652" spans="17:24" x14ac:dyDescent="0.25">
      <c r="Q652" s="21"/>
      <c r="R652" s="21"/>
      <c r="S652" s="21"/>
      <c r="T652" s="21"/>
      <c r="U652" s="21"/>
      <c r="V652" s="21"/>
      <c r="W652" s="21"/>
      <c r="X652" s="21"/>
    </row>
    <row r="653" spans="17:24" x14ac:dyDescent="0.25">
      <c r="Q653" s="21"/>
      <c r="R653" s="21"/>
      <c r="S653" s="21"/>
      <c r="T653" s="21"/>
      <c r="U653" s="21"/>
      <c r="V653" s="21"/>
      <c r="W653" s="21"/>
      <c r="X653" s="21"/>
    </row>
    <row r="654" spans="17:24" x14ac:dyDescent="0.25">
      <c r="Q654" s="21"/>
      <c r="R654" s="21"/>
      <c r="S654" s="21"/>
      <c r="T654" s="21"/>
      <c r="U654" s="21"/>
      <c r="V654" s="21"/>
      <c r="W654" s="21"/>
      <c r="X654" s="21"/>
    </row>
    <row r="655" spans="17:24" x14ac:dyDescent="0.25">
      <c r="Q655" s="21"/>
      <c r="R655" s="21"/>
      <c r="S655" s="21"/>
      <c r="T655" s="21"/>
      <c r="U655" s="21"/>
      <c r="V655" s="21"/>
      <c r="W655" s="21"/>
      <c r="X655" s="21"/>
    </row>
    <row r="656" spans="17:24" x14ac:dyDescent="0.25">
      <c r="Q656" s="21"/>
      <c r="R656" s="21"/>
      <c r="S656" s="21"/>
      <c r="T656" s="21"/>
      <c r="U656" s="21"/>
      <c r="V656" s="21"/>
      <c r="W656" s="21"/>
      <c r="X656" s="21"/>
    </row>
    <row r="657" spans="17:24" x14ac:dyDescent="0.25">
      <c r="Q657" s="21"/>
      <c r="R657" s="21"/>
      <c r="S657" s="21"/>
      <c r="T657" s="21"/>
      <c r="U657" s="21"/>
      <c r="V657" s="21"/>
      <c r="W657" s="21"/>
      <c r="X657" s="21"/>
    </row>
    <row r="658" spans="17:24" x14ac:dyDescent="0.25">
      <c r="Q658" s="21"/>
      <c r="R658" s="21"/>
      <c r="S658" s="21"/>
      <c r="T658" s="21"/>
      <c r="U658" s="21"/>
      <c r="V658" s="21"/>
      <c r="W658" s="21"/>
      <c r="X658" s="21"/>
    </row>
    <row r="659" spans="17:24" x14ac:dyDescent="0.25">
      <c r="Q659" s="21"/>
      <c r="R659" s="21"/>
      <c r="S659" s="21"/>
      <c r="T659" s="21"/>
      <c r="U659" s="21"/>
      <c r="V659" s="21"/>
      <c r="W659" s="21"/>
      <c r="X659" s="21"/>
    </row>
    <row r="660" spans="17:24" x14ac:dyDescent="0.25">
      <c r="Q660" s="21"/>
      <c r="R660" s="21"/>
      <c r="S660" s="21"/>
      <c r="T660" s="21"/>
      <c r="U660" s="21"/>
      <c r="V660" s="21"/>
      <c r="W660" s="21"/>
      <c r="X660" s="21"/>
    </row>
    <row r="661" spans="17:24" x14ac:dyDescent="0.25">
      <c r="Q661" s="21"/>
      <c r="R661" s="21"/>
      <c r="S661" s="21"/>
      <c r="T661" s="21"/>
      <c r="U661" s="21"/>
      <c r="V661" s="21"/>
      <c r="W661" s="21"/>
      <c r="X661" s="21"/>
    </row>
    <row r="662" spans="17:24" x14ac:dyDescent="0.25">
      <c r="Q662" s="21"/>
      <c r="R662" s="21"/>
      <c r="S662" s="21"/>
      <c r="T662" s="21"/>
      <c r="U662" s="21"/>
      <c r="V662" s="21"/>
      <c r="W662" s="21"/>
      <c r="X662" s="21"/>
    </row>
    <row r="663" spans="17:24" x14ac:dyDescent="0.25">
      <c r="Q663" s="21"/>
      <c r="R663" s="21"/>
      <c r="S663" s="21"/>
      <c r="T663" s="21"/>
      <c r="U663" s="21"/>
      <c r="V663" s="21"/>
      <c r="W663" s="21"/>
      <c r="X663" s="21"/>
    </row>
    <row r="664" spans="17:24" x14ac:dyDescent="0.25">
      <c r="Q664" s="21"/>
      <c r="R664" s="21"/>
      <c r="S664" s="21"/>
      <c r="T664" s="21"/>
      <c r="U664" s="21"/>
      <c r="V664" s="21"/>
      <c r="W664" s="21"/>
      <c r="X664" s="21"/>
    </row>
    <row r="665" spans="17:24" x14ac:dyDescent="0.25">
      <c r="Q665" s="21"/>
      <c r="R665" s="21"/>
      <c r="S665" s="21"/>
      <c r="T665" s="21"/>
      <c r="U665" s="21"/>
      <c r="V665" s="21"/>
      <c r="W665" s="21"/>
      <c r="X665" s="21"/>
    </row>
    <row r="666" spans="17:24" x14ac:dyDescent="0.25">
      <c r="Q666" s="21"/>
      <c r="R666" s="21"/>
      <c r="S666" s="21"/>
      <c r="T666" s="21"/>
      <c r="U666" s="21"/>
      <c r="V666" s="21"/>
      <c r="W666" s="21"/>
      <c r="X666" s="21"/>
    </row>
    <row r="667" spans="17:24" x14ac:dyDescent="0.25">
      <c r="Q667" s="21"/>
      <c r="R667" s="21"/>
      <c r="S667" s="21"/>
      <c r="T667" s="21"/>
      <c r="U667" s="21"/>
      <c r="V667" s="21"/>
      <c r="W667" s="21"/>
      <c r="X667" s="21"/>
    </row>
    <row r="668" spans="17:24" x14ac:dyDescent="0.25">
      <c r="Q668" s="21"/>
      <c r="R668" s="21"/>
      <c r="S668" s="21"/>
      <c r="T668" s="21"/>
      <c r="U668" s="21"/>
      <c r="V668" s="21"/>
      <c r="W668" s="21"/>
      <c r="X668" s="21"/>
    </row>
    <row r="669" spans="17:24" x14ac:dyDescent="0.25">
      <c r="Q669" s="21"/>
      <c r="R669" s="21"/>
      <c r="S669" s="21"/>
      <c r="T669" s="21"/>
      <c r="U669" s="21"/>
      <c r="V669" s="21"/>
      <c r="W669" s="21"/>
      <c r="X669" s="21"/>
    </row>
    <row r="670" spans="17:24" x14ac:dyDescent="0.25">
      <c r="Q670" s="21"/>
      <c r="R670" s="21"/>
      <c r="S670" s="21"/>
      <c r="T670" s="21"/>
      <c r="U670" s="21"/>
      <c r="V670" s="21"/>
      <c r="W670" s="21"/>
      <c r="X670" s="21"/>
    </row>
    <row r="671" spans="17:24" x14ac:dyDescent="0.25">
      <c r="Q671" s="21"/>
      <c r="R671" s="21"/>
      <c r="S671" s="21"/>
      <c r="T671" s="21"/>
      <c r="U671" s="21"/>
      <c r="V671" s="21"/>
      <c r="W671" s="21"/>
      <c r="X671" s="21"/>
    </row>
    <row r="672" spans="17:24" x14ac:dyDescent="0.25">
      <c r="Q672" s="21"/>
      <c r="R672" s="21"/>
      <c r="S672" s="21"/>
      <c r="T672" s="21"/>
      <c r="U672" s="21"/>
      <c r="V672" s="21"/>
      <c r="W672" s="21"/>
      <c r="X672" s="21"/>
    </row>
    <row r="673" spans="17:24" x14ac:dyDescent="0.25">
      <c r="Q673" s="21"/>
      <c r="R673" s="21"/>
      <c r="S673" s="21"/>
      <c r="T673" s="21"/>
      <c r="U673" s="21"/>
      <c r="V673" s="21"/>
      <c r="W673" s="21"/>
      <c r="X673" s="21"/>
    </row>
    <row r="674" spans="17:24" x14ac:dyDescent="0.25">
      <c r="Q674" s="21"/>
      <c r="R674" s="21"/>
      <c r="S674" s="21"/>
      <c r="T674" s="21"/>
      <c r="U674" s="21"/>
      <c r="V674" s="21"/>
      <c r="W674" s="21"/>
      <c r="X674" s="21"/>
    </row>
    <row r="675" spans="17:24" x14ac:dyDescent="0.25">
      <c r="Q675" s="21"/>
      <c r="R675" s="21"/>
      <c r="S675" s="21"/>
      <c r="T675" s="21"/>
      <c r="U675" s="21"/>
      <c r="V675" s="21"/>
      <c r="W675" s="21"/>
      <c r="X675" s="21"/>
    </row>
    <row r="676" spans="17:24" x14ac:dyDescent="0.25">
      <c r="Q676" s="21"/>
      <c r="R676" s="21"/>
      <c r="S676" s="21"/>
      <c r="T676" s="21"/>
      <c r="U676" s="21"/>
      <c r="V676" s="21"/>
      <c r="W676" s="21"/>
      <c r="X676" s="21"/>
    </row>
    <row r="677" spans="17:24" x14ac:dyDescent="0.25">
      <c r="Q677" s="21"/>
      <c r="R677" s="21"/>
      <c r="S677" s="21"/>
      <c r="T677" s="21"/>
      <c r="U677" s="21"/>
      <c r="V677" s="21"/>
      <c r="W677" s="21"/>
      <c r="X677" s="21"/>
    </row>
    <row r="678" spans="17:24" x14ac:dyDescent="0.25">
      <c r="Q678" s="21"/>
      <c r="R678" s="21"/>
      <c r="S678" s="21"/>
      <c r="T678" s="21"/>
      <c r="U678" s="21"/>
      <c r="V678" s="21"/>
      <c r="W678" s="21"/>
      <c r="X678" s="21"/>
    </row>
    <row r="679" spans="17:24" x14ac:dyDescent="0.25">
      <c r="Q679" s="21"/>
      <c r="R679" s="21"/>
      <c r="S679" s="21"/>
      <c r="T679" s="21"/>
      <c r="U679" s="21"/>
      <c r="V679" s="21"/>
      <c r="W679" s="21"/>
      <c r="X679" s="21"/>
    </row>
    <row r="680" spans="17:24" x14ac:dyDescent="0.25">
      <c r="Q680" s="21"/>
      <c r="R680" s="21"/>
      <c r="S680" s="21"/>
      <c r="T680" s="21"/>
      <c r="U680" s="21"/>
      <c r="V680" s="21"/>
      <c r="W680" s="21"/>
      <c r="X680" s="21"/>
    </row>
    <row r="681" spans="17:24" x14ac:dyDescent="0.25">
      <c r="Q681" s="21"/>
      <c r="R681" s="21"/>
      <c r="S681" s="21"/>
      <c r="T681" s="21"/>
      <c r="U681" s="21"/>
      <c r="V681" s="21"/>
      <c r="W681" s="21"/>
      <c r="X681" s="21"/>
    </row>
    <row r="682" spans="17:24" x14ac:dyDescent="0.25">
      <c r="Q682" s="21"/>
      <c r="R682" s="21"/>
      <c r="S682" s="21"/>
      <c r="T682" s="21"/>
      <c r="U682" s="21"/>
      <c r="V682" s="21"/>
      <c r="W682" s="21"/>
      <c r="X682" s="21"/>
    </row>
    <row r="683" spans="17:24" x14ac:dyDescent="0.25">
      <c r="Q683" s="21"/>
      <c r="R683" s="21"/>
      <c r="S683" s="21"/>
      <c r="T683" s="21"/>
      <c r="U683" s="21"/>
      <c r="V683" s="21"/>
      <c r="W683" s="21"/>
      <c r="X683" s="21"/>
    </row>
    <row r="684" spans="17:24" x14ac:dyDescent="0.25">
      <c r="Q684" s="21"/>
      <c r="R684" s="21"/>
      <c r="S684" s="21"/>
      <c r="T684" s="21"/>
      <c r="U684" s="21"/>
      <c r="V684" s="21"/>
      <c r="W684" s="21"/>
      <c r="X684" s="21"/>
    </row>
    <row r="685" spans="17:24" x14ac:dyDescent="0.25">
      <c r="Q685" s="21"/>
      <c r="R685" s="21"/>
      <c r="S685" s="21"/>
      <c r="T685" s="21"/>
      <c r="U685" s="21"/>
      <c r="V685" s="21"/>
      <c r="W685" s="21"/>
      <c r="X685" s="21"/>
    </row>
    <row r="686" spans="17:24" x14ac:dyDescent="0.25">
      <c r="Q686" s="21"/>
      <c r="R686" s="21"/>
      <c r="S686" s="21"/>
      <c r="T686" s="21"/>
      <c r="U686" s="21"/>
      <c r="V686" s="21"/>
      <c r="W686" s="21"/>
      <c r="X686" s="21"/>
    </row>
    <row r="687" spans="17:24" x14ac:dyDescent="0.25">
      <c r="Q687" s="21"/>
      <c r="R687" s="21"/>
      <c r="S687" s="21"/>
      <c r="T687" s="21"/>
      <c r="U687" s="21"/>
      <c r="V687" s="21"/>
      <c r="W687" s="21"/>
      <c r="X687" s="21"/>
    </row>
    <row r="688" spans="17:24" x14ac:dyDescent="0.25">
      <c r="Q688" s="21"/>
      <c r="R688" s="21"/>
      <c r="S688" s="21"/>
      <c r="T688" s="21"/>
      <c r="U688" s="21"/>
      <c r="V688" s="21"/>
      <c r="W688" s="21"/>
      <c r="X688" s="21"/>
    </row>
    <row r="689" spans="17:24" x14ac:dyDescent="0.25">
      <c r="Q689" s="21"/>
      <c r="R689" s="21"/>
      <c r="S689" s="21"/>
      <c r="T689" s="21"/>
      <c r="U689" s="21"/>
      <c r="V689" s="21"/>
      <c r="W689" s="21"/>
      <c r="X689" s="21"/>
    </row>
    <row r="690" spans="17:24" x14ac:dyDescent="0.25">
      <c r="Q690" s="21"/>
      <c r="R690" s="21"/>
      <c r="S690" s="21"/>
      <c r="T690" s="21"/>
      <c r="U690" s="21"/>
      <c r="V690" s="21"/>
      <c r="W690" s="21"/>
      <c r="X690" s="21"/>
    </row>
    <row r="691" spans="17:24" x14ac:dyDescent="0.25">
      <c r="Q691" s="21"/>
      <c r="R691" s="21"/>
      <c r="S691" s="21"/>
      <c r="T691" s="21"/>
      <c r="U691" s="21"/>
      <c r="V691" s="21"/>
      <c r="W691" s="21"/>
      <c r="X691" s="21"/>
    </row>
    <row r="692" spans="17:24" x14ac:dyDescent="0.25">
      <c r="Q692" s="21"/>
      <c r="R692" s="21"/>
      <c r="S692" s="21"/>
      <c r="T692" s="21"/>
      <c r="U692" s="21"/>
      <c r="V692" s="21"/>
      <c r="W692" s="21"/>
      <c r="X692" s="21"/>
    </row>
    <row r="693" spans="17:24" x14ac:dyDescent="0.25">
      <c r="Q693" s="21"/>
      <c r="R693" s="21"/>
      <c r="S693" s="21"/>
      <c r="T693" s="21"/>
      <c r="U693" s="21"/>
      <c r="V693" s="21"/>
      <c r="W693" s="21"/>
      <c r="X693" s="21"/>
    </row>
    <row r="694" spans="17:24" x14ac:dyDescent="0.25">
      <c r="Q694" s="21"/>
      <c r="R694" s="21"/>
      <c r="S694" s="21"/>
      <c r="T694" s="21"/>
      <c r="U694" s="21"/>
      <c r="V694" s="21"/>
      <c r="W694" s="21"/>
      <c r="X694" s="21"/>
    </row>
    <row r="695" spans="17:24" x14ac:dyDescent="0.25">
      <c r="Q695" s="21"/>
      <c r="R695" s="21"/>
      <c r="S695" s="21"/>
      <c r="T695" s="21"/>
      <c r="U695" s="21"/>
      <c r="V695" s="21"/>
      <c r="W695" s="21"/>
      <c r="X695" s="21"/>
    </row>
    <row r="696" spans="17:24" x14ac:dyDescent="0.25">
      <c r="Q696" s="21"/>
      <c r="R696" s="21"/>
      <c r="S696" s="21"/>
      <c r="T696" s="21"/>
      <c r="U696" s="21"/>
      <c r="V696" s="21"/>
      <c r="W696" s="21"/>
      <c r="X696" s="21"/>
    </row>
    <row r="697" spans="17:24" x14ac:dyDescent="0.25">
      <c r="Q697" s="21"/>
      <c r="R697" s="21"/>
      <c r="S697" s="21"/>
      <c r="T697" s="21"/>
      <c r="U697" s="21"/>
      <c r="V697" s="21"/>
      <c r="W697" s="21"/>
      <c r="X697" s="21"/>
    </row>
    <row r="698" spans="17:24" x14ac:dyDescent="0.25">
      <c r="Q698" s="21"/>
      <c r="R698" s="21"/>
      <c r="S698" s="21"/>
      <c r="T698" s="21"/>
      <c r="U698" s="21"/>
      <c r="V698" s="21"/>
      <c r="W698" s="21"/>
      <c r="X698" s="21"/>
    </row>
    <row r="699" spans="17:24" x14ac:dyDescent="0.25">
      <c r="Q699" s="21"/>
      <c r="R699" s="21"/>
      <c r="S699" s="21"/>
      <c r="T699" s="21"/>
      <c r="U699" s="21"/>
      <c r="V699" s="21"/>
      <c r="W699" s="21"/>
      <c r="X699" s="21"/>
    </row>
    <row r="700" spans="17:24" x14ac:dyDescent="0.25">
      <c r="Q700" s="21"/>
      <c r="R700" s="21"/>
      <c r="S700" s="21"/>
      <c r="T700" s="21"/>
      <c r="U700" s="21"/>
      <c r="V700" s="21"/>
      <c r="W700" s="21"/>
      <c r="X700" s="21"/>
    </row>
    <row r="701" spans="17:24" x14ac:dyDescent="0.25">
      <c r="Q701" s="21"/>
      <c r="R701" s="21"/>
      <c r="S701" s="21"/>
      <c r="T701" s="21"/>
      <c r="U701" s="21"/>
      <c r="V701" s="21"/>
      <c r="W701" s="21"/>
      <c r="X701" s="21"/>
    </row>
    <row r="702" spans="17:24" x14ac:dyDescent="0.25">
      <c r="Q702" s="21"/>
      <c r="R702" s="21"/>
      <c r="S702" s="21"/>
      <c r="T702" s="21"/>
      <c r="U702" s="21"/>
      <c r="V702" s="21"/>
      <c r="W702" s="21"/>
      <c r="X702" s="21"/>
    </row>
    <row r="703" spans="17:24" x14ac:dyDescent="0.25">
      <c r="Q703" s="21"/>
      <c r="R703" s="21"/>
      <c r="S703" s="21"/>
      <c r="T703" s="21"/>
      <c r="U703" s="21"/>
      <c r="V703" s="21"/>
      <c r="W703" s="21"/>
      <c r="X703" s="21"/>
    </row>
    <row r="704" spans="17:24" x14ac:dyDescent="0.25">
      <c r="Q704" s="21"/>
      <c r="R704" s="21"/>
      <c r="S704" s="21"/>
      <c r="T704" s="21"/>
      <c r="U704" s="21"/>
      <c r="V704" s="21"/>
      <c r="W704" s="21"/>
      <c r="X704" s="21"/>
    </row>
    <row r="705" spans="17:24" x14ac:dyDescent="0.25">
      <c r="Q705" s="21"/>
      <c r="R705" s="21"/>
      <c r="S705" s="21"/>
      <c r="T705" s="21"/>
      <c r="U705" s="21"/>
      <c r="V705" s="21"/>
      <c r="W705" s="21"/>
      <c r="X705" s="21"/>
    </row>
    <row r="706" spans="17:24" x14ac:dyDescent="0.25">
      <c r="Q706" s="21"/>
      <c r="R706" s="21"/>
      <c r="S706" s="21"/>
      <c r="T706" s="21"/>
      <c r="U706" s="21"/>
      <c r="V706" s="21"/>
      <c r="W706" s="21"/>
      <c r="X706" s="21"/>
    </row>
    <row r="707" spans="17:24" x14ac:dyDescent="0.25">
      <c r="Q707" s="21"/>
      <c r="R707" s="21"/>
      <c r="S707" s="21"/>
      <c r="T707" s="21"/>
      <c r="U707" s="21"/>
      <c r="V707" s="21"/>
      <c r="W707" s="21"/>
      <c r="X707" s="21"/>
    </row>
    <row r="708" spans="17:24" x14ac:dyDescent="0.25">
      <c r="Q708" s="21"/>
      <c r="R708" s="21"/>
      <c r="S708" s="21"/>
      <c r="T708" s="21"/>
      <c r="U708" s="21"/>
      <c r="V708" s="21"/>
      <c r="W708" s="21"/>
      <c r="X708" s="21"/>
    </row>
    <row r="709" spans="17:24" x14ac:dyDescent="0.25">
      <c r="Q709" s="21"/>
      <c r="R709" s="21"/>
      <c r="S709" s="21"/>
      <c r="T709" s="21"/>
      <c r="U709" s="21"/>
      <c r="V709" s="21"/>
      <c r="W709" s="21"/>
      <c r="X709" s="21"/>
    </row>
    <row r="710" spans="17:24" x14ac:dyDescent="0.25">
      <c r="Q710" s="21"/>
      <c r="R710" s="21"/>
      <c r="S710" s="21"/>
      <c r="T710" s="21"/>
      <c r="U710" s="21"/>
      <c r="V710" s="21"/>
      <c r="W710" s="21"/>
      <c r="X710" s="21"/>
    </row>
    <row r="711" spans="17:24" x14ac:dyDescent="0.25">
      <c r="Q711" s="21"/>
      <c r="R711" s="21"/>
      <c r="S711" s="21"/>
      <c r="T711" s="21"/>
      <c r="U711" s="21"/>
      <c r="V711" s="21"/>
      <c r="W711" s="21"/>
      <c r="X711" s="21"/>
    </row>
    <row r="712" spans="17:24" x14ac:dyDescent="0.25">
      <c r="Q712" s="21"/>
      <c r="R712" s="21"/>
      <c r="S712" s="21"/>
      <c r="T712" s="21"/>
      <c r="U712" s="21"/>
      <c r="V712" s="21"/>
      <c r="W712" s="21"/>
      <c r="X712" s="21"/>
    </row>
    <row r="713" spans="17:24" x14ac:dyDescent="0.25">
      <c r="Q713" s="21"/>
      <c r="R713" s="21"/>
      <c r="S713" s="21"/>
      <c r="T713" s="21"/>
      <c r="U713" s="21"/>
      <c r="V713" s="21"/>
      <c r="W713" s="21"/>
      <c r="X713" s="21"/>
    </row>
    <row r="714" spans="17:24" x14ac:dyDescent="0.25">
      <c r="Q714" s="21"/>
      <c r="R714" s="21"/>
      <c r="S714" s="21"/>
      <c r="T714" s="21"/>
      <c r="U714" s="21"/>
      <c r="V714" s="21"/>
      <c r="W714" s="21"/>
      <c r="X714" s="21"/>
    </row>
    <row r="715" spans="17:24" x14ac:dyDescent="0.25">
      <c r="Q715" s="21"/>
      <c r="R715" s="21"/>
      <c r="S715" s="21"/>
      <c r="T715" s="21"/>
      <c r="U715" s="21"/>
      <c r="V715" s="21"/>
      <c r="W715" s="21"/>
      <c r="X715" s="21"/>
    </row>
    <row r="716" spans="17:24" x14ac:dyDescent="0.25">
      <c r="Q716" s="21"/>
      <c r="R716" s="21"/>
      <c r="S716" s="21"/>
      <c r="T716" s="21"/>
      <c r="U716" s="21"/>
      <c r="V716" s="21"/>
      <c r="W716" s="21"/>
      <c r="X716" s="21"/>
    </row>
    <row r="717" spans="17:24" x14ac:dyDescent="0.25">
      <c r="Q717" s="21"/>
      <c r="R717" s="21"/>
      <c r="S717" s="21"/>
      <c r="T717" s="21"/>
      <c r="U717" s="21"/>
      <c r="V717" s="21"/>
      <c r="W717" s="21"/>
      <c r="X717" s="21"/>
    </row>
    <row r="718" spans="17:24" x14ac:dyDescent="0.25">
      <c r="Q718" s="21"/>
      <c r="R718" s="21"/>
      <c r="S718" s="21"/>
      <c r="T718" s="21"/>
      <c r="U718" s="21"/>
      <c r="V718" s="21"/>
      <c r="W718" s="21"/>
      <c r="X718" s="21"/>
    </row>
    <row r="719" spans="17:24" x14ac:dyDescent="0.25">
      <c r="Q719" s="21"/>
      <c r="R719" s="21"/>
      <c r="S719" s="21"/>
      <c r="T719" s="21"/>
      <c r="U719" s="21"/>
      <c r="V719" s="21"/>
      <c r="W719" s="21"/>
      <c r="X719" s="21"/>
    </row>
    <row r="720" spans="17:24" x14ac:dyDescent="0.25">
      <c r="Q720" s="21"/>
      <c r="R720" s="21"/>
      <c r="S720" s="21"/>
      <c r="T720" s="21"/>
      <c r="U720" s="21"/>
      <c r="V720" s="21"/>
      <c r="W720" s="21"/>
      <c r="X720" s="21"/>
    </row>
    <row r="721" spans="17:24" x14ac:dyDescent="0.25">
      <c r="Q721" s="21"/>
      <c r="R721" s="21"/>
      <c r="S721" s="21"/>
      <c r="T721" s="21"/>
      <c r="U721" s="21"/>
      <c r="V721" s="21"/>
      <c r="W721" s="21"/>
      <c r="X721" s="21"/>
    </row>
    <row r="722" spans="17:24" x14ac:dyDescent="0.25">
      <c r="Q722" s="21"/>
      <c r="R722" s="21"/>
      <c r="S722" s="21"/>
      <c r="T722" s="21"/>
      <c r="U722" s="21"/>
      <c r="V722" s="21"/>
      <c r="W722" s="21"/>
      <c r="X722" s="21"/>
    </row>
    <row r="723" spans="17:24" x14ac:dyDescent="0.25">
      <c r="Q723" s="21"/>
      <c r="R723" s="21"/>
      <c r="S723" s="21"/>
      <c r="T723" s="21"/>
      <c r="U723" s="21"/>
      <c r="V723" s="21"/>
      <c r="W723" s="21"/>
      <c r="X723" s="21"/>
    </row>
    <row r="724" spans="17:24" x14ac:dyDescent="0.25">
      <c r="Q724" s="21"/>
      <c r="R724" s="21"/>
      <c r="S724" s="21"/>
      <c r="T724" s="21"/>
      <c r="U724" s="21"/>
      <c r="V724" s="21"/>
      <c r="W724" s="21"/>
      <c r="X724" s="21"/>
    </row>
    <row r="725" spans="17:24" x14ac:dyDescent="0.25">
      <c r="Q725" s="21"/>
      <c r="R725" s="21"/>
      <c r="S725" s="21"/>
      <c r="T725" s="21"/>
      <c r="U725" s="21"/>
      <c r="V725" s="21"/>
      <c r="W725" s="21"/>
      <c r="X725" s="21"/>
    </row>
    <row r="726" spans="17:24" x14ac:dyDescent="0.25">
      <c r="Q726" s="21"/>
      <c r="R726" s="21"/>
      <c r="S726" s="21"/>
      <c r="T726" s="21"/>
      <c r="U726" s="21"/>
      <c r="V726" s="21"/>
      <c r="W726" s="21"/>
      <c r="X726" s="21"/>
    </row>
    <row r="727" spans="17:24" x14ac:dyDescent="0.25">
      <c r="Q727" s="21"/>
      <c r="R727" s="21"/>
      <c r="S727" s="21"/>
      <c r="T727" s="21"/>
      <c r="U727" s="21"/>
      <c r="V727" s="21"/>
      <c r="W727" s="21"/>
      <c r="X727" s="21"/>
    </row>
    <row r="728" spans="17:24" x14ac:dyDescent="0.25">
      <c r="Q728" s="21"/>
      <c r="R728" s="21"/>
      <c r="S728" s="21"/>
      <c r="T728" s="21"/>
      <c r="U728" s="21"/>
      <c r="V728" s="21"/>
      <c r="W728" s="21"/>
      <c r="X728" s="21"/>
    </row>
    <row r="729" spans="17:24" x14ac:dyDescent="0.25">
      <c r="Q729" s="21"/>
      <c r="R729" s="21"/>
      <c r="S729" s="21"/>
      <c r="T729" s="21"/>
      <c r="U729" s="21"/>
      <c r="V729" s="21"/>
      <c r="W729" s="21"/>
      <c r="X729" s="21"/>
    </row>
    <row r="730" spans="17:24" x14ac:dyDescent="0.25">
      <c r="Q730" s="21"/>
      <c r="R730" s="21"/>
      <c r="S730" s="21"/>
      <c r="T730" s="21"/>
      <c r="U730" s="21"/>
      <c r="V730" s="21"/>
      <c r="W730" s="21"/>
      <c r="X730" s="21"/>
    </row>
    <row r="731" spans="17:24" x14ac:dyDescent="0.25">
      <c r="Q731" s="21"/>
      <c r="R731" s="21"/>
      <c r="S731" s="21"/>
      <c r="T731" s="21"/>
      <c r="U731" s="21"/>
      <c r="V731" s="21"/>
      <c r="W731" s="21"/>
      <c r="X731" s="21"/>
    </row>
    <row r="732" spans="17:24" x14ac:dyDescent="0.25">
      <c r="Q732" s="21"/>
      <c r="R732" s="21"/>
      <c r="S732" s="21"/>
      <c r="T732" s="21"/>
      <c r="U732" s="21"/>
      <c r="V732" s="21"/>
      <c r="W732" s="21"/>
      <c r="X732" s="21"/>
    </row>
    <row r="733" spans="17:24" x14ac:dyDescent="0.25">
      <c r="Q733" s="21"/>
      <c r="R733" s="21"/>
      <c r="S733" s="21"/>
      <c r="T733" s="21"/>
      <c r="U733" s="21"/>
      <c r="V733" s="21"/>
      <c r="W733" s="21"/>
      <c r="X733" s="21"/>
    </row>
    <row r="734" spans="17:24" x14ac:dyDescent="0.25">
      <c r="Q734" s="21"/>
      <c r="R734" s="21"/>
      <c r="S734" s="21"/>
      <c r="T734" s="21"/>
      <c r="U734" s="21"/>
      <c r="V734" s="21"/>
      <c r="W734" s="21"/>
      <c r="X734" s="21"/>
    </row>
    <row r="735" spans="17:24" x14ac:dyDescent="0.25">
      <c r="Q735" s="21"/>
      <c r="R735" s="21"/>
      <c r="S735" s="21"/>
      <c r="T735" s="21"/>
      <c r="U735" s="21"/>
      <c r="V735" s="21"/>
      <c r="W735" s="21"/>
      <c r="X735" s="21"/>
    </row>
    <row r="736" spans="17:24" x14ac:dyDescent="0.25">
      <c r="Q736" s="21"/>
      <c r="R736" s="21"/>
      <c r="S736" s="21"/>
      <c r="T736" s="21"/>
      <c r="U736" s="21"/>
      <c r="V736" s="21"/>
      <c r="W736" s="21"/>
      <c r="X736" s="21"/>
    </row>
    <row r="737" spans="17:24" x14ac:dyDescent="0.25">
      <c r="Q737" s="21"/>
      <c r="R737" s="21"/>
      <c r="S737" s="21"/>
      <c r="T737" s="21"/>
      <c r="U737" s="21"/>
      <c r="V737" s="21"/>
      <c r="W737" s="21"/>
      <c r="X737" s="21"/>
    </row>
    <row r="738" spans="17:24" x14ac:dyDescent="0.25">
      <c r="Q738" s="21"/>
      <c r="R738" s="21"/>
      <c r="S738" s="21"/>
      <c r="T738" s="21"/>
      <c r="U738" s="21"/>
      <c r="V738" s="21"/>
      <c r="W738" s="21"/>
      <c r="X738" s="21"/>
    </row>
    <row r="739" spans="17:24" x14ac:dyDescent="0.25">
      <c r="Q739" s="21"/>
      <c r="R739" s="21"/>
      <c r="S739" s="21"/>
      <c r="T739" s="21"/>
      <c r="U739" s="21"/>
      <c r="V739" s="21"/>
      <c r="W739" s="21"/>
      <c r="X739" s="21"/>
    </row>
    <row r="740" spans="17:24" x14ac:dyDescent="0.25">
      <c r="Q740" s="21"/>
      <c r="R740" s="21"/>
      <c r="S740" s="21"/>
      <c r="T740" s="21"/>
      <c r="U740" s="21"/>
      <c r="V740" s="21"/>
      <c r="W740" s="21"/>
      <c r="X740" s="21"/>
    </row>
    <row r="741" spans="17:24" x14ac:dyDescent="0.25">
      <c r="Q741" s="21"/>
      <c r="R741" s="21"/>
      <c r="S741" s="21"/>
      <c r="T741" s="21"/>
      <c r="U741" s="21"/>
      <c r="V741" s="21"/>
      <c r="W741" s="21"/>
      <c r="X741" s="21"/>
    </row>
    <row r="742" spans="17:24" x14ac:dyDescent="0.25">
      <c r="Q742" s="21"/>
      <c r="R742" s="21"/>
      <c r="S742" s="21"/>
      <c r="T742" s="21"/>
      <c r="U742" s="21"/>
      <c r="V742" s="21"/>
      <c r="W742" s="21"/>
      <c r="X742" s="21"/>
    </row>
    <row r="743" spans="17:24" x14ac:dyDescent="0.25">
      <c r="Q743" s="21"/>
      <c r="R743" s="21"/>
      <c r="S743" s="21"/>
      <c r="T743" s="21"/>
      <c r="U743" s="21"/>
      <c r="V743" s="21"/>
      <c r="W743" s="21"/>
      <c r="X743" s="21"/>
    </row>
    <row r="744" spans="17:24" x14ac:dyDescent="0.25">
      <c r="Q744" s="21"/>
      <c r="R744" s="21"/>
      <c r="S744" s="21"/>
      <c r="T744" s="21"/>
      <c r="U744" s="21"/>
      <c r="V744" s="21"/>
      <c r="W744" s="21"/>
      <c r="X744" s="21"/>
    </row>
    <row r="745" spans="17:24" x14ac:dyDescent="0.25">
      <c r="Q745" s="21"/>
      <c r="R745" s="21"/>
      <c r="S745" s="21"/>
      <c r="T745" s="21"/>
      <c r="U745" s="21"/>
      <c r="V745" s="21"/>
      <c r="W745" s="21"/>
      <c r="X745" s="21"/>
    </row>
    <row r="746" spans="17:24" x14ac:dyDescent="0.25">
      <c r="Q746" s="21"/>
      <c r="R746" s="21"/>
      <c r="S746" s="21"/>
      <c r="T746" s="21"/>
      <c r="U746" s="21"/>
      <c r="V746" s="21"/>
      <c r="W746" s="21"/>
      <c r="X746" s="21"/>
    </row>
    <row r="747" spans="17:24" x14ac:dyDescent="0.25">
      <c r="Q747" s="21"/>
      <c r="R747" s="21"/>
      <c r="S747" s="21"/>
      <c r="T747" s="21"/>
      <c r="U747" s="21"/>
      <c r="V747" s="21"/>
      <c r="W747" s="21"/>
      <c r="X747" s="21"/>
    </row>
    <row r="748" spans="17:24" x14ac:dyDescent="0.25">
      <c r="Q748" s="21"/>
      <c r="R748" s="21"/>
      <c r="S748" s="21"/>
      <c r="T748" s="21"/>
      <c r="U748" s="21"/>
      <c r="V748" s="21"/>
      <c r="W748" s="21"/>
      <c r="X748" s="21"/>
    </row>
    <row r="749" spans="17:24" x14ac:dyDescent="0.25">
      <c r="Q749" s="21"/>
      <c r="R749" s="21"/>
      <c r="S749" s="21"/>
      <c r="T749" s="21"/>
      <c r="U749" s="21"/>
      <c r="V749" s="21"/>
      <c r="W749" s="21"/>
      <c r="X749" s="21"/>
    </row>
    <row r="750" spans="17:24" x14ac:dyDescent="0.25">
      <c r="Q750" s="21"/>
      <c r="R750" s="21"/>
      <c r="S750" s="21"/>
      <c r="T750" s="21"/>
      <c r="U750" s="21"/>
      <c r="V750" s="21"/>
      <c r="W750" s="21"/>
      <c r="X750" s="21"/>
    </row>
    <row r="751" spans="17:24" x14ac:dyDescent="0.25">
      <c r="Q751" s="21"/>
      <c r="R751" s="21"/>
      <c r="S751" s="21"/>
      <c r="T751" s="21"/>
      <c r="U751" s="21"/>
      <c r="V751" s="21"/>
      <c r="W751" s="21"/>
      <c r="X751" s="21"/>
    </row>
    <row r="752" spans="17:24" x14ac:dyDescent="0.25">
      <c r="Q752" s="21"/>
      <c r="R752" s="21"/>
      <c r="S752" s="21"/>
      <c r="T752" s="21"/>
      <c r="U752" s="21"/>
      <c r="V752" s="21"/>
      <c r="W752" s="21"/>
      <c r="X752" s="21"/>
    </row>
    <row r="753" spans="17:24" x14ac:dyDescent="0.25">
      <c r="Q753" s="21"/>
      <c r="R753" s="21"/>
      <c r="S753" s="21"/>
      <c r="T753" s="21"/>
      <c r="U753" s="21"/>
      <c r="V753" s="21"/>
      <c r="W753" s="21"/>
      <c r="X753" s="21"/>
    </row>
    <row r="754" spans="17:24" x14ac:dyDescent="0.25">
      <c r="Q754" s="21"/>
      <c r="R754" s="21"/>
      <c r="S754" s="21"/>
      <c r="T754" s="21"/>
      <c r="U754" s="21"/>
      <c r="V754" s="21"/>
      <c r="W754" s="21"/>
      <c r="X754" s="21"/>
    </row>
    <row r="755" spans="17:24" x14ac:dyDescent="0.25">
      <c r="Q755" s="21"/>
      <c r="R755" s="21"/>
      <c r="S755" s="21"/>
      <c r="T755" s="21"/>
      <c r="U755" s="21"/>
      <c r="V755" s="21"/>
      <c r="W755" s="21"/>
      <c r="X755" s="21"/>
    </row>
    <row r="756" spans="17:24" x14ac:dyDescent="0.25">
      <c r="Q756" s="21"/>
      <c r="R756" s="21"/>
      <c r="S756" s="21"/>
      <c r="T756" s="21"/>
      <c r="U756" s="21"/>
      <c r="V756" s="21"/>
      <c r="W756" s="21"/>
      <c r="X756" s="21"/>
    </row>
    <row r="757" spans="17:24" x14ac:dyDescent="0.25">
      <c r="Q757" s="21"/>
      <c r="R757" s="21"/>
      <c r="S757" s="21"/>
      <c r="T757" s="21"/>
      <c r="U757" s="21"/>
      <c r="V757" s="21"/>
      <c r="W757" s="21"/>
      <c r="X757" s="21"/>
    </row>
    <row r="758" spans="17:24" x14ac:dyDescent="0.25">
      <c r="Q758" s="21"/>
      <c r="R758" s="21"/>
      <c r="S758" s="21"/>
      <c r="T758" s="21"/>
      <c r="U758" s="21"/>
      <c r="V758" s="21"/>
      <c r="W758" s="21"/>
      <c r="X758" s="21"/>
    </row>
    <row r="759" spans="17:24" x14ac:dyDescent="0.25">
      <c r="Q759" s="21"/>
      <c r="R759" s="21"/>
      <c r="S759" s="21"/>
      <c r="T759" s="21"/>
      <c r="U759" s="21"/>
      <c r="V759" s="21"/>
      <c r="W759" s="21"/>
      <c r="X759" s="21"/>
    </row>
    <row r="760" spans="17:24" x14ac:dyDescent="0.25">
      <c r="Q760" s="21"/>
      <c r="R760" s="21"/>
      <c r="S760" s="21"/>
      <c r="T760" s="21"/>
      <c r="U760" s="21"/>
      <c r="V760" s="21"/>
      <c r="W760" s="21"/>
      <c r="X760" s="21"/>
    </row>
    <row r="761" spans="17:24" x14ac:dyDescent="0.25">
      <c r="Q761" s="21"/>
      <c r="R761" s="21"/>
      <c r="S761" s="21"/>
      <c r="T761" s="21"/>
      <c r="U761" s="21"/>
      <c r="V761" s="21"/>
      <c r="W761" s="21"/>
      <c r="X761" s="21"/>
    </row>
    <row r="762" spans="17:24" x14ac:dyDescent="0.25">
      <c r="Q762" s="21"/>
      <c r="R762" s="21"/>
      <c r="S762" s="21"/>
      <c r="T762" s="21"/>
      <c r="U762" s="21"/>
      <c r="V762" s="21"/>
      <c r="W762" s="21"/>
      <c r="X762" s="21"/>
    </row>
    <row r="763" spans="17:24" x14ac:dyDescent="0.25">
      <c r="Q763" s="21"/>
      <c r="R763" s="21"/>
      <c r="S763" s="21"/>
      <c r="T763" s="21"/>
      <c r="U763" s="21"/>
      <c r="V763" s="21"/>
      <c r="W763" s="21"/>
      <c r="X763" s="21"/>
    </row>
    <row r="764" spans="17:24" x14ac:dyDescent="0.25">
      <c r="Q764" s="21"/>
      <c r="R764" s="21"/>
      <c r="S764" s="21"/>
      <c r="T764" s="21"/>
      <c r="U764" s="21"/>
      <c r="V764" s="21"/>
      <c r="W764" s="21"/>
      <c r="X764" s="21"/>
    </row>
    <row r="765" spans="17:24" x14ac:dyDescent="0.25">
      <c r="Q765" s="21"/>
      <c r="R765" s="21"/>
      <c r="S765" s="21"/>
      <c r="T765" s="21"/>
      <c r="U765" s="21"/>
      <c r="V765" s="21"/>
      <c r="W765" s="21"/>
      <c r="X765" s="21"/>
    </row>
    <row r="766" spans="17:24" x14ac:dyDescent="0.25">
      <c r="Q766" s="21"/>
      <c r="R766" s="21"/>
      <c r="S766" s="21"/>
      <c r="T766" s="21"/>
      <c r="U766" s="21"/>
      <c r="V766" s="21"/>
      <c r="W766" s="21"/>
      <c r="X766" s="21"/>
    </row>
    <row r="767" spans="17:24" x14ac:dyDescent="0.25">
      <c r="Q767" s="21"/>
      <c r="R767" s="21"/>
      <c r="S767" s="21"/>
      <c r="T767" s="21"/>
      <c r="U767" s="21"/>
      <c r="V767" s="21"/>
      <c r="W767" s="21"/>
      <c r="X767" s="21"/>
    </row>
    <row r="768" spans="17:24" x14ac:dyDescent="0.25">
      <c r="Q768" s="21"/>
      <c r="R768" s="21"/>
      <c r="S768" s="21"/>
      <c r="T768" s="21"/>
      <c r="U768" s="21"/>
      <c r="V768" s="21"/>
      <c r="W768" s="21"/>
      <c r="X768" s="21"/>
    </row>
    <row r="769" spans="17:24" x14ac:dyDescent="0.25">
      <c r="Q769" s="21"/>
      <c r="R769" s="21"/>
      <c r="S769" s="21"/>
      <c r="T769" s="21"/>
      <c r="U769" s="21"/>
      <c r="V769" s="21"/>
      <c r="W769" s="21"/>
      <c r="X769" s="21"/>
    </row>
    <row r="770" spans="17:24" x14ac:dyDescent="0.25">
      <c r="Q770" s="21"/>
      <c r="R770" s="21"/>
      <c r="S770" s="21"/>
      <c r="T770" s="21"/>
      <c r="U770" s="21"/>
      <c r="V770" s="21"/>
      <c r="W770" s="21"/>
      <c r="X770" s="21"/>
    </row>
    <row r="771" spans="17:24" x14ac:dyDescent="0.25">
      <c r="Q771" s="21"/>
      <c r="R771" s="21"/>
      <c r="S771" s="21"/>
      <c r="T771" s="21"/>
      <c r="U771" s="21"/>
      <c r="V771" s="21"/>
      <c r="W771" s="21"/>
      <c r="X771" s="21"/>
    </row>
    <row r="772" spans="17:24" x14ac:dyDescent="0.25">
      <c r="Q772" s="21"/>
      <c r="R772" s="21"/>
      <c r="S772" s="21"/>
      <c r="T772" s="21"/>
      <c r="U772" s="21"/>
      <c r="V772" s="21"/>
      <c r="W772" s="21"/>
      <c r="X772" s="21"/>
    </row>
    <row r="773" spans="17:24" x14ac:dyDescent="0.25">
      <c r="Q773" s="21"/>
      <c r="R773" s="21"/>
      <c r="S773" s="21"/>
      <c r="T773" s="21"/>
      <c r="U773" s="21"/>
      <c r="V773" s="21"/>
      <c r="W773" s="21"/>
      <c r="X773" s="21"/>
    </row>
    <row r="774" spans="17:24" x14ac:dyDescent="0.25">
      <c r="Q774" s="21"/>
      <c r="R774" s="21"/>
      <c r="S774" s="21"/>
      <c r="T774" s="21"/>
      <c r="U774" s="21"/>
      <c r="V774" s="21"/>
      <c r="W774" s="21"/>
      <c r="X774" s="21"/>
    </row>
    <row r="775" spans="17:24" x14ac:dyDescent="0.25">
      <c r="Q775" s="21"/>
      <c r="R775" s="21"/>
      <c r="S775" s="21"/>
      <c r="T775" s="21"/>
      <c r="U775" s="21"/>
      <c r="V775" s="21"/>
      <c r="W775" s="21"/>
      <c r="X775" s="21"/>
    </row>
    <row r="776" spans="17:24" x14ac:dyDescent="0.25">
      <c r="Q776" s="21"/>
      <c r="R776" s="21"/>
      <c r="S776" s="21"/>
      <c r="T776" s="21"/>
      <c r="U776" s="21"/>
      <c r="V776" s="21"/>
      <c r="W776" s="21"/>
      <c r="X776" s="21"/>
    </row>
    <row r="777" spans="17:24" x14ac:dyDescent="0.25">
      <c r="Q777" s="21"/>
      <c r="R777" s="21"/>
      <c r="S777" s="21"/>
      <c r="T777" s="21"/>
      <c r="U777" s="21"/>
      <c r="V777" s="21"/>
      <c r="W777" s="21"/>
      <c r="X777" s="21"/>
    </row>
    <row r="778" spans="17:24" x14ac:dyDescent="0.25">
      <c r="Q778" s="21"/>
      <c r="R778" s="21"/>
      <c r="S778" s="21"/>
      <c r="T778" s="21"/>
      <c r="U778" s="21"/>
      <c r="V778" s="21"/>
      <c r="W778" s="21"/>
      <c r="X778" s="21"/>
    </row>
    <row r="779" spans="17:24" x14ac:dyDescent="0.25">
      <c r="Q779" s="21"/>
      <c r="R779" s="21"/>
      <c r="S779" s="21"/>
      <c r="T779" s="21"/>
      <c r="U779" s="21"/>
      <c r="V779" s="21"/>
      <c r="W779" s="21"/>
      <c r="X779" s="21"/>
    </row>
    <row r="780" spans="17:24" x14ac:dyDescent="0.25">
      <c r="Q780" s="21"/>
      <c r="R780" s="21"/>
      <c r="S780" s="21"/>
      <c r="T780" s="21"/>
      <c r="U780" s="21"/>
      <c r="V780" s="21"/>
      <c r="W780" s="21"/>
      <c r="X780" s="21"/>
    </row>
    <row r="781" spans="17:24" x14ac:dyDescent="0.25">
      <c r="Q781" s="21"/>
      <c r="R781" s="21"/>
      <c r="S781" s="21"/>
      <c r="T781" s="21"/>
      <c r="U781" s="21"/>
      <c r="V781" s="21"/>
      <c r="W781" s="21"/>
      <c r="X781" s="21"/>
    </row>
    <row r="782" spans="17:24" x14ac:dyDescent="0.25">
      <c r="Q782" s="21"/>
      <c r="R782" s="21"/>
      <c r="S782" s="21"/>
      <c r="T782" s="21"/>
      <c r="U782" s="21"/>
      <c r="V782" s="21"/>
      <c r="W782" s="21"/>
      <c r="X782" s="21"/>
    </row>
    <row r="783" spans="17:24" x14ac:dyDescent="0.25">
      <c r="Q783" s="21"/>
      <c r="R783" s="21"/>
      <c r="S783" s="21"/>
      <c r="T783" s="21"/>
      <c r="U783" s="21"/>
      <c r="V783" s="21"/>
      <c r="W783" s="21"/>
      <c r="X783" s="21"/>
    </row>
    <row r="784" spans="17:24" x14ac:dyDescent="0.25">
      <c r="Q784" s="21"/>
      <c r="R784" s="21"/>
      <c r="S784" s="21"/>
      <c r="T784" s="21"/>
      <c r="U784" s="21"/>
      <c r="V784" s="21"/>
      <c r="W784" s="21"/>
      <c r="X784" s="21"/>
    </row>
    <row r="785" spans="17:24" x14ac:dyDescent="0.25">
      <c r="Q785" s="21"/>
      <c r="R785" s="21"/>
      <c r="S785" s="21"/>
      <c r="T785" s="21"/>
      <c r="U785" s="21"/>
      <c r="V785" s="21"/>
      <c r="W785" s="21"/>
      <c r="X785" s="21"/>
    </row>
    <row r="786" spans="17:24" x14ac:dyDescent="0.25">
      <c r="Q786" s="21"/>
      <c r="R786" s="21"/>
      <c r="S786" s="21"/>
      <c r="T786" s="21"/>
      <c r="U786" s="21"/>
      <c r="V786" s="21"/>
      <c r="W786" s="21"/>
      <c r="X786" s="21"/>
    </row>
    <row r="787" spans="17:24" x14ac:dyDescent="0.25">
      <c r="Q787" s="21"/>
      <c r="R787" s="21"/>
      <c r="S787" s="21"/>
      <c r="T787" s="21"/>
      <c r="U787" s="21"/>
      <c r="V787" s="21"/>
      <c r="W787" s="21"/>
      <c r="X787" s="21"/>
    </row>
    <row r="788" spans="17:24" x14ac:dyDescent="0.25">
      <c r="Q788" s="21"/>
      <c r="R788" s="21"/>
      <c r="S788" s="21"/>
      <c r="T788" s="21"/>
      <c r="U788" s="21"/>
      <c r="V788" s="21"/>
      <c r="W788" s="21"/>
      <c r="X788" s="21"/>
    </row>
    <row r="789" spans="17:24" x14ac:dyDescent="0.25">
      <c r="Q789" s="21"/>
      <c r="R789" s="21"/>
      <c r="S789" s="21"/>
      <c r="T789" s="21"/>
      <c r="U789" s="21"/>
      <c r="V789" s="21"/>
      <c r="W789" s="21"/>
      <c r="X789" s="21"/>
    </row>
    <row r="790" spans="17:24" x14ac:dyDescent="0.25">
      <c r="Q790" s="21"/>
      <c r="R790" s="21"/>
      <c r="S790" s="21"/>
      <c r="T790" s="21"/>
      <c r="U790" s="21"/>
      <c r="V790" s="21"/>
      <c r="W790" s="21"/>
      <c r="X790" s="21"/>
    </row>
    <row r="791" spans="17:24" x14ac:dyDescent="0.25">
      <c r="Q791" s="21"/>
      <c r="R791" s="21"/>
      <c r="S791" s="21"/>
      <c r="T791" s="21"/>
      <c r="U791" s="21"/>
      <c r="V791" s="21"/>
      <c r="W791" s="21"/>
      <c r="X791" s="21"/>
    </row>
    <row r="792" spans="17:24" x14ac:dyDescent="0.25">
      <c r="Q792" s="21"/>
      <c r="R792" s="21"/>
      <c r="S792" s="21"/>
      <c r="T792" s="21"/>
      <c r="U792" s="21"/>
      <c r="V792" s="21"/>
      <c r="W792" s="21"/>
      <c r="X792" s="21"/>
    </row>
    <row r="793" spans="17:24" x14ac:dyDescent="0.25">
      <c r="Q793" s="21"/>
      <c r="R793" s="21"/>
      <c r="S793" s="21"/>
      <c r="T793" s="21"/>
      <c r="U793" s="21"/>
      <c r="V793" s="21"/>
      <c r="W793" s="21"/>
      <c r="X793" s="21"/>
    </row>
    <row r="794" spans="17:24" x14ac:dyDescent="0.25">
      <c r="Q794" s="21"/>
      <c r="R794" s="21"/>
      <c r="S794" s="21"/>
      <c r="T794" s="21"/>
      <c r="U794" s="21"/>
      <c r="V794" s="21"/>
      <c r="W794" s="21"/>
      <c r="X794" s="21"/>
    </row>
    <row r="795" spans="17:24" x14ac:dyDescent="0.25">
      <c r="Q795" s="21"/>
      <c r="R795" s="21"/>
      <c r="S795" s="21"/>
      <c r="T795" s="21"/>
      <c r="U795" s="21"/>
      <c r="V795" s="21"/>
      <c r="W795" s="21"/>
      <c r="X795" s="21"/>
    </row>
    <row r="796" spans="17:24" x14ac:dyDescent="0.25">
      <c r="Q796" s="21"/>
      <c r="R796" s="21"/>
      <c r="S796" s="21"/>
      <c r="T796" s="21"/>
      <c r="U796" s="21"/>
      <c r="V796" s="21"/>
      <c r="W796" s="21"/>
      <c r="X796" s="21"/>
    </row>
    <row r="797" spans="17:24" x14ac:dyDescent="0.25">
      <c r="Q797" s="21"/>
      <c r="R797" s="21"/>
      <c r="S797" s="21"/>
      <c r="T797" s="21"/>
      <c r="U797" s="21"/>
      <c r="V797" s="21"/>
      <c r="W797" s="21"/>
      <c r="X797" s="21"/>
    </row>
    <row r="798" spans="17:24" x14ac:dyDescent="0.25">
      <c r="Q798" s="21"/>
      <c r="R798" s="21"/>
      <c r="S798" s="21"/>
      <c r="T798" s="21"/>
      <c r="U798" s="21"/>
      <c r="V798" s="21"/>
      <c r="W798" s="21"/>
      <c r="X798" s="21"/>
    </row>
    <row r="799" spans="17:24" x14ac:dyDescent="0.25">
      <c r="Q799" s="21"/>
      <c r="R799" s="21"/>
      <c r="S799" s="21"/>
      <c r="T799" s="21"/>
      <c r="U799" s="21"/>
      <c r="V799" s="21"/>
      <c r="W799" s="21"/>
      <c r="X799" s="21"/>
    </row>
    <row r="800" spans="17:24" x14ac:dyDescent="0.25">
      <c r="Q800" s="21"/>
      <c r="R800" s="21"/>
      <c r="S800" s="21"/>
      <c r="T800" s="21"/>
      <c r="U800" s="21"/>
      <c r="V800" s="21"/>
      <c r="W800" s="21"/>
      <c r="X800" s="21"/>
    </row>
    <row r="801" spans="17:24" x14ac:dyDescent="0.25">
      <c r="Q801" s="21"/>
      <c r="R801" s="21"/>
      <c r="S801" s="21"/>
      <c r="T801" s="21"/>
      <c r="U801" s="21"/>
      <c r="V801" s="21"/>
      <c r="W801" s="21"/>
      <c r="X801" s="21"/>
    </row>
    <row r="802" spans="17:24" x14ac:dyDescent="0.25">
      <c r="Q802" s="21"/>
      <c r="R802" s="21"/>
      <c r="S802" s="21"/>
      <c r="T802" s="21"/>
      <c r="U802" s="21"/>
      <c r="V802" s="21"/>
      <c r="W802" s="21"/>
      <c r="X802" s="21"/>
    </row>
    <row r="803" spans="17:24" x14ac:dyDescent="0.25">
      <c r="Q803" s="21"/>
      <c r="R803" s="21"/>
      <c r="S803" s="21"/>
      <c r="T803" s="21"/>
      <c r="U803" s="21"/>
      <c r="V803" s="21"/>
      <c r="W803" s="21"/>
      <c r="X803" s="21"/>
    </row>
    <row r="804" spans="17:24" x14ac:dyDescent="0.25">
      <c r="Q804" s="21"/>
      <c r="R804" s="21"/>
      <c r="S804" s="21"/>
      <c r="T804" s="21"/>
      <c r="U804" s="21"/>
      <c r="V804" s="21"/>
      <c r="W804" s="21"/>
      <c r="X804" s="21"/>
    </row>
    <row r="805" spans="17:24" x14ac:dyDescent="0.25">
      <c r="Q805" s="21"/>
      <c r="R805" s="21"/>
      <c r="S805" s="21"/>
      <c r="T805" s="21"/>
      <c r="U805" s="21"/>
      <c r="V805" s="21"/>
      <c r="W805" s="21"/>
      <c r="X805" s="21"/>
    </row>
    <row r="806" spans="17:24" x14ac:dyDescent="0.25">
      <c r="Q806" s="21"/>
      <c r="R806" s="21"/>
      <c r="S806" s="21"/>
      <c r="T806" s="21"/>
      <c r="U806" s="21"/>
      <c r="V806" s="21"/>
      <c r="W806" s="21"/>
      <c r="X806" s="21"/>
    </row>
    <row r="807" spans="17:24" x14ac:dyDescent="0.25">
      <c r="Q807" s="21"/>
      <c r="R807" s="21"/>
      <c r="S807" s="21"/>
      <c r="T807" s="21"/>
      <c r="U807" s="21"/>
      <c r="V807" s="21"/>
      <c r="W807" s="21"/>
      <c r="X807" s="21"/>
    </row>
    <row r="808" spans="17:24" x14ac:dyDescent="0.25">
      <c r="Q808" s="21"/>
      <c r="R808" s="21"/>
      <c r="S808" s="21"/>
      <c r="T808" s="21"/>
      <c r="U808" s="21"/>
      <c r="V808" s="21"/>
      <c r="W808" s="21"/>
      <c r="X808" s="21"/>
    </row>
    <row r="809" spans="17:24" x14ac:dyDescent="0.25">
      <c r="Q809" s="21"/>
      <c r="R809" s="21"/>
      <c r="S809" s="21"/>
      <c r="T809" s="21"/>
      <c r="U809" s="21"/>
      <c r="V809" s="21"/>
      <c r="W809" s="21"/>
      <c r="X809" s="21"/>
    </row>
    <row r="810" spans="17:24" x14ac:dyDescent="0.25">
      <c r="Q810" s="21"/>
      <c r="R810" s="21"/>
      <c r="S810" s="21"/>
      <c r="T810" s="21"/>
      <c r="U810" s="21"/>
      <c r="V810" s="21"/>
      <c r="W810" s="21"/>
      <c r="X810" s="21"/>
    </row>
    <row r="811" spans="17:24" x14ac:dyDescent="0.25">
      <c r="Q811" s="21"/>
      <c r="R811" s="21"/>
      <c r="S811" s="21"/>
      <c r="T811" s="21"/>
      <c r="U811" s="21"/>
      <c r="V811" s="21"/>
      <c r="W811" s="21"/>
      <c r="X811" s="21"/>
    </row>
    <row r="812" spans="17:24" x14ac:dyDescent="0.25">
      <c r="Q812" s="21"/>
      <c r="R812" s="21"/>
      <c r="S812" s="21"/>
      <c r="T812" s="21"/>
      <c r="U812" s="21"/>
      <c r="V812" s="21"/>
      <c r="W812" s="21"/>
      <c r="X812" s="21"/>
    </row>
    <row r="813" spans="17:24" x14ac:dyDescent="0.25">
      <c r="Q813" s="21"/>
      <c r="R813" s="21"/>
      <c r="S813" s="21"/>
      <c r="T813" s="21"/>
      <c r="U813" s="21"/>
      <c r="V813" s="21"/>
      <c r="W813" s="21"/>
      <c r="X813" s="21"/>
    </row>
    <row r="814" spans="17:24" x14ac:dyDescent="0.25">
      <c r="Q814" s="21"/>
      <c r="R814" s="21"/>
      <c r="S814" s="21"/>
      <c r="T814" s="21"/>
      <c r="U814" s="21"/>
      <c r="V814" s="21"/>
      <c r="W814" s="21"/>
      <c r="X814" s="21"/>
    </row>
    <row r="815" spans="17:24" x14ac:dyDescent="0.25">
      <c r="Q815" s="21"/>
      <c r="R815" s="21"/>
      <c r="S815" s="21"/>
      <c r="T815" s="21"/>
      <c r="U815" s="21"/>
      <c r="V815" s="21"/>
      <c r="W815" s="21"/>
      <c r="X815" s="21"/>
    </row>
    <row r="816" spans="17:24" x14ac:dyDescent="0.25">
      <c r="Q816" s="21"/>
      <c r="R816" s="21"/>
      <c r="S816" s="21"/>
      <c r="T816" s="21"/>
      <c r="U816" s="21"/>
      <c r="V816" s="21"/>
      <c r="W816" s="21"/>
      <c r="X816" s="21"/>
    </row>
    <row r="817" spans="17:24" x14ac:dyDescent="0.25">
      <c r="Q817" s="21"/>
      <c r="R817" s="21"/>
      <c r="S817" s="21"/>
      <c r="T817" s="21"/>
      <c r="U817" s="21"/>
      <c r="V817" s="21"/>
      <c r="W817" s="21"/>
      <c r="X817" s="21"/>
    </row>
    <row r="818" spans="17:24" x14ac:dyDescent="0.25">
      <c r="Q818" s="21"/>
      <c r="R818" s="21"/>
      <c r="S818" s="21"/>
      <c r="T818" s="21"/>
      <c r="U818" s="21"/>
      <c r="V818" s="21"/>
      <c r="W818" s="21"/>
      <c r="X818" s="21"/>
    </row>
    <row r="819" spans="17:24" x14ac:dyDescent="0.25">
      <c r="Q819" s="21"/>
      <c r="R819" s="21"/>
      <c r="S819" s="21"/>
      <c r="T819" s="21"/>
      <c r="U819" s="21"/>
      <c r="V819" s="21"/>
      <c r="W819" s="21"/>
      <c r="X819" s="21"/>
    </row>
    <row r="820" spans="17:24" x14ac:dyDescent="0.25">
      <c r="Q820" s="21"/>
      <c r="R820" s="21"/>
      <c r="S820" s="21"/>
      <c r="T820" s="21"/>
      <c r="U820" s="21"/>
      <c r="V820" s="21"/>
      <c r="W820" s="21"/>
      <c r="X820" s="21"/>
    </row>
    <row r="821" spans="17:24" x14ac:dyDescent="0.25">
      <c r="Q821" s="21"/>
      <c r="R821" s="21"/>
      <c r="S821" s="21"/>
      <c r="T821" s="21"/>
      <c r="U821" s="21"/>
      <c r="V821" s="21"/>
      <c r="W821" s="21"/>
      <c r="X821" s="21"/>
    </row>
    <row r="822" spans="17:24" x14ac:dyDescent="0.25">
      <c r="Q822" s="21"/>
      <c r="R822" s="21"/>
      <c r="S822" s="21"/>
      <c r="T822" s="21"/>
      <c r="U822" s="21"/>
      <c r="V822" s="21"/>
      <c r="W822" s="21"/>
      <c r="X822" s="21"/>
    </row>
    <row r="823" spans="17:24" x14ac:dyDescent="0.25">
      <c r="Q823" s="21"/>
      <c r="R823" s="21"/>
      <c r="S823" s="21"/>
      <c r="T823" s="21"/>
      <c r="U823" s="21"/>
      <c r="V823" s="21"/>
      <c r="W823" s="21"/>
      <c r="X823" s="21"/>
    </row>
    <row r="824" spans="17:24" x14ac:dyDescent="0.25">
      <c r="Q824" s="21"/>
      <c r="R824" s="21"/>
      <c r="S824" s="21"/>
      <c r="T824" s="21"/>
      <c r="U824" s="21"/>
      <c r="V824" s="21"/>
      <c r="W824" s="21"/>
      <c r="X824" s="21"/>
    </row>
    <row r="825" spans="17:24" x14ac:dyDescent="0.25">
      <c r="Q825" s="21"/>
      <c r="R825" s="21"/>
      <c r="S825" s="21"/>
      <c r="T825" s="21"/>
      <c r="U825" s="21"/>
      <c r="V825" s="21"/>
      <c r="W825" s="21"/>
      <c r="X825" s="21"/>
    </row>
    <row r="826" spans="17:24" x14ac:dyDescent="0.25">
      <c r="Q826" s="21"/>
      <c r="R826" s="21"/>
      <c r="S826" s="21"/>
      <c r="T826" s="21"/>
      <c r="U826" s="21"/>
      <c r="V826" s="21"/>
      <c r="W826" s="21"/>
      <c r="X826" s="21"/>
    </row>
    <row r="827" spans="17:24" x14ac:dyDescent="0.25">
      <c r="Q827" s="21"/>
      <c r="R827" s="21"/>
      <c r="S827" s="21"/>
      <c r="T827" s="21"/>
      <c r="U827" s="21"/>
      <c r="V827" s="21"/>
      <c r="W827" s="21"/>
      <c r="X827" s="21"/>
    </row>
    <row r="828" spans="17:24" x14ac:dyDescent="0.25">
      <c r="Q828" s="21"/>
      <c r="R828" s="21"/>
      <c r="S828" s="21"/>
      <c r="T828" s="21"/>
      <c r="U828" s="21"/>
      <c r="V828" s="21"/>
      <c r="W828" s="21"/>
      <c r="X828" s="21"/>
    </row>
    <row r="829" spans="17:24" x14ac:dyDescent="0.25">
      <c r="Q829" s="21"/>
      <c r="R829" s="21"/>
      <c r="S829" s="21"/>
      <c r="T829" s="21"/>
      <c r="U829" s="21"/>
      <c r="V829" s="21"/>
      <c r="W829" s="21"/>
      <c r="X829" s="21"/>
    </row>
    <row r="830" spans="17:24" x14ac:dyDescent="0.25">
      <c r="Q830" s="21"/>
      <c r="R830" s="21"/>
      <c r="S830" s="21"/>
      <c r="T830" s="21"/>
      <c r="U830" s="21"/>
      <c r="V830" s="21"/>
      <c r="W830" s="21"/>
      <c r="X830" s="21"/>
    </row>
    <row r="831" spans="17:24" x14ac:dyDescent="0.25">
      <c r="Q831" s="21"/>
      <c r="R831" s="21"/>
      <c r="S831" s="21"/>
      <c r="T831" s="21"/>
      <c r="U831" s="21"/>
      <c r="V831" s="21"/>
      <c r="W831" s="21"/>
      <c r="X831" s="21"/>
    </row>
    <row r="832" spans="17:24" x14ac:dyDescent="0.25">
      <c r="Q832" s="21"/>
      <c r="R832" s="21"/>
      <c r="S832" s="21"/>
      <c r="T832" s="21"/>
      <c r="U832" s="21"/>
      <c r="V832" s="21"/>
      <c r="W832" s="21"/>
      <c r="X832" s="21"/>
    </row>
    <row r="833" spans="17:24" x14ac:dyDescent="0.25">
      <c r="Q833" s="21"/>
      <c r="R833" s="21"/>
      <c r="S833" s="21"/>
      <c r="T833" s="21"/>
      <c r="U833" s="21"/>
      <c r="V833" s="21"/>
      <c r="W833" s="21"/>
      <c r="X833" s="21"/>
    </row>
    <row r="834" spans="17:24" x14ac:dyDescent="0.25">
      <c r="Q834" s="21"/>
      <c r="R834" s="21"/>
      <c r="S834" s="21"/>
      <c r="T834" s="21"/>
      <c r="U834" s="21"/>
      <c r="V834" s="21"/>
      <c r="W834" s="21"/>
      <c r="X834" s="21"/>
    </row>
    <row r="835" spans="17:24" x14ac:dyDescent="0.25">
      <c r="Q835" s="21"/>
      <c r="R835" s="21"/>
      <c r="S835" s="21"/>
      <c r="T835" s="21"/>
      <c r="U835" s="21"/>
      <c r="V835" s="21"/>
      <c r="W835" s="21"/>
      <c r="X835" s="21"/>
    </row>
    <row r="836" spans="17:24" x14ac:dyDescent="0.25">
      <c r="Q836" s="21"/>
      <c r="R836" s="21"/>
      <c r="S836" s="21"/>
      <c r="T836" s="21"/>
      <c r="U836" s="21"/>
      <c r="V836" s="21"/>
      <c r="W836" s="21"/>
      <c r="X836" s="21"/>
    </row>
    <row r="837" spans="17:24" x14ac:dyDescent="0.25">
      <c r="Q837" s="21"/>
      <c r="R837" s="21"/>
      <c r="S837" s="21"/>
      <c r="T837" s="21"/>
      <c r="U837" s="21"/>
      <c r="V837" s="21"/>
      <c r="W837" s="21"/>
      <c r="X837" s="21"/>
    </row>
    <row r="838" spans="17:24" x14ac:dyDescent="0.25">
      <c r="Q838" s="21"/>
      <c r="R838" s="21"/>
      <c r="S838" s="21"/>
      <c r="T838" s="21"/>
      <c r="U838" s="21"/>
      <c r="V838" s="21"/>
      <c r="W838" s="21"/>
      <c r="X838" s="21"/>
    </row>
    <row r="839" spans="17:24" x14ac:dyDescent="0.25">
      <c r="Q839" s="21"/>
      <c r="R839" s="21"/>
      <c r="S839" s="21"/>
      <c r="T839" s="21"/>
      <c r="U839" s="21"/>
      <c r="V839" s="21"/>
      <c r="W839" s="21"/>
      <c r="X839" s="21"/>
    </row>
    <row r="840" spans="17:24" x14ac:dyDescent="0.25">
      <c r="Q840" s="21"/>
      <c r="R840" s="21"/>
      <c r="S840" s="21"/>
      <c r="T840" s="21"/>
      <c r="U840" s="21"/>
      <c r="V840" s="21"/>
      <c r="W840" s="21"/>
      <c r="X840" s="21"/>
    </row>
    <row r="841" spans="17:24" x14ac:dyDescent="0.25">
      <c r="Q841" s="21"/>
      <c r="R841" s="21"/>
      <c r="S841" s="21"/>
      <c r="T841" s="21"/>
      <c r="U841" s="21"/>
      <c r="V841" s="21"/>
      <c r="W841" s="21"/>
      <c r="X841" s="21"/>
    </row>
    <row r="842" spans="17:24" x14ac:dyDescent="0.25">
      <c r="Q842" s="21"/>
      <c r="R842" s="21"/>
      <c r="S842" s="21"/>
      <c r="T842" s="21"/>
      <c r="U842" s="21"/>
      <c r="V842" s="21"/>
      <c r="W842" s="21"/>
      <c r="X842" s="21"/>
    </row>
    <row r="843" spans="17:24" x14ac:dyDescent="0.25">
      <c r="Q843" s="21"/>
      <c r="R843" s="21"/>
      <c r="S843" s="21"/>
      <c r="T843" s="21"/>
      <c r="U843" s="21"/>
      <c r="V843" s="21"/>
      <c r="W843" s="21"/>
      <c r="X843" s="21"/>
    </row>
    <row r="844" spans="17:24" x14ac:dyDescent="0.25">
      <c r="Q844" s="21"/>
      <c r="R844" s="21"/>
      <c r="S844" s="21"/>
      <c r="T844" s="21"/>
      <c r="U844" s="21"/>
      <c r="V844" s="21"/>
      <c r="W844" s="21"/>
      <c r="X844" s="21"/>
    </row>
    <row r="845" spans="17:24" x14ac:dyDescent="0.25">
      <c r="Q845" s="21"/>
      <c r="R845" s="21"/>
      <c r="S845" s="21"/>
      <c r="T845" s="21"/>
      <c r="U845" s="21"/>
      <c r="V845" s="21"/>
      <c r="W845" s="21"/>
      <c r="X845" s="21"/>
    </row>
    <row r="846" spans="17:24" x14ac:dyDescent="0.25">
      <c r="Q846" s="21"/>
      <c r="R846" s="21"/>
      <c r="S846" s="21"/>
      <c r="T846" s="21"/>
      <c r="U846" s="21"/>
      <c r="V846" s="21"/>
      <c r="W846" s="21"/>
      <c r="X846" s="21"/>
    </row>
    <row r="847" spans="17:24" x14ac:dyDescent="0.25">
      <c r="Q847" s="21"/>
      <c r="R847" s="21"/>
      <c r="S847" s="21"/>
      <c r="T847" s="21"/>
      <c r="U847" s="21"/>
      <c r="V847" s="21"/>
      <c r="W847" s="21"/>
      <c r="X847" s="21"/>
    </row>
    <row r="848" spans="17:24" x14ac:dyDescent="0.25">
      <c r="Q848" s="21"/>
      <c r="R848" s="21"/>
      <c r="S848" s="21"/>
      <c r="T848" s="21"/>
      <c r="U848" s="21"/>
      <c r="V848" s="21"/>
      <c r="W848" s="21"/>
      <c r="X848" s="21"/>
    </row>
    <row r="849" spans="17:24" x14ac:dyDescent="0.25">
      <c r="Q849" s="21"/>
      <c r="R849" s="21"/>
      <c r="S849" s="21"/>
      <c r="T849" s="21"/>
      <c r="U849" s="21"/>
      <c r="V849" s="21"/>
      <c r="W849" s="21"/>
      <c r="X849" s="21"/>
    </row>
    <row r="850" spans="17:24" x14ac:dyDescent="0.25">
      <c r="Q850" s="21"/>
      <c r="R850" s="21"/>
      <c r="S850" s="21"/>
      <c r="T850" s="21"/>
      <c r="U850" s="21"/>
      <c r="V850" s="21"/>
      <c r="W850" s="21"/>
      <c r="X850" s="21"/>
    </row>
    <row r="851" spans="17:24" x14ac:dyDescent="0.25">
      <c r="Q851" s="21"/>
      <c r="R851" s="21"/>
      <c r="S851" s="21"/>
      <c r="T851" s="21"/>
      <c r="U851" s="21"/>
      <c r="V851" s="21"/>
      <c r="W851" s="21"/>
      <c r="X851" s="21"/>
    </row>
    <row r="852" spans="17:24" x14ac:dyDescent="0.25">
      <c r="Q852" s="21"/>
      <c r="R852" s="21"/>
      <c r="S852" s="21"/>
      <c r="T852" s="21"/>
      <c r="U852" s="21"/>
      <c r="V852" s="21"/>
      <c r="W852" s="21"/>
      <c r="X852" s="21"/>
    </row>
    <row r="853" spans="17:24" x14ac:dyDescent="0.25">
      <c r="Q853" s="21"/>
      <c r="R853" s="21"/>
      <c r="S853" s="21"/>
      <c r="T853" s="21"/>
      <c r="U853" s="21"/>
      <c r="V853" s="21"/>
      <c r="W853" s="21"/>
      <c r="X853" s="21"/>
    </row>
    <row r="854" spans="17:24" x14ac:dyDescent="0.25">
      <c r="Q854" s="21"/>
      <c r="R854" s="21"/>
      <c r="S854" s="21"/>
      <c r="T854" s="21"/>
      <c r="U854" s="21"/>
      <c r="V854" s="21"/>
      <c r="W854" s="21"/>
      <c r="X854" s="21"/>
    </row>
    <row r="855" spans="17:24" x14ac:dyDescent="0.25">
      <c r="Q855" s="21"/>
      <c r="R855" s="21"/>
      <c r="S855" s="21"/>
      <c r="T855" s="21"/>
      <c r="U855" s="21"/>
      <c r="V855" s="21"/>
      <c r="W855" s="21"/>
      <c r="X855" s="21"/>
    </row>
    <row r="856" spans="17:24" x14ac:dyDescent="0.25">
      <c r="Q856" s="21"/>
      <c r="R856" s="21"/>
      <c r="S856" s="21"/>
      <c r="T856" s="21"/>
      <c r="U856" s="21"/>
      <c r="V856" s="21"/>
      <c r="W856" s="21"/>
      <c r="X856" s="21"/>
    </row>
    <row r="857" spans="17:24" x14ac:dyDescent="0.25">
      <c r="Q857" s="21"/>
      <c r="R857" s="21"/>
      <c r="S857" s="21"/>
      <c r="T857" s="21"/>
      <c r="U857" s="21"/>
      <c r="V857" s="21"/>
      <c r="W857" s="21"/>
      <c r="X857" s="21"/>
    </row>
    <row r="858" spans="17:24" x14ac:dyDescent="0.25">
      <c r="Q858" s="21"/>
      <c r="R858" s="21"/>
      <c r="S858" s="21"/>
      <c r="T858" s="21"/>
      <c r="U858" s="21"/>
      <c r="V858" s="21"/>
      <c r="W858" s="21"/>
      <c r="X858" s="21"/>
    </row>
    <row r="859" spans="17:24" x14ac:dyDescent="0.25">
      <c r="Q859" s="21"/>
      <c r="R859" s="21"/>
      <c r="S859" s="21"/>
      <c r="T859" s="21"/>
      <c r="U859" s="21"/>
      <c r="V859" s="21"/>
      <c r="W859" s="21"/>
      <c r="X859" s="21"/>
    </row>
    <row r="860" spans="17:24" x14ac:dyDescent="0.25">
      <c r="Q860" s="21"/>
      <c r="R860" s="21"/>
      <c r="S860" s="21"/>
      <c r="T860" s="21"/>
      <c r="U860" s="21"/>
      <c r="V860" s="21"/>
      <c r="W860" s="21"/>
      <c r="X860" s="21"/>
    </row>
    <row r="861" spans="17:24" x14ac:dyDescent="0.25">
      <c r="Q861" s="21"/>
      <c r="R861" s="21"/>
      <c r="S861" s="21"/>
      <c r="T861" s="21"/>
      <c r="U861" s="21"/>
      <c r="V861" s="21"/>
      <c r="W861" s="21"/>
      <c r="X861" s="21"/>
    </row>
    <row r="862" spans="17:24" x14ac:dyDescent="0.25">
      <c r="Q862" s="21"/>
      <c r="R862" s="21"/>
      <c r="S862" s="21"/>
      <c r="T862" s="21"/>
      <c r="U862" s="21"/>
      <c r="V862" s="21"/>
      <c r="W862" s="21"/>
      <c r="X862" s="21"/>
    </row>
    <row r="863" spans="17:24" x14ac:dyDescent="0.25">
      <c r="Q863" s="21"/>
      <c r="R863" s="21"/>
      <c r="S863" s="21"/>
      <c r="T863" s="21"/>
      <c r="U863" s="21"/>
      <c r="V863" s="21"/>
      <c r="W863" s="21"/>
      <c r="X863" s="21"/>
    </row>
    <row r="864" spans="17:24" x14ac:dyDescent="0.25">
      <c r="Q864" s="21"/>
      <c r="R864" s="21"/>
      <c r="S864" s="21"/>
      <c r="T864" s="21"/>
      <c r="U864" s="21"/>
      <c r="V864" s="21"/>
      <c r="W864" s="21"/>
      <c r="X864" s="21"/>
    </row>
    <row r="865" spans="17:24" x14ac:dyDescent="0.25">
      <c r="Q865" s="21"/>
      <c r="R865" s="21"/>
      <c r="S865" s="21"/>
      <c r="T865" s="21"/>
      <c r="U865" s="21"/>
      <c r="V865" s="21"/>
      <c r="W865" s="21"/>
      <c r="X865" s="21"/>
    </row>
    <row r="866" spans="17:24" x14ac:dyDescent="0.25">
      <c r="Q866" s="21"/>
      <c r="R866" s="21"/>
      <c r="S866" s="21"/>
      <c r="T866" s="21"/>
      <c r="U866" s="21"/>
      <c r="V866" s="21"/>
      <c r="W866" s="21"/>
      <c r="X866" s="21"/>
    </row>
    <row r="867" spans="17:24" x14ac:dyDescent="0.25">
      <c r="Q867" s="21"/>
      <c r="R867" s="21"/>
      <c r="S867" s="21"/>
      <c r="T867" s="21"/>
      <c r="U867" s="21"/>
      <c r="V867" s="21"/>
      <c r="W867" s="21"/>
      <c r="X867" s="21"/>
    </row>
    <row r="868" spans="17:24" x14ac:dyDescent="0.25">
      <c r="Q868" s="21"/>
      <c r="R868" s="21"/>
      <c r="S868" s="21"/>
      <c r="T868" s="21"/>
      <c r="U868" s="21"/>
      <c r="V868" s="21"/>
      <c r="W868" s="21"/>
      <c r="X868" s="21"/>
    </row>
    <row r="869" spans="17:24" x14ac:dyDescent="0.25">
      <c r="Q869" s="21"/>
      <c r="R869" s="21"/>
      <c r="S869" s="21"/>
      <c r="T869" s="21"/>
      <c r="U869" s="21"/>
      <c r="V869" s="21"/>
      <c r="W869" s="21"/>
      <c r="X869" s="21"/>
    </row>
    <row r="870" spans="17:24" x14ac:dyDescent="0.25">
      <c r="Q870" s="21"/>
      <c r="R870" s="21"/>
      <c r="S870" s="21"/>
      <c r="T870" s="21"/>
      <c r="U870" s="21"/>
      <c r="V870" s="21"/>
      <c r="W870" s="21"/>
      <c r="X870" s="21"/>
    </row>
    <row r="871" spans="17:24" x14ac:dyDescent="0.25">
      <c r="Q871" s="21"/>
      <c r="R871" s="21"/>
      <c r="S871" s="21"/>
      <c r="T871" s="21"/>
      <c r="U871" s="21"/>
      <c r="V871" s="21"/>
      <c r="W871" s="21"/>
      <c r="X871" s="21"/>
    </row>
    <row r="872" spans="17:24" x14ac:dyDescent="0.25">
      <c r="Q872" s="21"/>
      <c r="R872" s="21"/>
      <c r="S872" s="21"/>
      <c r="T872" s="21"/>
      <c r="U872" s="21"/>
      <c r="V872" s="21"/>
      <c r="W872" s="21"/>
      <c r="X872" s="21"/>
    </row>
    <row r="873" spans="17:24" x14ac:dyDescent="0.25">
      <c r="Q873" s="21"/>
      <c r="R873" s="21"/>
      <c r="S873" s="21"/>
      <c r="T873" s="21"/>
      <c r="U873" s="21"/>
      <c r="V873" s="21"/>
      <c r="W873" s="21"/>
      <c r="X873" s="21"/>
    </row>
    <row r="874" spans="17:24" x14ac:dyDescent="0.25">
      <c r="Q874" s="21"/>
      <c r="R874" s="21"/>
      <c r="S874" s="21"/>
      <c r="T874" s="21"/>
      <c r="U874" s="21"/>
      <c r="V874" s="21"/>
      <c r="W874" s="21"/>
      <c r="X874" s="21"/>
    </row>
    <row r="875" spans="17:24" x14ac:dyDescent="0.25">
      <c r="Q875" s="21"/>
      <c r="R875" s="21"/>
      <c r="S875" s="21"/>
      <c r="T875" s="21"/>
      <c r="U875" s="21"/>
      <c r="V875" s="21"/>
      <c r="W875" s="21"/>
      <c r="X875" s="21"/>
    </row>
    <row r="876" spans="17:24" x14ac:dyDescent="0.25">
      <c r="Q876" s="21"/>
      <c r="R876" s="21"/>
      <c r="S876" s="21"/>
      <c r="T876" s="21"/>
      <c r="U876" s="21"/>
      <c r="V876" s="21"/>
      <c r="W876" s="21"/>
      <c r="X876" s="21"/>
    </row>
    <row r="877" spans="17:24" x14ac:dyDescent="0.25">
      <c r="Q877" s="21"/>
      <c r="R877" s="21"/>
      <c r="S877" s="21"/>
      <c r="T877" s="21"/>
      <c r="U877" s="21"/>
      <c r="V877" s="21"/>
      <c r="W877" s="21"/>
      <c r="X877" s="21"/>
    </row>
    <row r="878" spans="17:24" x14ac:dyDescent="0.25">
      <c r="Q878" s="21"/>
      <c r="R878" s="21"/>
      <c r="S878" s="21"/>
      <c r="T878" s="21"/>
      <c r="U878" s="21"/>
      <c r="V878" s="21"/>
      <c r="W878" s="21"/>
      <c r="X878" s="21"/>
    </row>
    <row r="879" spans="17:24" x14ac:dyDescent="0.25">
      <c r="Q879" s="21"/>
      <c r="R879" s="21"/>
      <c r="S879" s="21"/>
      <c r="T879" s="21"/>
      <c r="U879" s="21"/>
      <c r="V879" s="21"/>
      <c r="W879" s="21"/>
      <c r="X879" s="21"/>
    </row>
    <row r="880" spans="17:24" x14ac:dyDescent="0.25">
      <c r="Q880" s="21"/>
      <c r="R880" s="21"/>
      <c r="S880" s="21"/>
      <c r="T880" s="21"/>
      <c r="U880" s="21"/>
      <c r="V880" s="21"/>
      <c r="W880" s="21"/>
      <c r="X880" s="21"/>
    </row>
    <row r="881" spans="17:24" x14ac:dyDescent="0.25">
      <c r="Q881" s="21"/>
      <c r="R881" s="21"/>
      <c r="S881" s="21"/>
      <c r="T881" s="21"/>
      <c r="U881" s="21"/>
      <c r="V881" s="21"/>
      <c r="W881" s="21"/>
      <c r="X881" s="21"/>
    </row>
    <row r="882" spans="17:24" x14ac:dyDescent="0.25">
      <c r="Q882" s="21"/>
      <c r="R882" s="21"/>
      <c r="S882" s="21"/>
      <c r="T882" s="21"/>
      <c r="U882" s="21"/>
      <c r="V882" s="21"/>
      <c r="W882" s="21"/>
      <c r="X882" s="21"/>
    </row>
    <row r="883" spans="17:24" x14ac:dyDescent="0.25">
      <c r="Q883" s="21"/>
      <c r="R883" s="21"/>
      <c r="S883" s="21"/>
      <c r="T883" s="21"/>
      <c r="U883" s="21"/>
      <c r="V883" s="21"/>
      <c r="W883" s="21"/>
      <c r="X883" s="21"/>
    </row>
    <row r="884" spans="17:24" x14ac:dyDescent="0.25">
      <c r="Q884" s="21"/>
      <c r="R884" s="21"/>
      <c r="S884" s="21"/>
      <c r="T884" s="21"/>
      <c r="U884" s="21"/>
      <c r="V884" s="21"/>
      <c r="W884" s="21"/>
      <c r="X884" s="21"/>
    </row>
    <row r="885" spans="17:24" x14ac:dyDescent="0.25">
      <c r="Q885" s="21"/>
      <c r="R885" s="21"/>
      <c r="S885" s="21"/>
      <c r="T885" s="21"/>
      <c r="U885" s="21"/>
      <c r="V885" s="21"/>
      <c r="W885" s="21"/>
      <c r="X885" s="21"/>
    </row>
    <row r="886" spans="17:24" x14ac:dyDescent="0.25">
      <c r="Q886" s="21"/>
      <c r="R886" s="21"/>
      <c r="S886" s="21"/>
      <c r="T886" s="21"/>
      <c r="U886" s="21"/>
      <c r="V886" s="21"/>
      <c r="W886" s="21"/>
      <c r="X886" s="21"/>
    </row>
    <row r="887" spans="17:24" x14ac:dyDescent="0.25">
      <c r="Q887" s="21"/>
      <c r="R887" s="21"/>
      <c r="S887" s="21"/>
      <c r="T887" s="21"/>
      <c r="U887" s="21"/>
      <c r="V887" s="21"/>
      <c r="W887" s="21"/>
      <c r="X887" s="21"/>
    </row>
    <row r="888" spans="17:24" x14ac:dyDescent="0.25">
      <c r="Q888" s="21"/>
      <c r="R888" s="21"/>
      <c r="S888" s="21"/>
      <c r="T888" s="21"/>
      <c r="U888" s="21"/>
      <c r="V888" s="21"/>
      <c r="W888" s="21"/>
      <c r="X888" s="21"/>
    </row>
    <row r="889" spans="17:24" x14ac:dyDescent="0.25">
      <c r="Q889" s="21"/>
      <c r="R889" s="21"/>
      <c r="S889" s="21"/>
      <c r="T889" s="21"/>
      <c r="U889" s="21"/>
      <c r="V889" s="21"/>
      <c r="W889" s="21"/>
      <c r="X889" s="21"/>
    </row>
    <row r="890" spans="17:24" x14ac:dyDescent="0.25">
      <c r="Q890" s="21"/>
      <c r="R890" s="21"/>
      <c r="S890" s="21"/>
      <c r="T890" s="21"/>
      <c r="U890" s="21"/>
      <c r="V890" s="21"/>
      <c r="W890" s="21"/>
      <c r="X890" s="21"/>
    </row>
    <row r="891" spans="17:24" x14ac:dyDescent="0.25">
      <c r="Q891" s="21"/>
      <c r="R891" s="21"/>
      <c r="S891" s="21"/>
      <c r="T891" s="21"/>
      <c r="U891" s="21"/>
      <c r="V891" s="21"/>
      <c r="W891" s="21"/>
      <c r="X891" s="21"/>
    </row>
    <row r="892" spans="17:24" x14ac:dyDescent="0.25">
      <c r="Q892" s="21"/>
      <c r="R892" s="21"/>
      <c r="S892" s="21"/>
      <c r="T892" s="21"/>
      <c r="U892" s="21"/>
      <c r="V892" s="21"/>
      <c r="W892" s="21"/>
      <c r="X892" s="21"/>
    </row>
    <row r="893" spans="17:24" x14ac:dyDescent="0.25">
      <c r="Q893" s="21"/>
      <c r="R893" s="21"/>
      <c r="S893" s="21"/>
      <c r="T893" s="21"/>
      <c r="U893" s="21"/>
      <c r="V893" s="21"/>
      <c r="W893" s="21"/>
      <c r="X893" s="21"/>
    </row>
    <row r="894" spans="17:24" x14ac:dyDescent="0.25">
      <c r="Q894" s="21"/>
      <c r="R894" s="21"/>
      <c r="S894" s="21"/>
      <c r="T894" s="21"/>
      <c r="U894" s="21"/>
      <c r="V894" s="21"/>
      <c r="W894" s="21"/>
      <c r="X894" s="21"/>
    </row>
    <row r="895" spans="17:24" x14ac:dyDescent="0.25">
      <c r="Q895" s="21"/>
      <c r="R895" s="21"/>
      <c r="S895" s="21"/>
      <c r="T895" s="21"/>
      <c r="U895" s="21"/>
      <c r="V895" s="21"/>
      <c r="W895" s="21"/>
      <c r="X895" s="21"/>
    </row>
    <row r="896" spans="17:24" x14ac:dyDescent="0.25">
      <c r="Q896" s="21"/>
      <c r="R896" s="21"/>
      <c r="S896" s="21"/>
      <c r="T896" s="21"/>
      <c r="U896" s="21"/>
      <c r="V896" s="21"/>
      <c r="W896" s="21"/>
      <c r="X896" s="21"/>
    </row>
    <row r="897" spans="17:24" x14ac:dyDescent="0.25">
      <c r="Q897" s="21"/>
      <c r="R897" s="21"/>
      <c r="S897" s="21"/>
      <c r="T897" s="21"/>
      <c r="U897" s="21"/>
      <c r="V897" s="21"/>
      <c r="W897" s="21"/>
      <c r="X897" s="21"/>
    </row>
    <row r="898" spans="17:24" x14ac:dyDescent="0.25">
      <c r="Q898" s="21"/>
      <c r="R898" s="21"/>
      <c r="S898" s="21"/>
      <c r="T898" s="21"/>
      <c r="U898" s="21"/>
      <c r="V898" s="21"/>
      <c r="W898" s="21"/>
      <c r="X898" s="21"/>
    </row>
    <row r="899" spans="17:24" x14ac:dyDescent="0.25">
      <c r="Q899" s="21"/>
      <c r="R899" s="21"/>
      <c r="S899" s="21"/>
      <c r="T899" s="21"/>
      <c r="U899" s="21"/>
      <c r="V899" s="21"/>
      <c r="W899" s="21"/>
      <c r="X899" s="21"/>
    </row>
    <row r="900" spans="17:24" x14ac:dyDescent="0.25">
      <c r="Q900" s="21"/>
      <c r="R900" s="21"/>
      <c r="S900" s="21"/>
      <c r="T900" s="21"/>
      <c r="U900" s="21"/>
      <c r="V900" s="21"/>
      <c r="W900" s="21"/>
      <c r="X900" s="21"/>
    </row>
    <row r="901" spans="17:24" x14ac:dyDescent="0.25">
      <c r="Q901" s="21"/>
      <c r="R901" s="21"/>
      <c r="S901" s="21"/>
      <c r="T901" s="21"/>
      <c r="U901" s="21"/>
      <c r="V901" s="21"/>
      <c r="W901" s="21"/>
      <c r="X901" s="21"/>
    </row>
    <row r="902" spans="17:24" x14ac:dyDescent="0.25">
      <c r="Q902" s="21"/>
      <c r="R902" s="21"/>
      <c r="S902" s="21"/>
      <c r="T902" s="21"/>
      <c r="U902" s="21"/>
      <c r="V902" s="21"/>
      <c r="W902" s="21"/>
      <c r="X902" s="21"/>
    </row>
    <row r="903" spans="17:24" x14ac:dyDescent="0.25">
      <c r="Q903" s="21"/>
      <c r="R903" s="21"/>
      <c r="S903" s="21"/>
      <c r="T903" s="21"/>
      <c r="U903" s="21"/>
      <c r="V903" s="21"/>
      <c r="W903" s="21"/>
      <c r="X903" s="21"/>
    </row>
    <row r="904" spans="17:24" x14ac:dyDescent="0.25">
      <c r="Q904" s="21"/>
      <c r="R904" s="21"/>
      <c r="S904" s="21"/>
      <c r="T904" s="21"/>
      <c r="U904" s="21"/>
      <c r="V904" s="21"/>
      <c r="W904" s="21"/>
      <c r="X904" s="21"/>
    </row>
    <row r="905" spans="17:24" x14ac:dyDescent="0.25">
      <c r="Q905" s="21"/>
      <c r="R905" s="21"/>
      <c r="S905" s="21"/>
      <c r="T905" s="21"/>
      <c r="U905" s="21"/>
      <c r="V905" s="21"/>
      <c r="W905" s="21"/>
      <c r="X905" s="21"/>
    </row>
    <row r="906" spans="17:24" x14ac:dyDescent="0.25">
      <c r="Q906" s="21"/>
      <c r="R906" s="21"/>
      <c r="S906" s="21"/>
      <c r="T906" s="21"/>
      <c r="U906" s="21"/>
      <c r="V906" s="21"/>
      <c r="W906" s="21"/>
      <c r="X906" s="21"/>
    </row>
    <row r="907" spans="17:24" x14ac:dyDescent="0.25">
      <c r="Q907" s="21"/>
      <c r="R907" s="21"/>
      <c r="S907" s="21"/>
      <c r="T907" s="21"/>
      <c r="U907" s="21"/>
      <c r="V907" s="21"/>
      <c r="W907" s="21"/>
      <c r="X907" s="21"/>
    </row>
    <row r="908" spans="17:24" x14ac:dyDescent="0.25">
      <c r="Q908" s="21"/>
      <c r="R908" s="21"/>
      <c r="S908" s="21"/>
      <c r="T908" s="21"/>
      <c r="U908" s="21"/>
      <c r="V908" s="21"/>
      <c r="W908" s="21"/>
      <c r="X908" s="21"/>
    </row>
    <row r="909" spans="17:24" x14ac:dyDescent="0.25">
      <c r="Q909" s="21"/>
      <c r="R909" s="21"/>
      <c r="S909" s="21"/>
      <c r="T909" s="21"/>
      <c r="U909" s="21"/>
      <c r="V909" s="21"/>
      <c r="W909" s="21"/>
      <c r="X909" s="21"/>
    </row>
    <row r="910" spans="17:24" x14ac:dyDescent="0.25">
      <c r="Q910" s="21"/>
      <c r="R910" s="21"/>
      <c r="S910" s="21"/>
      <c r="T910" s="21"/>
      <c r="U910" s="21"/>
      <c r="V910" s="21"/>
      <c r="W910" s="21"/>
      <c r="X910" s="21"/>
    </row>
    <row r="911" spans="17:24" x14ac:dyDescent="0.25">
      <c r="Q911" s="21"/>
      <c r="R911" s="21"/>
      <c r="S911" s="21"/>
      <c r="T911" s="21"/>
      <c r="U911" s="21"/>
      <c r="V911" s="21"/>
      <c r="W911" s="21"/>
      <c r="X911" s="21"/>
    </row>
    <row r="912" spans="17:24" x14ac:dyDescent="0.25">
      <c r="Q912" s="21"/>
      <c r="R912" s="21"/>
      <c r="S912" s="21"/>
      <c r="T912" s="21"/>
      <c r="U912" s="21"/>
      <c r="V912" s="21"/>
      <c r="W912" s="21"/>
      <c r="X912" s="21"/>
    </row>
    <row r="913" spans="17:24" x14ac:dyDescent="0.25">
      <c r="Q913" s="21"/>
      <c r="R913" s="21"/>
      <c r="S913" s="21"/>
      <c r="T913" s="21"/>
      <c r="U913" s="21"/>
      <c r="V913" s="21"/>
      <c r="W913" s="21"/>
      <c r="X913" s="21"/>
    </row>
    <row r="914" spans="17:24" x14ac:dyDescent="0.25">
      <c r="Q914" s="21"/>
      <c r="R914" s="21"/>
      <c r="S914" s="21"/>
      <c r="T914" s="21"/>
      <c r="U914" s="21"/>
      <c r="V914" s="21"/>
      <c r="W914" s="21"/>
      <c r="X914" s="21"/>
    </row>
    <row r="915" spans="17:24" x14ac:dyDescent="0.25">
      <c r="Q915" s="21"/>
      <c r="R915" s="21"/>
      <c r="S915" s="21"/>
      <c r="T915" s="21"/>
      <c r="U915" s="21"/>
      <c r="V915" s="21"/>
      <c r="W915" s="21"/>
      <c r="X915" s="21"/>
    </row>
    <row r="916" spans="17:24" x14ac:dyDescent="0.25">
      <c r="Q916" s="21"/>
      <c r="R916" s="21"/>
      <c r="S916" s="21"/>
      <c r="T916" s="21"/>
      <c r="U916" s="21"/>
      <c r="V916" s="21"/>
      <c r="W916" s="21"/>
      <c r="X916" s="21"/>
    </row>
    <row r="917" spans="17:24" x14ac:dyDescent="0.25">
      <c r="Q917" s="21"/>
      <c r="R917" s="21"/>
      <c r="S917" s="21"/>
      <c r="T917" s="21"/>
      <c r="U917" s="21"/>
      <c r="V917" s="21"/>
      <c r="W917" s="21"/>
      <c r="X917" s="21"/>
    </row>
    <row r="918" spans="17:24" x14ac:dyDescent="0.25">
      <c r="Q918" s="21"/>
      <c r="R918" s="21"/>
      <c r="S918" s="21"/>
      <c r="T918" s="21"/>
      <c r="U918" s="21"/>
      <c r="V918" s="21"/>
      <c r="W918" s="21"/>
      <c r="X918" s="21"/>
    </row>
    <row r="919" spans="17:24" x14ac:dyDescent="0.25">
      <c r="Q919" s="21"/>
      <c r="R919" s="21"/>
      <c r="S919" s="21"/>
      <c r="T919" s="21"/>
      <c r="U919" s="21"/>
      <c r="V919" s="21"/>
      <c r="W919" s="21"/>
      <c r="X919" s="21"/>
    </row>
    <row r="920" spans="17:24" x14ac:dyDescent="0.25">
      <c r="Q920" s="21"/>
      <c r="R920" s="21"/>
      <c r="S920" s="21"/>
      <c r="T920" s="21"/>
      <c r="U920" s="21"/>
      <c r="V920" s="21"/>
      <c r="W920" s="21"/>
      <c r="X920" s="21"/>
    </row>
    <row r="921" spans="17:24" x14ac:dyDescent="0.25">
      <c r="Q921" s="21"/>
      <c r="R921" s="21"/>
      <c r="S921" s="21"/>
      <c r="T921" s="21"/>
      <c r="U921" s="21"/>
      <c r="V921" s="21"/>
      <c r="W921" s="21"/>
      <c r="X921" s="21"/>
    </row>
    <row r="922" spans="17:24" x14ac:dyDescent="0.25">
      <c r="Q922" s="21"/>
      <c r="R922" s="21"/>
      <c r="S922" s="21"/>
      <c r="T922" s="21"/>
      <c r="U922" s="21"/>
      <c r="V922" s="21"/>
      <c r="W922" s="21"/>
      <c r="X922" s="21"/>
    </row>
    <row r="923" spans="17:24" x14ac:dyDescent="0.25">
      <c r="Q923" s="21"/>
      <c r="R923" s="21"/>
      <c r="S923" s="21"/>
      <c r="T923" s="21"/>
      <c r="U923" s="21"/>
      <c r="V923" s="21"/>
      <c r="W923" s="21"/>
      <c r="X923" s="21"/>
    </row>
    <row r="924" spans="17:24" x14ac:dyDescent="0.25">
      <c r="Q924" s="21"/>
      <c r="R924" s="21"/>
      <c r="S924" s="21"/>
      <c r="T924" s="21"/>
      <c r="U924" s="21"/>
      <c r="V924" s="21"/>
      <c r="W924" s="21"/>
      <c r="X924" s="21"/>
    </row>
    <row r="925" spans="17:24" x14ac:dyDescent="0.25">
      <c r="Q925" s="21"/>
      <c r="R925" s="21"/>
      <c r="S925" s="21"/>
      <c r="T925" s="21"/>
      <c r="U925" s="21"/>
      <c r="V925" s="21"/>
      <c r="W925" s="21"/>
      <c r="X925" s="21"/>
    </row>
    <row r="926" spans="17:24" x14ac:dyDescent="0.25">
      <c r="Q926" s="21"/>
      <c r="R926" s="21"/>
      <c r="S926" s="21"/>
      <c r="T926" s="21"/>
      <c r="U926" s="21"/>
      <c r="V926" s="21"/>
      <c r="W926" s="21"/>
      <c r="X926" s="21"/>
    </row>
    <row r="927" spans="17:24" x14ac:dyDescent="0.25">
      <c r="Q927" s="21"/>
      <c r="R927" s="21"/>
      <c r="S927" s="21"/>
      <c r="T927" s="21"/>
      <c r="U927" s="21"/>
      <c r="V927" s="21"/>
      <c r="W927" s="21"/>
      <c r="X927" s="21"/>
    </row>
    <row r="928" spans="17:24" x14ac:dyDescent="0.25">
      <c r="Q928" s="21"/>
      <c r="R928" s="21"/>
      <c r="S928" s="21"/>
      <c r="T928" s="21"/>
      <c r="U928" s="21"/>
      <c r="V928" s="21"/>
      <c r="W928" s="21"/>
      <c r="X928" s="21"/>
    </row>
    <row r="929" spans="17:24" x14ac:dyDescent="0.25">
      <c r="Q929" s="21"/>
      <c r="R929" s="21"/>
      <c r="S929" s="21"/>
      <c r="T929" s="21"/>
      <c r="U929" s="21"/>
      <c r="V929" s="21"/>
      <c r="W929" s="21"/>
      <c r="X929" s="21"/>
    </row>
    <row r="930" spans="17:24" x14ac:dyDescent="0.25">
      <c r="Q930" s="21"/>
      <c r="R930" s="21"/>
      <c r="S930" s="21"/>
      <c r="T930" s="21"/>
      <c r="U930" s="21"/>
      <c r="V930" s="21"/>
      <c r="W930" s="21"/>
      <c r="X930" s="21"/>
    </row>
    <row r="931" spans="17:24" x14ac:dyDescent="0.25">
      <c r="Q931" s="21"/>
      <c r="R931" s="21"/>
      <c r="S931" s="21"/>
      <c r="T931" s="21"/>
      <c r="U931" s="21"/>
      <c r="V931" s="21"/>
      <c r="W931" s="21"/>
      <c r="X931" s="21"/>
    </row>
    <row r="932" spans="17:24" x14ac:dyDescent="0.25">
      <c r="Q932" s="21"/>
      <c r="R932" s="21"/>
      <c r="S932" s="21"/>
      <c r="T932" s="21"/>
      <c r="U932" s="21"/>
      <c r="V932" s="21"/>
      <c r="W932" s="21"/>
      <c r="X932" s="21"/>
    </row>
    <row r="933" spans="17:24" x14ac:dyDescent="0.25">
      <c r="Q933" s="21"/>
      <c r="R933" s="21"/>
      <c r="S933" s="21"/>
      <c r="T933" s="21"/>
      <c r="U933" s="21"/>
      <c r="V933" s="21"/>
      <c r="W933" s="21"/>
      <c r="X933" s="21"/>
    </row>
    <row r="934" spans="17:24" x14ac:dyDescent="0.25">
      <c r="Q934" s="21"/>
      <c r="R934" s="21"/>
      <c r="S934" s="21"/>
      <c r="T934" s="21"/>
      <c r="U934" s="21"/>
      <c r="V934" s="21"/>
      <c r="W934" s="21"/>
      <c r="X934" s="21"/>
    </row>
    <row r="935" spans="17:24" x14ac:dyDescent="0.25">
      <c r="Q935" s="21"/>
      <c r="R935" s="21"/>
      <c r="S935" s="21"/>
      <c r="T935" s="21"/>
      <c r="U935" s="21"/>
      <c r="V935" s="21"/>
      <c r="W935" s="21"/>
      <c r="X935" s="21"/>
    </row>
    <row r="936" spans="17:24" x14ac:dyDescent="0.25">
      <c r="Q936" s="21"/>
      <c r="R936" s="21"/>
      <c r="S936" s="21"/>
      <c r="T936" s="21"/>
      <c r="U936" s="21"/>
      <c r="V936" s="21"/>
      <c r="W936" s="21"/>
      <c r="X936" s="21"/>
    </row>
    <row r="937" spans="17:24" x14ac:dyDescent="0.25">
      <c r="Q937" s="21"/>
      <c r="R937" s="21"/>
      <c r="S937" s="21"/>
      <c r="T937" s="21"/>
      <c r="U937" s="21"/>
      <c r="V937" s="21"/>
      <c r="W937" s="21"/>
      <c r="X937" s="21"/>
    </row>
    <row r="938" spans="17:24" x14ac:dyDescent="0.25">
      <c r="Q938" s="21"/>
      <c r="R938" s="21"/>
      <c r="S938" s="21"/>
      <c r="T938" s="21"/>
      <c r="U938" s="21"/>
      <c r="V938" s="21"/>
      <c r="W938" s="21"/>
      <c r="X938" s="21"/>
    </row>
    <row r="939" spans="17:24" x14ac:dyDescent="0.25">
      <c r="Q939" s="21"/>
      <c r="R939" s="21"/>
      <c r="S939" s="21"/>
      <c r="T939" s="21"/>
      <c r="U939" s="21"/>
      <c r="V939" s="21"/>
      <c r="W939" s="21"/>
      <c r="X939" s="21"/>
    </row>
    <row r="940" spans="17:24" x14ac:dyDescent="0.25">
      <c r="Q940" s="21"/>
      <c r="R940" s="21"/>
      <c r="S940" s="21"/>
      <c r="T940" s="21"/>
      <c r="U940" s="21"/>
      <c r="V940" s="21"/>
      <c r="W940" s="21"/>
      <c r="X940" s="21"/>
    </row>
    <row r="941" spans="17:24" x14ac:dyDescent="0.25">
      <c r="Q941" s="21"/>
      <c r="R941" s="21"/>
      <c r="S941" s="21"/>
      <c r="T941" s="21"/>
      <c r="U941" s="21"/>
      <c r="V941" s="21"/>
      <c r="W941" s="21"/>
      <c r="X941" s="21"/>
    </row>
    <row r="942" spans="17:24" x14ac:dyDescent="0.25">
      <c r="Q942" s="21"/>
      <c r="R942" s="21"/>
      <c r="S942" s="21"/>
      <c r="T942" s="21"/>
      <c r="U942" s="21"/>
      <c r="V942" s="21"/>
      <c r="W942" s="21"/>
      <c r="X942" s="21"/>
    </row>
    <row r="943" spans="17:24" x14ac:dyDescent="0.25">
      <c r="Q943" s="21"/>
      <c r="R943" s="21"/>
      <c r="S943" s="21"/>
      <c r="T943" s="21"/>
      <c r="U943" s="21"/>
      <c r="V943" s="21"/>
      <c r="W943" s="21"/>
      <c r="X943" s="21"/>
    </row>
    <row r="944" spans="17:24" x14ac:dyDescent="0.25">
      <c r="Q944" s="21"/>
      <c r="R944" s="21"/>
      <c r="S944" s="21"/>
      <c r="T944" s="21"/>
      <c r="U944" s="21"/>
      <c r="V944" s="21"/>
      <c r="W944" s="21"/>
      <c r="X944" s="21"/>
    </row>
    <row r="945" spans="17:24" x14ac:dyDescent="0.25">
      <c r="Q945" s="21"/>
      <c r="R945" s="21"/>
      <c r="S945" s="21"/>
      <c r="T945" s="21"/>
      <c r="U945" s="21"/>
      <c r="V945" s="21"/>
      <c r="W945" s="21"/>
      <c r="X945" s="21"/>
    </row>
    <row r="946" spans="17:24" x14ac:dyDescent="0.25">
      <c r="Q946" s="21"/>
      <c r="R946" s="21"/>
      <c r="S946" s="21"/>
      <c r="T946" s="21"/>
      <c r="U946" s="21"/>
      <c r="V946" s="21"/>
      <c r="W946" s="21"/>
      <c r="X946" s="21"/>
    </row>
    <row r="947" spans="17:24" x14ac:dyDescent="0.25">
      <c r="Q947" s="21"/>
      <c r="R947" s="21"/>
      <c r="S947" s="21"/>
      <c r="T947" s="21"/>
      <c r="U947" s="21"/>
      <c r="V947" s="21"/>
      <c r="W947" s="21"/>
      <c r="X947" s="21"/>
    </row>
    <row r="948" spans="17:24" x14ac:dyDescent="0.25">
      <c r="Q948" s="21"/>
      <c r="R948" s="21"/>
      <c r="S948" s="21"/>
      <c r="T948" s="21"/>
      <c r="U948" s="21"/>
      <c r="V948" s="21"/>
      <c r="W948" s="21"/>
      <c r="X948" s="21"/>
    </row>
    <row r="949" spans="17:24" x14ac:dyDescent="0.25">
      <c r="Q949" s="21"/>
      <c r="R949" s="21"/>
      <c r="S949" s="21"/>
      <c r="T949" s="21"/>
      <c r="U949" s="21"/>
      <c r="V949" s="21"/>
      <c r="W949" s="21"/>
      <c r="X949" s="21"/>
    </row>
    <row r="950" spans="17:24" x14ac:dyDescent="0.25">
      <c r="Q950" s="21"/>
      <c r="R950" s="21"/>
      <c r="S950" s="21"/>
      <c r="T950" s="21"/>
      <c r="U950" s="21"/>
      <c r="V950" s="21"/>
      <c r="W950" s="21"/>
      <c r="X950" s="21"/>
    </row>
    <row r="951" spans="17:24" x14ac:dyDescent="0.25">
      <c r="Q951" s="21"/>
      <c r="R951" s="21"/>
      <c r="S951" s="21"/>
      <c r="T951" s="21"/>
      <c r="U951" s="21"/>
      <c r="V951" s="21"/>
      <c r="W951" s="21"/>
      <c r="X951" s="21"/>
    </row>
    <row r="952" spans="17:24" x14ac:dyDescent="0.25">
      <c r="Q952" s="21"/>
      <c r="R952" s="21"/>
      <c r="S952" s="21"/>
      <c r="T952" s="21"/>
      <c r="U952" s="21"/>
      <c r="V952" s="21"/>
      <c r="W952" s="21"/>
      <c r="X952" s="21"/>
    </row>
    <row r="953" spans="17:24" x14ac:dyDescent="0.25">
      <c r="Q953" s="21"/>
      <c r="R953" s="21"/>
      <c r="S953" s="21"/>
      <c r="T953" s="21"/>
      <c r="U953" s="21"/>
      <c r="V953" s="21"/>
      <c r="W953" s="21"/>
      <c r="X953" s="21"/>
    </row>
    <row r="954" spans="17:24" x14ac:dyDescent="0.25">
      <c r="Q954" s="21"/>
      <c r="R954" s="21"/>
      <c r="S954" s="21"/>
      <c r="T954" s="21"/>
      <c r="U954" s="21"/>
      <c r="V954" s="21"/>
      <c r="W954" s="21"/>
      <c r="X954" s="21"/>
    </row>
    <row r="955" spans="17:24" x14ac:dyDescent="0.25">
      <c r="Q955" s="21"/>
      <c r="R955" s="21"/>
      <c r="S955" s="21"/>
      <c r="T955" s="21"/>
      <c r="U955" s="21"/>
      <c r="V955" s="21"/>
      <c r="W955" s="21"/>
      <c r="X955" s="21"/>
    </row>
    <row r="956" spans="17:24" x14ac:dyDescent="0.25">
      <c r="Q956" s="21"/>
      <c r="R956" s="21"/>
      <c r="S956" s="21"/>
      <c r="T956" s="21"/>
      <c r="U956" s="21"/>
      <c r="V956" s="21"/>
      <c r="W956" s="21"/>
      <c r="X956" s="21"/>
    </row>
    <row r="957" spans="17:24" x14ac:dyDescent="0.25">
      <c r="Q957" s="21"/>
      <c r="R957" s="21"/>
      <c r="S957" s="21"/>
      <c r="T957" s="21"/>
      <c r="U957" s="21"/>
      <c r="V957" s="21"/>
      <c r="W957" s="21"/>
      <c r="X957" s="21"/>
    </row>
    <row r="958" spans="17:24" x14ac:dyDescent="0.25">
      <c r="Q958" s="21"/>
      <c r="R958" s="21"/>
      <c r="S958" s="21"/>
      <c r="T958" s="21"/>
      <c r="U958" s="21"/>
      <c r="V958" s="21"/>
      <c r="W958" s="21"/>
      <c r="X958" s="21"/>
    </row>
    <row r="959" spans="17:24" x14ac:dyDescent="0.25">
      <c r="Q959" s="21"/>
      <c r="R959" s="21"/>
      <c r="S959" s="21"/>
      <c r="T959" s="21"/>
      <c r="U959" s="21"/>
      <c r="V959" s="21"/>
      <c r="W959" s="21"/>
      <c r="X959" s="21"/>
    </row>
    <row r="960" spans="17:24" x14ac:dyDescent="0.25">
      <c r="Q960" s="21"/>
      <c r="R960" s="21"/>
      <c r="S960" s="21"/>
      <c r="T960" s="21"/>
      <c r="U960" s="21"/>
      <c r="V960" s="21"/>
      <c r="W960" s="21"/>
      <c r="X960" s="21"/>
    </row>
    <row r="961" spans="17:24" x14ac:dyDescent="0.25">
      <c r="Q961" s="21"/>
      <c r="R961" s="21"/>
      <c r="S961" s="21"/>
      <c r="T961" s="21"/>
      <c r="U961" s="21"/>
      <c r="V961" s="21"/>
      <c r="W961" s="21"/>
      <c r="X961" s="21"/>
    </row>
    <row r="962" spans="17:24" x14ac:dyDescent="0.25">
      <c r="Q962" s="21"/>
      <c r="R962" s="21"/>
      <c r="S962" s="21"/>
      <c r="T962" s="21"/>
      <c r="U962" s="21"/>
      <c r="V962" s="21"/>
      <c r="W962" s="21"/>
      <c r="X962" s="21"/>
    </row>
    <row r="963" spans="17:24" x14ac:dyDescent="0.25">
      <c r="Q963" s="21"/>
      <c r="R963" s="21"/>
      <c r="S963" s="21"/>
      <c r="T963" s="21"/>
      <c r="U963" s="21"/>
      <c r="V963" s="21"/>
      <c r="W963" s="21"/>
      <c r="X963" s="21"/>
    </row>
    <row r="964" spans="17:24" x14ac:dyDescent="0.25">
      <c r="Q964" s="21"/>
      <c r="R964" s="21"/>
      <c r="S964" s="21"/>
      <c r="T964" s="21"/>
      <c r="U964" s="21"/>
      <c r="V964" s="21"/>
      <c r="W964" s="21"/>
      <c r="X964" s="21"/>
    </row>
    <row r="965" spans="17:24" x14ac:dyDescent="0.25">
      <c r="Q965" s="21"/>
      <c r="R965" s="21"/>
      <c r="S965" s="21"/>
      <c r="T965" s="21"/>
      <c r="U965" s="21"/>
      <c r="V965" s="21"/>
      <c r="W965" s="21"/>
      <c r="X965" s="21"/>
    </row>
    <row r="966" spans="17:24" x14ac:dyDescent="0.25">
      <c r="Q966" s="21"/>
      <c r="R966" s="21"/>
      <c r="S966" s="21"/>
      <c r="T966" s="21"/>
      <c r="U966" s="21"/>
      <c r="V966" s="21"/>
      <c r="W966" s="21"/>
      <c r="X966" s="21"/>
    </row>
    <row r="967" spans="17:24" x14ac:dyDescent="0.25">
      <c r="Q967" s="21"/>
      <c r="R967" s="21"/>
      <c r="S967" s="21"/>
      <c r="T967" s="21"/>
      <c r="U967" s="21"/>
      <c r="V967" s="21"/>
      <c r="W967" s="21"/>
      <c r="X967" s="21"/>
    </row>
    <row r="968" spans="17:24" x14ac:dyDescent="0.25">
      <c r="Q968" s="21"/>
      <c r="R968" s="21"/>
      <c r="S968" s="21"/>
      <c r="T968" s="21"/>
      <c r="U968" s="21"/>
      <c r="V968" s="21"/>
      <c r="W968" s="21"/>
      <c r="X968" s="21"/>
    </row>
    <row r="969" spans="17:24" x14ac:dyDescent="0.25">
      <c r="Q969" s="21"/>
      <c r="R969" s="21"/>
      <c r="S969" s="21"/>
      <c r="T969" s="21"/>
      <c r="U969" s="21"/>
      <c r="V969" s="21"/>
      <c r="W969" s="21"/>
      <c r="X969" s="21"/>
    </row>
    <row r="970" spans="17:24" x14ac:dyDescent="0.25">
      <c r="Q970" s="21"/>
      <c r="R970" s="21"/>
      <c r="S970" s="21"/>
      <c r="T970" s="21"/>
      <c r="U970" s="21"/>
      <c r="V970" s="21"/>
      <c r="W970" s="21"/>
      <c r="X970" s="21"/>
    </row>
    <row r="971" spans="17:24" x14ac:dyDescent="0.25">
      <c r="Q971" s="21"/>
      <c r="R971" s="21"/>
      <c r="S971" s="21"/>
      <c r="T971" s="21"/>
      <c r="U971" s="21"/>
      <c r="V971" s="21"/>
      <c r="W971" s="21"/>
      <c r="X971" s="21"/>
    </row>
    <row r="972" spans="17:24" x14ac:dyDescent="0.25">
      <c r="Q972" s="21"/>
      <c r="R972" s="21"/>
      <c r="S972" s="21"/>
      <c r="T972" s="21"/>
      <c r="U972" s="21"/>
      <c r="V972" s="21"/>
      <c r="W972" s="21"/>
      <c r="X972" s="21"/>
    </row>
    <row r="973" spans="17:24" x14ac:dyDescent="0.25">
      <c r="Q973" s="21"/>
      <c r="R973" s="21"/>
      <c r="S973" s="21"/>
      <c r="T973" s="21"/>
      <c r="U973" s="21"/>
      <c r="V973" s="21"/>
      <c r="W973" s="21"/>
      <c r="X973" s="21"/>
    </row>
    <row r="974" spans="17:24" x14ac:dyDescent="0.25">
      <c r="Q974" s="21"/>
      <c r="R974" s="21"/>
      <c r="S974" s="21"/>
      <c r="T974" s="21"/>
      <c r="U974" s="21"/>
      <c r="V974" s="21"/>
      <c r="W974" s="21"/>
      <c r="X974" s="21"/>
    </row>
    <row r="975" spans="17:24" x14ac:dyDescent="0.25">
      <c r="Q975" s="21"/>
      <c r="R975" s="21"/>
      <c r="S975" s="21"/>
      <c r="T975" s="21"/>
      <c r="U975" s="21"/>
      <c r="V975" s="21"/>
      <c r="W975" s="21"/>
      <c r="X975" s="21"/>
    </row>
    <row r="976" spans="17:24" x14ac:dyDescent="0.25">
      <c r="Q976" s="21"/>
      <c r="R976" s="21"/>
      <c r="S976" s="21"/>
      <c r="T976" s="21"/>
      <c r="U976" s="21"/>
      <c r="V976" s="21"/>
      <c r="W976" s="21"/>
      <c r="X976" s="21"/>
    </row>
    <row r="977" spans="17:24" x14ac:dyDescent="0.25">
      <c r="Q977" s="21"/>
      <c r="R977" s="21"/>
      <c r="S977" s="21"/>
      <c r="T977" s="21"/>
      <c r="U977" s="21"/>
      <c r="V977" s="21"/>
      <c r="W977" s="21"/>
      <c r="X977" s="21"/>
    </row>
    <row r="978" spans="17:24" x14ac:dyDescent="0.25">
      <c r="Q978" s="21"/>
      <c r="R978" s="21"/>
      <c r="S978" s="21"/>
      <c r="T978" s="21"/>
      <c r="U978" s="21"/>
      <c r="V978" s="21"/>
      <c r="W978" s="21"/>
      <c r="X978" s="21"/>
    </row>
    <row r="979" spans="17:24" x14ac:dyDescent="0.25">
      <c r="Q979" s="21"/>
      <c r="R979" s="21"/>
      <c r="S979" s="21"/>
      <c r="T979" s="21"/>
      <c r="U979" s="21"/>
      <c r="V979" s="21"/>
      <c r="W979" s="21"/>
      <c r="X979" s="21"/>
    </row>
    <row r="980" spans="17:24" x14ac:dyDescent="0.25">
      <c r="Q980" s="21"/>
      <c r="R980" s="21"/>
      <c r="S980" s="21"/>
      <c r="T980" s="21"/>
      <c r="U980" s="21"/>
      <c r="V980" s="21"/>
      <c r="W980" s="21"/>
      <c r="X980" s="21"/>
    </row>
    <row r="981" spans="17:24" x14ac:dyDescent="0.25">
      <c r="Q981" s="21"/>
      <c r="R981" s="21"/>
      <c r="S981" s="21"/>
      <c r="T981" s="21"/>
      <c r="U981" s="21"/>
      <c r="V981" s="21"/>
      <c r="W981" s="21"/>
      <c r="X981" s="21"/>
    </row>
    <row r="982" spans="17:24" x14ac:dyDescent="0.25">
      <c r="Q982" s="21"/>
      <c r="R982" s="21"/>
      <c r="S982" s="21"/>
      <c r="T982" s="21"/>
      <c r="U982" s="21"/>
      <c r="V982" s="21"/>
      <c r="W982" s="21"/>
      <c r="X982" s="21"/>
    </row>
    <row r="983" spans="17:24" x14ac:dyDescent="0.25">
      <c r="Q983" s="21"/>
      <c r="R983" s="21"/>
      <c r="S983" s="21"/>
      <c r="T983" s="21"/>
      <c r="U983" s="21"/>
      <c r="V983" s="21"/>
      <c r="W983" s="21"/>
      <c r="X983" s="21"/>
    </row>
    <row r="984" spans="17:24" x14ac:dyDescent="0.25">
      <c r="Q984" s="21"/>
      <c r="R984" s="21"/>
      <c r="S984" s="21"/>
      <c r="T984" s="21"/>
      <c r="U984" s="21"/>
      <c r="V984" s="21"/>
      <c r="W984" s="21"/>
      <c r="X984" s="21"/>
    </row>
    <row r="985" spans="17:24" x14ac:dyDescent="0.25">
      <c r="Q985" s="21"/>
      <c r="R985" s="21"/>
      <c r="S985" s="21"/>
      <c r="T985" s="21"/>
      <c r="U985" s="21"/>
      <c r="V985" s="21"/>
      <c r="W985" s="21"/>
      <c r="X985" s="21"/>
    </row>
    <row r="986" spans="17:24" x14ac:dyDescent="0.25">
      <c r="Q986" s="21"/>
      <c r="R986" s="21"/>
      <c r="S986" s="21"/>
      <c r="T986" s="21"/>
      <c r="U986" s="21"/>
      <c r="V986" s="21"/>
      <c r="W986" s="21"/>
      <c r="X986" s="21"/>
    </row>
    <row r="987" spans="17:24" x14ac:dyDescent="0.25">
      <c r="Q987" s="21"/>
      <c r="R987" s="21"/>
      <c r="S987" s="21"/>
      <c r="T987" s="21"/>
      <c r="U987" s="21"/>
      <c r="V987" s="21"/>
      <c r="W987" s="21"/>
      <c r="X987" s="21"/>
    </row>
    <row r="988" spans="17:24" x14ac:dyDescent="0.25">
      <c r="Q988" s="21"/>
      <c r="R988" s="21"/>
      <c r="S988" s="21"/>
      <c r="T988" s="21"/>
      <c r="U988" s="21"/>
      <c r="V988" s="21"/>
      <c r="W988" s="21"/>
      <c r="X988" s="21"/>
    </row>
    <row r="989" spans="17:24" x14ac:dyDescent="0.25">
      <c r="Q989" s="21"/>
      <c r="R989" s="21"/>
      <c r="S989" s="21"/>
      <c r="T989" s="21"/>
      <c r="U989" s="21"/>
      <c r="V989" s="21"/>
      <c r="W989" s="21"/>
      <c r="X989" s="21"/>
    </row>
    <row r="990" spans="17:24" x14ac:dyDescent="0.25">
      <c r="Q990" s="21"/>
      <c r="R990" s="21"/>
      <c r="S990" s="21"/>
      <c r="T990" s="21"/>
      <c r="U990" s="21"/>
      <c r="V990" s="21"/>
      <c r="W990" s="21"/>
      <c r="X990" s="21"/>
    </row>
    <row r="991" spans="17:24" x14ac:dyDescent="0.25">
      <c r="Q991" s="21"/>
      <c r="R991" s="21"/>
      <c r="S991" s="21"/>
      <c r="T991" s="21"/>
      <c r="U991" s="21"/>
      <c r="V991" s="21"/>
      <c r="W991" s="21"/>
      <c r="X991" s="21"/>
    </row>
    <row r="992" spans="17:24" x14ac:dyDescent="0.25">
      <c r="Q992" s="21"/>
      <c r="R992" s="21"/>
      <c r="S992" s="21"/>
      <c r="T992" s="21"/>
      <c r="U992" s="21"/>
      <c r="V992" s="21"/>
      <c r="W992" s="21"/>
      <c r="X992" s="21"/>
    </row>
    <row r="993" spans="17:24" x14ac:dyDescent="0.25">
      <c r="Q993" s="21"/>
      <c r="R993" s="21"/>
      <c r="S993" s="21"/>
      <c r="T993" s="21"/>
      <c r="U993" s="21"/>
      <c r="V993" s="21"/>
      <c r="W993" s="21"/>
      <c r="X993" s="21"/>
    </row>
    <row r="994" spans="17:24" x14ac:dyDescent="0.25">
      <c r="Q994" s="21"/>
      <c r="R994" s="21"/>
      <c r="S994" s="21"/>
      <c r="T994" s="21"/>
      <c r="U994" s="21"/>
      <c r="V994" s="21"/>
      <c r="W994" s="21"/>
      <c r="X994" s="21"/>
    </row>
    <row r="995" spans="17:24" x14ac:dyDescent="0.25">
      <c r="Q995" s="21"/>
      <c r="R995" s="21"/>
      <c r="S995" s="21"/>
      <c r="T995" s="21"/>
      <c r="U995" s="21"/>
      <c r="V995" s="21"/>
      <c r="W995" s="21"/>
      <c r="X995" s="21"/>
    </row>
    <row r="996" spans="17:24" x14ac:dyDescent="0.25">
      <c r="Q996" s="21"/>
      <c r="R996" s="21"/>
      <c r="S996" s="21"/>
      <c r="T996" s="21"/>
      <c r="U996" s="21"/>
      <c r="V996" s="21"/>
      <c r="W996" s="21"/>
      <c r="X996" s="21"/>
    </row>
    <row r="997" spans="17:24" x14ac:dyDescent="0.25">
      <c r="Q997" s="21"/>
      <c r="R997" s="21"/>
      <c r="S997" s="21"/>
      <c r="T997" s="21"/>
      <c r="U997" s="21"/>
      <c r="V997" s="21"/>
      <c r="W997" s="21"/>
      <c r="X997" s="21"/>
    </row>
    <row r="998" spans="17:24" x14ac:dyDescent="0.25">
      <c r="Q998" s="21"/>
      <c r="R998" s="21"/>
      <c r="S998" s="21"/>
      <c r="T998" s="21"/>
      <c r="U998" s="21"/>
      <c r="V998" s="21"/>
      <c r="W998" s="21"/>
      <c r="X998" s="21"/>
    </row>
    <row r="999" spans="17:24" x14ac:dyDescent="0.25">
      <c r="Q999" s="21"/>
      <c r="R999" s="21"/>
      <c r="S999" s="21"/>
      <c r="T999" s="21"/>
      <c r="U999" s="21"/>
      <c r="V999" s="21"/>
      <c r="W999" s="21"/>
      <c r="X999" s="21"/>
    </row>
    <row r="1000" spans="17:24" x14ac:dyDescent="0.25">
      <c r="Q1000" s="21"/>
      <c r="R1000" s="21"/>
      <c r="S1000" s="21"/>
      <c r="T1000" s="21"/>
      <c r="U1000" s="21"/>
      <c r="V1000" s="21"/>
      <c r="W1000" s="21"/>
      <c r="X1000" s="21"/>
    </row>
    <row r="1001" spans="17:24" x14ac:dyDescent="0.25">
      <c r="Q1001" s="21"/>
      <c r="R1001" s="21"/>
      <c r="S1001" s="21"/>
      <c r="T1001" s="21"/>
      <c r="U1001" s="21"/>
      <c r="V1001" s="21"/>
      <c r="W1001" s="21"/>
      <c r="X1001" s="21"/>
    </row>
    <row r="1002" spans="17:24" x14ac:dyDescent="0.25">
      <c r="Q1002" s="21"/>
      <c r="R1002" s="21"/>
      <c r="S1002" s="21"/>
      <c r="T1002" s="21"/>
      <c r="U1002" s="21"/>
      <c r="V1002" s="21"/>
      <c r="W1002" s="21"/>
      <c r="X1002" s="21"/>
    </row>
    <row r="1003" spans="17:24" x14ac:dyDescent="0.25">
      <c r="Q1003" s="21"/>
      <c r="R1003" s="21"/>
      <c r="S1003" s="21"/>
      <c r="T1003" s="21"/>
      <c r="U1003" s="21"/>
      <c r="V1003" s="21"/>
      <c r="W1003" s="21"/>
      <c r="X1003" s="21"/>
    </row>
    <row r="1004" spans="17:24" x14ac:dyDescent="0.25">
      <c r="Q1004" s="21"/>
      <c r="R1004" s="21"/>
      <c r="S1004" s="21"/>
      <c r="T1004" s="21"/>
      <c r="U1004" s="21"/>
      <c r="V1004" s="21"/>
      <c r="W1004" s="21"/>
      <c r="X1004" s="21"/>
    </row>
    <row r="1005" spans="17:24" x14ac:dyDescent="0.25">
      <c r="Q1005" s="21"/>
      <c r="R1005" s="21"/>
      <c r="S1005" s="21"/>
      <c r="T1005" s="21"/>
      <c r="U1005" s="21"/>
      <c r="V1005" s="21"/>
      <c r="W1005" s="21"/>
      <c r="X1005" s="21"/>
    </row>
    <row r="1006" spans="17:24" x14ac:dyDescent="0.25">
      <c r="Q1006" s="21"/>
      <c r="R1006" s="21"/>
      <c r="S1006" s="21"/>
      <c r="T1006" s="21"/>
      <c r="U1006" s="21"/>
      <c r="V1006" s="21"/>
      <c r="W1006" s="21"/>
      <c r="X1006" s="21"/>
    </row>
    <row r="1007" spans="17:24" x14ac:dyDescent="0.25">
      <c r="Q1007" s="21"/>
      <c r="R1007" s="21"/>
      <c r="S1007" s="21"/>
      <c r="T1007" s="21"/>
      <c r="U1007" s="21"/>
      <c r="V1007" s="21"/>
      <c r="W1007" s="21"/>
      <c r="X1007" s="21"/>
    </row>
    <row r="1008" spans="17:24" x14ac:dyDescent="0.25">
      <c r="Q1008" s="21"/>
      <c r="R1008" s="21"/>
      <c r="S1008" s="21"/>
      <c r="T1008" s="21"/>
      <c r="U1008" s="21"/>
      <c r="V1008" s="21"/>
      <c r="W1008" s="21"/>
      <c r="X1008" s="21"/>
    </row>
    <row r="1009" spans="17:24" x14ac:dyDescent="0.25">
      <c r="Q1009" s="21"/>
      <c r="R1009" s="21"/>
      <c r="S1009" s="21"/>
      <c r="T1009" s="21"/>
      <c r="U1009" s="21"/>
      <c r="V1009" s="21"/>
      <c r="W1009" s="21"/>
      <c r="X1009" s="21"/>
    </row>
    <row r="1010" spans="17:24" x14ac:dyDescent="0.25">
      <c r="Q1010" s="21"/>
      <c r="R1010" s="21"/>
      <c r="S1010" s="21"/>
      <c r="T1010" s="21"/>
      <c r="U1010" s="21"/>
      <c r="V1010" s="21"/>
      <c r="W1010" s="21"/>
      <c r="X1010" s="21"/>
    </row>
    <row r="1011" spans="17:24" x14ac:dyDescent="0.25">
      <c r="Q1011" s="21"/>
      <c r="R1011" s="21"/>
      <c r="S1011" s="21"/>
      <c r="T1011" s="21"/>
      <c r="U1011" s="21"/>
      <c r="V1011" s="21"/>
      <c r="W1011" s="21"/>
      <c r="X1011" s="21"/>
    </row>
    <row r="1012" spans="17:24" x14ac:dyDescent="0.25">
      <c r="Q1012" s="21"/>
      <c r="R1012" s="21"/>
      <c r="S1012" s="21"/>
      <c r="T1012" s="21"/>
      <c r="U1012" s="21"/>
      <c r="V1012" s="21"/>
      <c r="W1012" s="21"/>
      <c r="X1012" s="21"/>
    </row>
    <row r="1013" spans="17:24" x14ac:dyDescent="0.25">
      <c r="Q1013" s="21"/>
      <c r="R1013" s="21"/>
      <c r="S1013" s="21"/>
      <c r="T1013" s="21"/>
      <c r="U1013" s="21"/>
      <c r="V1013" s="21"/>
      <c r="W1013" s="21"/>
      <c r="X1013" s="21"/>
    </row>
    <row r="1014" spans="17:24" x14ac:dyDescent="0.25">
      <c r="Q1014" s="21"/>
      <c r="R1014" s="21"/>
      <c r="S1014" s="21"/>
      <c r="T1014" s="21"/>
      <c r="U1014" s="21"/>
      <c r="V1014" s="21"/>
      <c r="W1014" s="21"/>
      <c r="X1014" s="21"/>
    </row>
    <row r="1015" spans="17:24" x14ac:dyDescent="0.25">
      <c r="Q1015" s="21"/>
      <c r="R1015" s="21"/>
      <c r="S1015" s="21"/>
      <c r="T1015" s="21"/>
      <c r="U1015" s="21"/>
      <c r="V1015" s="21"/>
      <c r="W1015" s="21"/>
      <c r="X1015" s="21"/>
    </row>
    <row r="1016" spans="17:24" x14ac:dyDescent="0.25">
      <c r="Q1016" s="21"/>
      <c r="R1016" s="21"/>
      <c r="S1016" s="21"/>
      <c r="T1016" s="21"/>
      <c r="U1016" s="21"/>
      <c r="V1016" s="21"/>
      <c r="W1016" s="21"/>
      <c r="X1016" s="21"/>
    </row>
    <row r="1017" spans="17:24" x14ac:dyDescent="0.25">
      <c r="Q1017" s="21"/>
      <c r="R1017" s="21"/>
      <c r="S1017" s="21"/>
      <c r="T1017" s="21"/>
      <c r="U1017" s="21"/>
      <c r="V1017" s="21"/>
      <c r="W1017" s="21"/>
      <c r="X1017" s="21"/>
    </row>
    <row r="1018" spans="17:24" x14ac:dyDescent="0.25">
      <c r="Q1018" s="21"/>
      <c r="R1018" s="21"/>
      <c r="S1018" s="21"/>
      <c r="T1018" s="21"/>
      <c r="U1018" s="21"/>
      <c r="V1018" s="21"/>
      <c r="W1018" s="21"/>
      <c r="X1018" s="21"/>
    </row>
    <row r="1019" spans="17:24" x14ac:dyDescent="0.25">
      <c r="Q1019" s="21"/>
      <c r="R1019" s="21"/>
      <c r="S1019" s="21"/>
      <c r="T1019" s="21"/>
      <c r="U1019" s="21"/>
      <c r="V1019" s="21"/>
      <c r="W1019" s="21"/>
      <c r="X1019" s="21"/>
    </row>
    <row r="1020" spans="17:24" x14ac:dyDescent="0.25">
      <c r="Q1020" s="21"/>
      <c r="R1020" s="21"/>
      <c r="S1020" s="21"/>
      <c r="T1020" s="21"/>
      <c r="U1020" s="21"/>
      <c r="V1020" s="21"/>
      <c r="W1020" s="21"/>
      <c r="X1020" s="21"/>
    </row>
    <row r="1021" spans="17:24" x14ac:dyDescent="0.25">
      <c r="Q1021" s="21"/>
      <c r="R1021" s="21"/>
      <c r="S1021" s="21"/>
      <c r="T1021" s="21"/>
      <c r="U1021" s="21"/>
      <c r="V1021" s="21"/>
      <c r="W1021" s="21"/>
      <c r="X1021" s="21"/>
    </row>
    <row r="1022" spans="17:24" x14ac:dyDescent="0.25">
      <c r="Q1022" s="21"/>
      <c r="R1022" s="21"/>
      <c r="S1022" s="21"/>
      <c r="T1022" s="21"/>
      <c r="U1022" s="21"/>
      <c r="V1022" s="21"/>
      <c r="W1022" s="21"/>
      <c r="X1022" s="21"/>
    </row>
    <row r="1023" spans="17:24" x14ac:dyDescent="0.25">
      <c r="Q1023" s="21"/>
      <c r="R1023" s="21"/>
      <c r="S1023" s="21"/>
      <c r="T1023" s="21"/>
      <c r="U1023" s="21"/>
      <c r="V1023" s="21"/>
      <c r="W1023" s="21"/>
      <c r="X1023" s="21"/>
    </row>
    <row r="1024" spans="17:24" x14ac:dyDescent="0.25">
      <c r="Q1024" s="21"/>
      <c r="R1024" s="21"/>
      <c r="S1024" s="21"/>
      <c r="T1024" s="21"/>
      <c r="U1024" s="21"/>
      <c r="V1024" s="21"/>
      <c r="W1024" s="21"/>
      <c r="X1024" s="21"/>
    </row>
    <row r="1025" spans="17:24" x14ac:dyDescent="0.25">
      <c r="Q1025" s="21"/>
      <c r="R1025" s="21"/>
      <c r="S1025" s="21"/>
      <c r="T1025" s="21"/>
      <c r="U1025" s="21"/>
      <c r="V1025" s="21"/>
      <c r="W1025" s="21"/>
      <c r="X1025" s="21"/>
    </row>
    <row r="1026" spans="17:24" x14ac:dyDescent="0.25">
      <c r="Q1026" s="21"/>
      <c r="R1026" s="21"/>
      <c r="S1026" s="21"/>
      <c r="T1026" s="21"/>
      <c r="U1026" s="21"/>
      <c r="V1026" s="21"/>
      <c r="W1026" s="21"/>
      <c r="X1026" s="21"/>
    </row>
    <row r="1027" spans="17:24" x14ac:dyDescent="0.25">
      <c r="Q1027" s="21"/>
      <c r="R1027" s="21"/>
      <c r="S1027" s="21"/>
      <c r="T1027" s="21"/>
      <c r="U1027" s="21"/>
      <c r="V1027" s="21"/>
      <c r="W1027" s="21"/>
      <c r="X1027" s="21"/>
    </row>
    <row r="1028" spans="17:24" x14ac:dyDescent="0.25">
      <c r="Q1028" s="21"/>
      <c r="R1028" s="21"/>
      <c r="S1028" s="21"/>
      <c r="T1028" s="21"/>
      <c r="U1028" s="21"/>
      <c r="V1028" s="21"/>
      <c r="W1028" s="21"/>
      <c r="X1028" s="21"/>
    </row>
    <row r="1029" spans="17:24" x14ac:dyDescent="0.25">
      <c r="Q1029" s="21"/>
      <c r="R1029" s="21"/>
      <c r="S1029" s="21"/>
      <c r="T1029" s="21"/>
      <c r="U1029" s="21"/>
      <c r="V1029" s="21"/>
      <c r="W1029" s="21"/>
      <c r="X1029" s="21"/>
    </row>
    <row r="1030" spans="17:24" x14ac:dyDescent="0.25">
      <c r="Q1030" s="21"/>
      <c r="R1030" s="21"/>
      <c r="S1030" s="21"/>
      <c r="T1030" s="21"/>
      <c r="U1030" s="21"/>
      <c r="V1030" s="21"/>
      <c r="W1030" s="21"/>
      <c r="X1030" s="21"/>
    </row>
    <row r="1031" spans="17:24" x14ac:dyDescent="0.25">
      <c r="Q1031" s="21"/>
      <c r="R1031" s="21"/>
      <c r="S1031" s="21"/>
      <c r="T1031" s="21"/>
      <c r="U1031" s="21"/>
      <c r="V1031" s="21"/>
      <c r="W1031" s="21"/>
      <c r="X1031" s="21"/>
    </row>
    <row r="1032" spans="17:24" x14ac:dyDescent="0.25">
      <c r="Q1032" s="21"/>
      <c r="R1032" s="21"/>
      <c r="S1032" s="21"/>
      <c r="T1032" s="21"/>
      <c r="U1032" s="21"/>
      <c r="V1032" s="21"/>
      <c r="W1032" s="21"/>
      <c r="X1032" s="21"/>
    </row>
    <row r="1033" spans="17:24" x14ac:dyDescent="0.25">
      <c r="Q1033" s="21"/>
      <c r="R1033" s="21"/>
      <c r="S1033" s="21"/>
      <c r="T1033" s="21"/>
      <c r="U1033" s="21"/>
      <c r="V1033" s="21"/>
      <c r="W1033" s="21"/>
      <c r="X1033" s="21"/>
    </row>
    <row r="1034" spans="17:24" x14ac:dyDescent="0.25">
      <c r="Q1034" s="21"/>
      <c r="R1034" s="21"/>
      <c r="S1034" s="21"/>
      <c r="T1034" s="21"/>
      <c r="U1034" s="21"/>
      <c r="V1034" s="21"/>
      <c r="W1034" s="21"/>
      <c r="X1034" s="21"/>
    </row>
    <row r="1035" spans="17:24" x14ac:dyDescent="0.25">
      <c r="Q1035" s="21"/>
      <c r="R1035" s="21"/>
      <c r="S1035" s="21"/>
      <c r="T1035" s="21"/>
      <c r="U1035" s="21"/>
      <c r="V1035" s="21"/>
      <c r="W1035" s="21"/>
      <c r="X1035" s="21"/>
    </row>
    <row r="1036" spans="17:24" x14ac:dyDescent="0.25">
      <c r="Q1036" s="21"/>
      <c r="R1036" s="21"/>
      <c r="S1036" s="21"/>
      <c r="T1036" s="21"/>
      <c r="U1036" s="21"/>
      <c r="V1036" s="21"/>
      <c r="W1036" s="21"/>
      <c r="X1036" s="21"/>
    </row>
    <row r="1037" spans="17:24" x14ac:dyDescent="0.25">
      <c r="Q1037" s="21"/>
      <c r="R1037" s="21"/>
      <c r="S1037" s="21"/>
      <c r="T1037" s="21"/>
      <c r="U1037" s="21"/>
      <c r="V1037" s="21"/>
      <c r="W1037" s="21"/>
      <c r="X1037" s="21"/>
    </row>
    <row r="1038" spans="17:24" x14ac:dyDescent="0.25">
      <c r="Q1038" s="21"/>
      <c r="R1038" s="21"/>
      <c r="S1038" s="21"/>
      <c r="T1038" s="21"/>
      <c r="U1038" s="21"/>
      <c r="V1038" s="21"/>
      <c r="W1038" s="21"/>
      <c r="X1038" s="21"/>
    </row>
    <row r="1039" spans="17:24" x14ac:dyDescent="0.25">
      <c r="Q1039" s="21"/>
      <c r="R1039" s="21"/>
      <c r="S1039" s="21"/>
      <c r="T1039" s="21"/>
      <c r="U1039" s="21"/>
      <c r="V1039" s="21"/>
      <c r="W1039" s="21"/>
      <c r="X1039" s="21"/>
    </row>
    <row r="1040" spans="17:24" x14ac:dyDescent="0.25">
      <c r="Q1040" s="21"/>
      <c r="R1040" s="21"/>
      <c r="S1040" s="21"/>
      <c r="T1040" s="21"/>
      <c r="U1040" s="21"/>
      <c r="V1040" s="21"/>
      <c r="W1040" s="21"/>
      <c r="X1040" s="21"/>
    </row>
    <row r="1041" spans="17:24" x14ac:dyDescent="0.25">
      <c r="Q1041" s="21"/>
      <c r="R1041" s="21"/>
      <c r="S1041" s="21"/>
      <c r="T1041" s="21"/>
      <c r="U1041" s="21"/>
      <c r="V1041" s="21"/>
      <c r="W1041" s="21"/>
      <c r="X1041" s="21"/>
    </row>
    <row r="1042" spans="17:24" x14ac:dyDescent="0.25">
      <c r="Q1042" s="21"/>
      <c r="R1042" s="21"/>
      <c r="S1042" s="21"/>
      <c r="T1042" s="21"/>
      <c r="U1042" s="21"/>
      <c r="V1042" s="21"/>
      <c r="W1042" s="21"/>
      <c r="X1042" s="21"/>
    </row>
    <row r="1043" spans="17:24" x14ac:dyDescent="0.25">
      <c r="Q1043" s="21"/>
      <c r="R1043" s="21"/>
      <c r="S1043" s="21"/>
      <c r="T1043" s="21"/>
      <c r="U1043" s="21"/>
      <c r="V1043" s="21"/>
      <c r="W1043" s="21"/>
      <c r="X1043" s="21"/>
    </row>
    <row r="1044" spans="17:24" x14ac:dyDescent="0.25">
      <c r="Q1044" s="21"/>
      <c r="R1044" s="21"/>
      <c r="S1044" s="21"/>
      <c r="T1044" s="21"/>
      <c r="U1044" s="21"/>
      <c r="V1044" s="21"/>
      <c r="W1044" s="21"/>
      <c r="X1044" s="21"/>
    </row>
    <row r="1045" spans="17:24" x14ac:dyDescent="0.25">
      <c r="Q1045" s="21"/>
      <c r="R1045" s="21"/>
      <c r="S1045" s="21"/>
      <c r="T1045" s="21"/>
      <c r="U1045" s="21"/>
      <c r="V1045" s="21"/>
      <c r="W1045" s="21"/>
      <c r="X1045" s="21"/>
    </row>
    <row r="1046" spans="17:24" x14ac:dyDescent="0.25">
      <c r="Q1046" s="21"/>
      <c r="R1046" s="21"/>
      <c r="S1046" s="21"/>
      <c r="T1046" s="21"/>
      <c r="U1046" s="21"/>
      <c r="V1046" s="21"/>
      <c r="W1046" s="21"/>
      <c r="X1046" s="21"/>
    </row>
    <row r="1047" spans="17:24" x14ac:dyDescent="0.25">
      <c r="Q1047" s="21"/>
      <c r="R1047" s="21"/>
      <c r="S1047" s="21"/>
      <c r="T1047" s="21"/>
      <c r="U1047" s="21"/>
      <c r="V1047" s="21"/>
      <c r="W1047" s="21"/>
      <c r="X1047" s="21"/>
    </row>
    <row r="1048" spans="17:24" x14ac:dyDescent="0.25">
      <c r="Q1048" s="21"/>
      <c r="R1048" s="21"/>
      <c r="S1048" s="21"/>
      <c r="T1048" s="21"/>
      <c r="U1048" s="21"/>
      <c r="V1048" s="21"/>
      <c r="W1048" s="21"/>
      <c r="X1048" s="21"/>
    </row>
    <row r="1049" spans="17:24" x14ac:dyDescent="0.25">
      <c r="Q1049" s="21"/>
      <c r="R1049" s="21"/>
      <c r="S1049" s="21"/>
      <c r="T1049" s="21"/>
      <c r="U1049" s="21"/>
      <c r="V1049" s="21"/>
      <c r="W1049" s="21"/>
      <c r="X1049" s="21"/>
    </row>
    <row r="1050" spans="17:24" x14ac:dyDescent="0.25">
      <c r="Q1050" s="21"/>
      <c r="R1050" s="21"/>
      <c r="S1050" s="21"/>
      <c r="T1050" s="21"/>
      <c r="U1050" s="21"/>
      <c r="V1050" s="21"/>
      <c r="W1050" s="21"/>
      <c r="X1050" s="21"/>
    </row>
    <row r="1051" spans="17:24" x14ac:dyDescent="0.25">
      <c r="Q1051" s="21"/>
      <c r="R1051" s="21"/>
      <c r="S1051" s="21"/>
      <c r="T1051" s="21"/>
      <c r="U1051" s="21"/>
      <c r="V1051" s="21"/>
      <c r="W1051" s="21"/>
      <c r="X1051" s="21"/>
    </row>
    <row r="1052" spans="17:24" x14ac:dyDescent="0.25">
      <c r="Q1052" s="21"/>
      <c r="R1052" s="21"/>
      <c r="S1052" s="21"/>
      <c r="T1052" s="21"/>
      <c r="U1052" s="21"/>
      <c r="V1052" s="21"/>
      <c r="W1052" s="21"/>
      <c r="X1052" s="21"/>
    </row>
    <row r="1053" spans="17:24" x14ac:dyDescent="0.25">
      <c r="Q1053" s="21"/>
      <c r="R1053" s="21"/>
      <c r="S1053" s="21"/>
      <c r="T1053" s="21"/>
      <c r="U1053" s="21"/>
      <c r="V1053" s="21"/>
      <c r="W1053" s="21"/>
      <c r="X1053" s="21"/>
    </row>
    <row r="1054" spans="17:24" x14ac:dyDescent="0.25">
      <c r="Q1054" s="21"/>
      <c r="R1054" s="21"/>
      <c r="S1054" s="21"/>
      <c r="T1054" s="21"/>
      <c r="U1054" s="21"/>
      <c r="V1054" s="21"/>
      <c r="W1054" s="21"/>
      <c r="X1054" s="21"/>
    </row>
    <row r="1055" spans="17:24" x14ac:dyDescent="0.25">
      <c r="Q1055" s="21"/>
      <c r="R1055" s="21"/>
      <c r="S1055" s="21"/>
      <c r="T1055" s="21"/>
      <c r="U1055" s="21"/>
      <c r="V1055" s="21"/>
      <c r="W1055" s="21"/>
      <c r="X1055" s="21"/>
    </row>
    <row r="1056" spans="17:24" x14ac:dyDescent="0.25">
      <c r="Q1056" s="21"/>
      <c r="R1056" s="21"/>
      <c r="S1056" s="21"/>
      <c r="T1056" s="21"/>
      <c r="U1056" s="21"/>
      <c r="V1056" s="21"/>
      <c r="W1056" s="21"/>
      <c r="X1056" s="21"/>
    </row>
    <row r="1057" spans="17:24" x14ac:dyDescent="0.25">
      <c r="Q1057" s="21"/>
      <c r="R1057" s="21"/>
      <c r="S1057" s="21"/>
      <c r="T1057" s="21"/>
      <c r="U1057" s="21"/>
      <c r="V1057" s="21"/>
      <c r="W1057" s="21"/>
      <c r="X1057" s="21"/>
    </row>
    <row r="1058" spans="17:24" x14ac:dyDescent="0.25">
      <c r="Q1058" s="21"/>
      <c r="R1058" s="21"/>
      <c r="S1058" s="21"/>
      <c r="T1058" s="21"/>
      <c r="U1058" s="21"/>
      <c r="V1058" s="21"/>
      <c r="W1058" s="21"/>
      <c r="X1058" s="21"/>
    </row>
    <row r="1059" spans="17:24" x14ac:dyDescent="0.25">
      <c r="Q1059" s="21"/>
      <c r="R1059" s="21"/>
      <c r="S1059" s="21"/>
      <c r="T1059" s="21"/>
      <c r="U1059" s="21"/>
      <c r="V1059" s="21"/>
      <c r="W1059" s="21"/>
      <c r="X1059" s="21"/>
    </row>
    <row r="1060" spans="17:24" x14ac:dyDescent="0.25">
      <c r="Q1060" s="21"/>
      <c r="R1060" s="21"/>
      <c r="S1060" s="21"/>
      <c r="T1060" s="21"/>
      <c r="U1060" s="21"/>
      <c r="V1060" s="21"/>
      <c r="W1060" s="21"/>
      <c r="X1060" s="21"/>
    </row>
    <row r="1061" spans="17:24" x14ac:dyDescent="0.25">
      <c r="Q1061" s="21"/>
      <c r="R1061" s="21"/>
      <c r="S1061" s="21"/>
      <c r="T1061" s="21"/>
      <c r="U1061" s="21"/>
      <c r="V1061" s="21"/>
      <c r="W1061" s="21"/>
      <c r="X1061" s="21"/>
    </row>
    <row r="1062" spans="17:24" x14ac:dyDescent="0.25">
      <c r="Q1062" s="21"/>
      <c r="R1062" s="21"/>
      <c r="S1062" s="21"/>
      <c r="T1062" s="21"/>
      <c r="U1062" s="21"/>
      <c r="V1062" s="21"/>
      <c r="W1062" s="21"/>
      <c r="X1062" s="21"/>
    </row>
    <row r="1063" spans="17:24" x14ac:dyDescent="0.25">
      <c r="Q1063" s="21"/>
      <c r="R1063" s="21"/>
      <c r="S1063" s="21"/>
      <c r="T1063" s="21"/>
      <c r="U1063" s="21"/>
      <c r="V1063" s="21"/>
      <c r="W1063" s="21"/>
      <c r="X1063" s="21"/>
    </row>
    <row r="1064" spans="17:24" x14ac:dyDescent="0.25">
      <c r="Q1064" s="21"/>
      <c r="R1064" s="21"/>
      <c r="S1064" s="21"/>
      <c r="T1064" s="21"/>
      <c r="U1064" s="21"/>
      <c r="V1064" s="21"/>
      <c r="W1064" s="21"/>
      <c r="X1064" s="21"/>
    </row>
    <row r="1065" spans="17:24" x14ac:dyDescent="0.25">
      <c r="Q1065" s="21"/>
      <c r="R1065" s="21"/>
      <c r="S1065" s="21"/>
      <c r="T1065" s="21"/>
      <c r="U1065" s="21"/>
      <c r="V1065" s="21"/>
      <c r="W1065" s="21"/>
      <c r="X1065" s="21"/>
    </row>
    <row r="1066" spans="17:24" x14ac:dyDescent="0.25">
      <c r="Q1066" s="21"/>
      <c r="R1066" s="21"/>
      <c r="S1066" s="21"/>
      <c r="T1066" s="21"/>
      <c r="U1066" s="21"/>
      <c r="V1066" s="21"/>
      <c r="W1066" s="21"/>
      <c r="X1066" s="21"/>
    </row>
    <row r="1067" spans="17:24" x14ac:dyDescent="0.25">
      <c r="Q1067" s="21"/>
      <c r="R1067" s="21"/>
      <c r="S1067" s="21"/>
      <c r="T1067" s="21"/>
      <c r="U1067" s="21"/>
      <c r="V1067" s="21"/>
      <c r="W1067" s="21"/>
      <c r="X1067" s="21"/>
    </row>
    <row r="1068" spans="17:24" x14ac:dyDescent="0.25">
      <c r="Q1068" s="21"/>
      <c r="R1068" s="21"/>
      <c r="S1068" s="21"/>
      <c r="T1068" s="21"/>
      <c r="U1068" s="21"/>
      <c r="V1068" s="21"/>
      <c r="W1068" s="21"/>
      <c r="X1068" s="21"/>
    </row>
    <row r="1069" spans="17:24" x14ac:dyDescent="0.25">
      <c r="Q1069" s="21"/>
      <c r="R1069" s="21"/>
      <c r="S1069" s="21"/>
      <c r="T1069" s="21"/>
      <c r="U1069" s="21"/>
      <c r="V1069" s="21"/>
      <c r="W1069" s="21"/>
      <c r="X1069" s="21"/>
    </row>
    <row r="1070" spans="17:24" x14ac:dyDescent="0.25">
      <c r="Q1070" s="21"/>
      <c r="R1070" s="21"/>
      <c r="S1070" s="21"/>
      <c r="T1070" s="21"/>
      <c r="U1070" s="21"/>
      <c r="V1070" s="21"/>
      <c r="W1070" s="21"/>
      <c r="X1070" s="21"/>
    </row>
    <row r="1071" spans="17:24" x14ac:dyDescent="0.25">
      <c r="Q1071" s="21"/>
      <c r="R1071" s="21"/>
      <c r="S1071" s="21"/>
      <c r="T1071" s="21"/>
      <c r="U1071" s="21"/>
      <c r="V1071" s="21"/>
      <c r="W1071" s="21"/>
      <c r="X1071" s="21"/>
    </row>
    <row r="1072" spans="17:24" x14ac:dyDescent="0.25">
      <c r="Q1072" s="21"/>
      <c r="R1072" s="21"/>
      <c r="S1072" s="21"/>
      <c r="T1072" s="21"/>
      <c r="U1072" s="21"/>
      <c r="V1072" s="21"/>
      <c r="W1072" s="21"/>
      <c r="X1072" s="21"/>
    </row>
    <row r="1073" spans="17:24" x14ac:dyDescent="0.25">
      <c r="Q1073" s="21"/>
      <c r="R1073" s="21"/>
      <c r="S1073" s="21"/>
      <c r="T1073" s="21"/>
      <c r="U1073" s="21"/>
      <c r="V1073" s="21"/>
      <c r="W1073" s="21"/>
      <c r="X1073" s="21"/>
    </row>
    <row r="1074" spans="17:24" x14ac:dyDescent="0.25">
      <c r="Q1074" s="21"/>
      <c r="R1074" s="21"/>
      <c r="S1074" s="21"/>
      <c r="T1074" s="21"/>
      <c r="U1074" s="21"/>
      <c r="V1074" s="21"/>
      <c r="W1074" s="21"/>
      <c r="X1074" s="21"/>
    </row>
    <row r="1075" spans="17:24" x14ac:dyDescent="0.25">
      <c r="Q1075" s="21"/>
      <c r="R1075" s="21"/>
      <c r="S1075" s="21"/>
      <c r="T1075" s="21"/>
      <c r="U1075" s="21"/>
      <c r="V1075" s="21"/>
      <c r="W1075" s="21"/>
      <c r="X1075" s="21"/>
    </row>
    <row r="1076" spans="17:24" x14ac:dyDescent="0.25">
      <c r="Q1076" s="21"/>
      <c r="R1076" s="21"/>
      <c r="S1076" s="21"/>
      <c r="T1076" s="21"/>
      <c r="U1076" s="21"/>
      <c r="V1076" s="21"/>
      <c r="W1076" s="21"/>
      <c r="X1076" s="21"/>
    </row>
    <row r="1077" spans="17:24" x14ac:dyDescent="0.25">
      <c r="Q1077" s="21"/>
      <c r="R1077" s="21"/>
      <c r="S1077" s="21"/>
      <c r="T1077" s="21"/>
      <c r="U1077" s="21"/>
      <c r="V1077" s="21"/>
      <c r="W1077" s="21"/>
      <c r="X1077" s="21"/>
    </row>
    <row r="1078" spans="17:24" x14ac:dyDescent="0.25">
      <c r="Q1078" s="21"/>
      <c r="R1078" s="21"/>
      <c r="S1078" s="21"/>
      <c r="T1078" s="21"/>
      <c r="U1078" s="21"/>
      <c r="V1078" s="21"/>
      <c r="W1078" s="21"/>
      <c r="X1078" s="21"/>
    </row>
    <row r="1079" spans="17:24" x14ac:dyDescent="0.25">
      <c r="Q1079" s="21"/>
      <c r="R1079" s="21"/>
      <c r="S1079" s="21"/>
      <c r="T1079" s="21"/>
      <c r="U1079" s="21"/>
      <c r="V1079" s="21"/>
      <c r="W1079" s="21"/>
      <c r="X1079" s="21"/>
    </row>
    <row r="1080" spans="17:24" x14ac:dyDescent="0.25">
      <c r="Q1080" s="21"/>
      <c r="R1080" s="21"/>
      <c r="S1080" s="21"/>
      <c r="T1080" s="21"/>
      <c r="U1080" s="21"/>
      <c r="V1080" s="21"/>
      <c r="W1080" s="21"/>
      <c r="X1080" s="21"/>
    </row>
    <row r="1081" spans="17:24" x14ac:dyDescent="0.25">
      <c r="Q1081" s="21"/>
      <c r="R1081" s="21"/>
      <c r="S1081" s="21"/>
      <c r="T1081" s="21"/>
      <c r="U1081" s="21"/>
      <c r="V1081" s="21"/>
      <c r="W1081" s="21"/>
      <c r="X1081" s="21"/>
    </row>
    <row r="1082" spans="17:24" x14ac:dyDescent="0.25">
      <c r="Q1082" s="21"/>
      <c r="R1082" s="21"/>
      <c r="S1082" s="21"/>
      <c r="T1082" s="21"/>
      <c r="U1082" s="21"/>
      <c r="V1082" s="21"/>
      <c r="W1082" s="21"/>
      <c r="X1082" s="21"/>
    </row>
    <row r="1083" spans="17:24" x14ac:dyDescent="0.25">
      <c r="Q1083" s="21"/>
      <c r="R1083" s="21"/>
      <c r="S1083" s="21"/>
      <c r="T1083" s="21"/>
      <c r="U1083" s="21"/>
      <c r="V1083" s="21"/>
      <c r="W1083" s="21"/>
      <c r="X1083" s="21"/>
    </row>
    <row r="1084" spans="17:24" x14ac:dyDescent="0.25">
      <c r="Q1084" s="21"/>
      <c r="R1084" s="21"/>
      <c r="S1084" s="21"/>
      <c r="T1084" s="21"/>
      <c r="U1084" s="21"/>
      <c r="V1084" s="21"/>
      <c r="W1084" s="21"/>
      <c r="X1084" s="21"/>
    </row>
    <row r="1085" spans="17:24" x14ac:dyDescent="0.25">
      <c r="Q1085" s="21"/>
      <c r="R1085" s="21"/>
      <c r="S1085" s="21"/>
      <c r="T1085" s="21"/>
      <c r="U1085" s="21"/>
      <c r="V1085" s="21"/>
      <c r="W1085" s="21"/>
      <c r="X1085" s="21"/>
    </row>
    <row r="1086" spans="17:24" x14ac:dyDescent="0.25">
      <c r="Q1086" s="21"/>
      <c r="R1086" s="21"/>
      <c r="S1086" s="21"/>
      <c r="T1086" s="21"/>
      <c r="U1086" s="21"/>
      <c r="V1086" s="21"/>
      <c r="W1086" s="21"/>
      <c r="X1086" s="21"/>
    </row>
    <row r="1087" spans="17:24" x14ac:dyDescent="0.25">
      <c r="Q1087" s="21"/>
      <c r="R1087" s="21"/>
      <c r="S1087" s="21"/>
      <c r="T1087" s="21"/>
      <c r="U1087" s="21"/>
      <c r="V1087" s="21"/>
      <c r="W1087" s="21"/>
      <c r="X1087" s="21"/>
    </row>
    <row r="1088" spans="17:24" x14ac:dyDescent="0.25">
      <c r="Q1088" s="21"/>
      <c r="R1088" s="21"/>
      <c r="S1088" s="21"/>
      <c r="T1088" s="21"/>
      <c r="U1088" s="21"/>
      <c r="V1088" s="21"/>
      <c r="W1088" s="21"/>
      <c r="X1088" s="21"/>
    </row>
    <row r="1089" spans="17:24" x14ac:dyDescent="0.25">
      <c r="Q1089" s="21"/>
      <c r="R1089" s="21"/>
      <c r="S1089" s="21"/>
      <c r="T1089" s="21"/>
      <c r="U1089" s="21"/>
      <c r="V1089" s="21"/>
      <c r="W1089" s="21"/>
      <c r="X1089" s="21"/>
    </row>
    <row r="1090" spans="17:24" x14ac:dyDescent="0.25">
      <c r="Q1090" s="21"/>
      <c r="R1090" s="21"/>
      <c r="S1090" s="21"/>
      <c r="T1090" s="21"/>
      <c r="U1090" s="21"/>
      <c r="V1090" s="21"/>
      <c r="W1090" s="21"/>
      <c r="X1090" s="21"/>
    </row>
    <row r="1091" spans="17:24" x14ac:dyDescent="0.25">
      <c r="Q1091" s="21"/>
      <c r="R1091" s="21"/>
      <c r="S1091" s="21"/>
      <c r="T1091" s="21"/>
      <c r="U1091" s="21"/>
      <c r="V1091" s="21"/>
      <c r="W1091" s="21"/>
      <c r="X1091" s="21"/>
    </row>
    <row r="1092" spans="17:24" x14ac:dyDescent="0.25">
      <c r="Q1092" s="21"/>
      <c r="R1092" s="21"/>
      <c r="S1092" s="21"/>
      <c r="T1092" s="21"/>
      <c r="U1092" s="21"/>
      <c r="V1092" s="21"/>
      <c r="W1092" s="21"/>
      <c r="X1092" s="21"/>
    </row>
    <row r="1093" spans="17:24" x14ac:dyDescent="0.25">
      <c r="Q1093" s="21"/>
      <c r="R1093" s="21"/>
      <c r="S1093" s="21"/>
      <c r="T1093" s="21"/>
      <c r="U1093" s="21"/>
      <c r="V1093" s="21"/>
      <c r="W1093" s="21"/>
      <c r="X1093" s="21"/>
    </row>
    <row r="1094" spans="17:24" x14ac:dyDescent="0.25">
      <c r="Q1094" s="21"/>
      <c r="R1094" s="21"/>
      <c r="S1094" s="21"/>
      <c r="T1094" s="21"/>
      <c r="U1094" s="21"/>
      <c r="V1094" s="21"/>
      <c r="W1094" s="21"/>
      <c r="X1094" s="21"/>
    </row>
    <row r="1095" spans="17:24" x14ac:dyDescent="0.25">
      <c r="Q1095" s="21"/>
      <c r="R1095" s="21"/>
      <c r="S1095" s="21"/>
      <c r="T1095" s="21"/>
      <c r="U1095" s="21"/>
      <c r="V1095" s="21"/>
      <c r="W1095" s="21"/>
      <c r="X1095" s="21"/>
    </row>
    <row r="1096" spans="17:24" x14ac:dyDescent="0.25">
      <c r="Q1096" s="21"/>
      <c r="R1096" s="21"/>
      <c r="S1096" s="21"/>
      <c r="T1096" s="21"/>
      <c r="U1096" s="21"/>
      <c r="V1096" s="21"/>
      <c r="W1096" s="21"/>
      <c r="X1096" s="21"/>
    </row>
    <row r="1097" spans="17:24" x14ac:dyDescent="0.25">
      <c r="Q1097" s="21"/>
      <c r="R1097" s="21"/>
      <c r="S1097" s="21"/>
      <c r="T1097" s="21"/>
      <c r="U1097" s="21"/>
      <c r="V1097" s="21"/>
      <c r="W1097" s="21"/>
      <c r="X1097" s="21"/>
    </row>
    <row r="1098" spans="17:24" x14ac:dyDescent="0.25">
      <c r="Q1098" s="21"/>
      <c r="R1098" s="21"/>
      <c r="S1098" s="21"/>
      <c r="T1098" s="21"/>
      <c r="U1098" s="21"/>
      <c r="V1098" s="21"/>
      <c r="W1098" s="21"/>
      <c r="X1098" s="21"/>
    </row>
    <row r="1099" spans="17:24" x14ac:dyDescent="0.25">
      <c r="Q1099" s="21"/>
      <c r="R1099" s="21"/>
      <c r="S1099" s="21"/>
      <c r="T1099" s="21"/>
      <c r="U1099" s="21"/>
      <c r="V1099" s="21"/>
      <c r="W1099" s="21"/>
      <c r="X1099" s="21"/>
    </row>
    <row r="1100" spans="17:24" x14ac:dyDescent="0.25">
      <c r="Q1100" s="21"/>
      <c r="R1100" s="21"/>
      <c r="S1100" s="21"/>
      <c r="T1100" s="21"/>
      <c r="U1100" s="21"/>
      <c r="V1100" s="21"/>
      <c r="W1100" s="21"/>
      <c r="X1100" s="21"/>
    </row>
    <row r="1101" spans="17:24" x14ac:dyDescent="0.25">
      <c r="Q1101" s="21"/>
      <c r="R1101" s="21"/>
      <c r="S1101" s="21"/>
      <c r="T1101" s="21"/>
      <c r="U1101" s="21"/>
      <c r="V1101" s="21"/>
      <c r="W1101" s="21"/>
      <c r="X1101" s="21"/>
    </row>
    <row r="1102" spans="17:24" x14ac:dyDescent="0.25">
      <c r="Q1102" s="21"/>
      <c r="R1102" s="21"/>
      <c r="S1102" s="21"/>
      <c r="T1102" s="21"/>
      <c r="U1102" s="21"/>
      <c r="V1102" s="21"/>
      <c r="W1102" s="21"/>
      <c r="X1102" s="21"/>
    </row>
    <row r="1103" spans="17:24" x14ac:dyDescent="0.25">
      <c r="Q1103" s="21"/>
      <c r="R1103" s="21"/>
      <c r="S1103" s="21"/>
      <c r="T1103" s="21"/>
      <c r="U1103" s="21"/>
      <c r="V1103" s="21"/>
      <c r="W1103" s="21"/>
      <c r="X1103" s="21"/>
    </row>
    <row r="1104" spans="17:24" x14ac:dyDescent="0.25">
      <c r="Q1104" s="21"/>
      <c r="R1104" s="21"/>
      <c r="S1104" s="21"/>
      <c r="T1104" s="21"/>
      <c r="U1104" s="21"/>
      <c r="V1104" s="21"/>
      <c r="W1104" s="21"/>
      <c r="X1104" s="21"/>
    </row>
    <row r="1105" spans="17:24" x14ac:dyDescent="0.25">
      <c r="Q1105" s="21"/>
      <c r="R1105" s="21"/>
      <c r="S1105" s="21"/>
      <c r="T1105" s="21"/>
      <c r="U1105" s="21"/>
      <c r="V1105" s="21"/>
      <c r="W1105" s="21"/>
      <c r="X1105" s="21"/>
    </row>
    <row r="1106" spans="17:24" x14ac:dyDescent="0.25">
      <c r="Q1106" s="21"/>
      <c r="R1106" s="21"/>
      <c r="S1106" s="21"/>
      <c r="T1106" s="21"/>
      <c r="U1106" s="21"/>
      <c r="V1106" s="21"/>
      <c r="W1106" s="21"/>
      <c r="X1106" s="21"/>
    </row>
    <row r="1107" spans="17:24" x14ac:dyDescent="0.25">
      <c r="Q1107" s="21"/>
      <c r="R1107" s="21"/>
      <c r="S1107" s="21"/>
      <c r="T1107" s="21"/>
      <c r="U1107" s="21"/>
      <c r="V1107" s="21"/>
      <c r="W1107" s="21"/>
      <c r="X1107" s="21"/>
    </row>
    <row r="1108" spans="17:24" x14ac:dyDescent="0.25">
      <c r="Q1108" s="21"/>
      <c r="R1108" s="21"/>
      <c r="S1108" s="21"/>
      <c r="T1108" s="21"/>
      <c r="U1108" s="21"/>
      <c r="V1108" s="21"/>
      <c r="W1108" s="21"/>
      <c r="X1108" s="21"/>
    </row>
    <row r="1109" spans="17:24" x14ac:dyDescent="0.25">
      <c r="Q1109" s="21"/>
      <c r="R1109" s="21"/>
      <c r="S1109" s="21"/>
      <c r="T1109" s="21"/>
      <c r="U1109" s="21"/>
      <c r="V1109" s="21"/>
      <c r="W1109" s="21"/>
      <c r="X1109" s="21"/>
    </row>
    <row r="1110" spans="17:24" x14ac:dyDescent="0.25">
      <c r="Q1110" s="21"/>
      <c r="R1110" s="21"/>
      <c r="S1110" s="21"/>
      <c r="T1110" s="21"/>
      <c r="U1110" s="21"/>
      <c r="V1110" s="21"/>
      <c r="W1110" s="21"/>
      <c r="X1110" s="21"/>
    </row>
    <row r="1111" spans="17:24" x14ac:dyDescent="0.25">
      <c r="Q1111" s="21"/>
      <c r="R1111" s="21"/>
      <c r="S1111" s="21"/>
      <c r="T1111" s="21"/>
      <c r="U1111" s="21"/>
      <c r="V1111" s="21"/>
      <c r="W1111" s="21"/>
      <c r="X1111" s="21"/>
    </row>
    <row r="1112" spans="17:24" x14ac:dyDescent="0.25">
      <c r="Q1112" s="21"/>
      <c r="R1112" s="21"/>
      <c r="S1112" s="21"/>
      <c r="T1112" s="21"/>
      <c r="U1112" s="21"/>
      <c r="V1112" s="21"/>
      <c r="W1112" s="21"/>
      <c r="X1112" s="21"/>
    </row>
    <row r="1113" spans="17:24" x14ac:dyDescent="0.25">
      <c r="Q1113" s="21"/>
      <c r="R1113" s="21"/>
      <c r="S1113" s="21"/>
      <c r="T1113" s="21"/>
      <c r="U1113" s="21"/>
      <c r="V1113" s="21"/>
      <c r="W1113" s="21"/>
      <c r="X1113" s="21"/>
    </row>
    <row r="1114" spans="17:24" x14ac:dyDescent="0.25">
      <c r="Q1114" s="21"/>
      <c r="R1114" s="21"/>
      <c r="S1114" s="21"/>
      <c r="T1114" s="21"/>
      <c r="U1114" s="21"/>
      <c r="V1114" s="21"/>
      <c r="W1114" s="21"/>
      <c r="X1114" s="21"/>
    </row>
    <row r="1115" spans="17:24" x14ac:dyDescent="0.25">
      <c r="Q1115" s="21"/>
      <c r="R1115" s="21"/>
      <c r="S1115" s="21"/>
      <c r="T1115" s="21"/>
      <c r="U1115" s="21"/>
      <c r="V1115" s="21"/>
      <c r="W1115" s="21"/>
      <c r="X1115" s="21"/>
    </row>
    <row r="1116" spans="17:24" x14ac:dyDescent="0.25">
      <c r="Q1116" s="21"/>
      <c r="R1116" s="21"/>
      <c r="S1116" s="21"/>
      <c r="T1116" s="21"/>
      <c r="U1116" s="21"/>
      <c r="V1116" s="21"/>
      <c r="W1116" s="21"/>
      <c r="X1116" s="21"/>
    </row>
    <row r="1117" spans="17:24" x14ac:dyDescent="0.25">
      <c r="Q1117" s="21"/>
      <c r="R1117" s="21"/>
      <c r="S1117" s="21"/>
      <c r="T1117" s="21"/>
      <c r="U1117" s="21"/>
      <c r="V1117" s="21"/>
      <c r="W1117" s="21"/>
      <c r="X1117" s="21"/>
    </row>
    <row r="1118" spans="17:24" x14ac:dyDescent="0.25">
      <c r="Q1118" s="21"/>
      <c r="R1118" s="21"/>
      <c r="S1118" s="21"/>
      <c r="T1118" s="21"/>
      <c r="U1118" s="21"/>
      <c r="V1118" s="21"/>
      <c r="W1118" s="21"/>
      <c r="X1118" s="21"/>
    </row>
    <row r="1119" spans="17:24" x14ac:dyDescent="0.25">
      <c r="Q1119" s="21"/>
      <c r="R1119" s="21"/>
      <c r="S1119" s="21"/>
      <c r="T1119" s="21"/>
      <c r="U1119" s="21"/>
      <c r="V1119" s="21"/>
      <c r="W1119" s="21"/>
      <c r="X1119" s="21"/>
    </row>
    <row r="1120" spans="17:24" x14ac:dyDescent="0.25">
      <c r="Q1120" s="21"/>
      <c r="R1120" s="21"/>
      <c r="S1120" s="21"/>
      <c r="T1120" s="21"/>
      <c r="U1120" s="21"/>
      <c r="V1120" s="21"/>
      <c r="W1120" s="21"/>
      <c r="X1120" s="21"/>
    </row>
    <row r="1121" spans="17:24" x14ac:dyDescent="0.25">
      <c r="Q1121" s="21"/>
      <c r="R1121" s="21"/>
      <c r="S1121" s="21"/>
      <c r="T1121" s="21"/>
      <c r="U1121" s="21"/>
      <c r="V1121" s="21"/>
      <c r="W1121" s="21"/>
      <c r="X1121" s="21"/>
    </row>
    <row r="1122" spans="17:24" x14ac:dyDescent="0.25">
      <c r="Q1122" s="21"/>
      <c r="R1122" s="21"/>
      <c r="S1122" s="21"/>
      <c r="T1122" s="21"/>
      <c r="U1122" s="21"/>
      <c r="V1122" s="21"/>
      <c r="W1122" s="21"/>
      <c r="X1122" s="21"/>
    </row>
    <row r="1123" spans="17:24" x14ac:dyDescent="0.25">
      <c r="Q1123" s="21"/>
      <c r="R1123" s="21"/>
      <c r="S1123" s="21"/>
      <c r="T1123" s="21"/>
      <c r="U1123" s="21"/>
      <c r="V1123" s="21"/>
      <c r="W1123" s="21"/>
      <c r="X1123" s="21"/>
    </row>
    <row r="1124" spans="17:24" x14ac:dyDescent="0.25">
      <c r="Q1124" s="21"/>
      <c r="R1124" s="21"/>
      <c r="S1124" s="21"/>
      <c r="T1124" s="21"/>
      <c r="U1124" s="21"/>
      <c r="V1124" s="21"/>
      <c r="W1124" s="21"/>
      <c r="X1124" s="21"/>
    </row>
    <row r="1125" spans="17:24" x14ac:dyDescent="0.25">
      <c r="Q1125" s="21"/>
      <c r="R1125" s="21"/>
      <c r="S1125" s="21"/>
      <c r="T1125" s="21"/>
      <c r="U1125" s="21"/>
      <c r="V1125" s="21"/>
      <c r="W1125" s="21"/>
      <c r="X1125" s="21"/>
    </row>
    <row r="1126" spans="17:24" x14ac:dyDescent="0.25">
      <c r="Q1126" s="21"/>
      <c r="R1126" s="21"/>
      <c r="S1126" s="21"/>
      <c r="T1126" s="21"/>
      <c r="U1126" s="21"/>
      <c r="V1126" s="21"/>
      <c r="W1126" s="21"/>
      <c r="X1126" s="21"/>
    </row>
    <row r="1127" spans="17:24" x14ac:dyDescent="0.25">
      <c r="Q1127" s="21"/>
      <c r="R1127" s="21"/>
      <c r="S1127" s="21"/>
      <c r="T1127" s="21"/>
      <c r="U1127" s="21"/>
      <c r="V1127" s="21"/>
      <c r="W1127" s="21"/>
      <c r="X1127" s="21"/>
    </row>
    <row r="1128" spans="17:24" x14ac:dyDescent="0.25">
      <c r="Q1128" s="21"/>
      <c r="R1128" s="21"/>
      <c r="S1128" s="21"/>
      <c r="T1128" s="21"/>
      <c r="U1128" s="21"/>
      <c r="V1128" s="21"/>
      <c r="W1128" s="21"/>
      <c r="X1128" s="21"/>
    </row>
    <row r="1129" spans="17:24" x14ac:dyDescent="0.25">
      <c r="Q1129" s="21"/>
      <c r="R1129" s="21"/>
      <c r="S1129" s="21"/>
      <c r="T1129" s="21"/>
      <c r="U1129" s="21"/>
      <c r="V1129" s="21"/>
      <c r="W1129" s="21"/>
      <c r="X1129" s="21"/>
    </row>
    <row r="1130" spans="17:24" x14ac:dyDescent="0.25">
      <c r="Q1130" s="21"/>
      <c r="R1130" s="21"/>
      <c r="S1130" s="21"/>
      <c r="T1130" s="21"/>
      <c r="U1130" s="21"/>
      <c r="V1130" s="21"/>
      <c r="W1130" s="21"/>
      <c r="X1130" s="21"/>
    </row>
    <row r="1131" spans="17:24" x14ac:dyDescent="0.25">
      <c r="Q1131" s="21"/>
      <c r="R1131" s="21"/>
      <c r="S1131" s="21"/>
      <c r="T1131" s="21"/>
      <c r="U1131" s="21"/>
      <c r="V1131" s="21"/>
      <c r="W1131" s="21"/>
      <c r="X1131" s="21"/>
    </row>
    <row r="1132" spans="17:24" x14ac:dyDescent="0.25">
      <c r="Q1132" s="21"/>
      <c r="R1132" s="21"/>
      <c r="S1132" s="21"/>
      <c r="T1132" s="21"/>
      <c r="U1132" s="21"/>
      <c r="V1132" s="21"/>
      <c r="W1132" s="21"/>
      <c r="X1132" s="21"/>
    </row>
    <row r="1133" spans="17:24" x14ac:dyDescent="0.25">
      <c r="Q1133" s="21"/>
      <c r="R1133" s="21"/>
      <c r="S1133" s="21"/>
      <c r="T1133" s="21"/>
      <c r="U1133" s="21"/>
      <c r="V1133" s="21"/>
      <c r="W1133" s="21"/>
      <c r="X1133" s="21"/>
    </row>
    <row r="1134" spans="17:24" x14ac:dyDescent="0.25">
      <c r="Q1134" s="21"/>
      <c r="R1134" s="21"/>
      <c r="S1134" s="21"/>
      <c r="T1134" s="21"/>
      <c r="U1134" s="21"/>
      <c r="V1134" s="21"/>
      <c r="W1134" s="21"/>
      <c r="X1134" s="21"/>
    </row>
    <row r="1135" spans="17:24" x14ac:dyDescent="0.25">
      <c r="Q1135" s="21"/>
      <c r="R1135" s="21"/>
      <c r="S1135" s="21"/>
      <c r="T1135" s="21"/>
      <c r="U1135" s="21"/>
      <c r="V1135" s="21"/>
      <c r="W1135" s="21"/>
      <c r="X1135" s="21"/>
    </row>
    <row r="1136" spans="17:24" x14ac:dyDescent="0.25">
      <c r="Q1136" s="21"/>
      <c r="R1136" s="21"/>
      <c r="S1136" s="21"/>
      <c r="T1136" s="21"/>
      <c r="U1136" s="21"/>
      <c r="V1136" s="21"/>
      <c r="W1136" s="21"/>
      <c r="X1136" s="21"/>
    </row>
    <row r="1137" spans="17:24" x14ac:dyDescent="0.25">
      <c r="Q1137" s="21"/>
      <c r="R1137" s="21"/>
      <c r="S1137" s="21"/>
      <c r="T1137" s="21"/>
      <c r="U1137" s="21"/>
      <c r="V1137" s="21"/>
      <c r="W1137" s="21"/>
      <c r="X1137" s="21"/>
    </row>
    <row r="1138" spans="17:24" x14ac:dyDescent="0.25">
      <c r="Q1138" s="21"/>
      <c r="R1138" s="21"/>
      <c r="S1138" s="21"/>
      <c r="T1138" s="21"/>
      <c r="U1138" s="21"/>
      <c r="V1138" s="21"/>
      <c r="W1138" s="21"/>
      <c r="X1138" s="21"/>
    </row>
    <row r="1139" spans="17:24" x14ac:dyDescent="0.25">
      <c r="Q1139" s="21"/>
      <c r="R1139" s="21"/>
      <c r="S1139" s="21"/>
      <c r="T1139" s="21"/>
      <c r="U1139" s="21"/>
      <c r="V1139" s="21"/>
      <c r="W1139" s="21"/>
      <c r="X1139" s="21"/>
    </row>
    <row r="1140" spans="17:24" x14ac:dyDescent="0.25">
      <c r="Q1140" s="21"/>
      <c r="R1140" s="21"/>
      <c r="S1140" s="21"/>
      <c r="T1140" s="21"/>
      <c r="U1140" s="21"/>
      <c r="V1140" s="21"/>
      <c r="W1140" s="21"/>
      <c r="X1140" s="21"/>
    </row>
    <row r="1141" spans="17:24" x14ac:dyDescent="0.25">
      <c r="Q1141" s="21"/>
      <c r="R1141" s="21"/>
      <c r="S1141" s="21"/>
      <c r="T1141" s="21"/>
      <c r="U1141" s="21"/>
      <c r="V1141" s="21"/>
      <c r="W1141" s="21"/>
      <c r="X1141" s="21"/>
    </row>
    <row r="1142" spans="17:24" x14ac:dyDescent="0.25">
      <c r="Q1142" s="21"/>
      <c r="R1142" s="21"/>
      <c r="S1142" s="21"/>
      <c r="T1142" s="21"/>
      <c r="U1142" s="21"/>
      <c r="V1142" s="21"/>
      <c r="W1142" s="21"/>
      <c r="X1142" s="21"/>
    </row>
    <row r="1143" spans="17:24" x14ac:dyDescent="0.25">
      <c r="Q1143" s="21"/>
      <c r="R1143" s="21"/>
      <c r="S1143" s="21"/>
      <c r="T1143" s="21"/>
      <c r="U1143" s="21"/>
      <c r="V1143" s="21"/>
      <c r="W1143" s="21"/>
      <c r="X1143" s="21"/>
    </row>
    <row r="1144" spans="17:24" x14ac:dyDescent="0.25">
      <c r="Q1144" s="21"/>
      <c r="R1144" s="21"/>
      <c r="S1144" s="21"/>
      <c r="T1144" s="21"/>
      <c r="U1144" s="21"/>
      <c r="V1144" s="21"/>
      <c r="W1144" s="21"/>
      <c r="X1144" s="21"/>
    </row>
    <row r="1145" spans="17:24" x14ac:dyDescent="0.25">
      <c r="Q1145" s="21"/>
      <c r="R1145" s="21"/>
      <c r="S1145" s="21"/>
      <c r="T1145" s="21"/>
      <c r="U1145" s="21"/>
      <c r="V1145" s="21"/>
      <c r="W1145" s="21"/>
      <c r="X1145" s="21"/>
    </row>
    <row r="1146" spans="17:24" x14ac:dyDescent="0.25">
      <c r="Q1146" s="21"/>
      <c r="R1146" s="21"/>
      <c r="S1146" s="21"/>
      <c r="T1146" s="21"/>
      <c r="U1146" s="21"/>
      <c r="V1146" s="21"/>
      <c r="W1146" s="21"/>
      <c r="X1146" s="21"/>
    </row>
    <row r="1147" spans="17:24" x14ac:dyDescent="0.25">
      <c r="Q1147" s="21"/>
      <c r="R1147" s="21"/>
      <c r="S1147" s="21"/>
      <c r="T1147" s="21"/>
      <c r="U1147" s="21"/>
      <c r="V1147" s="21"/>
      <c r="W1147" s="21"/>
      <c r="X1147" s="21"/>
    </row>
    <row r="1148" spans="17:24" x14ac:dyDescent="0.25">
      <c r="Q1148" s="21"/>
      <c r="R1148" s="21"/>
      <c r="S1148" s="21"/>
      <c r="T1148" s="21"/>
      <c r="U1148" s="21"/>
      <c r="V1148" s="21"/>
      <c r="W1148" s="21"/>
      <c r="X1148" s="21"/>
    </row>
    <row r="1149" spans="17:24" x14ac:dyDescent="0.25">
      <c r="Q1149" s="21"/>
      <c r="R1149" s="21"/>
      <c r="S1149" s="21"/>
      <c r="T1149" s="21"/>
      <c r="U1149" s="21"/>
      <c r="V1149" s="21"/>
      <c r="W1149" s="21"/>
      <c r="X1149" s="21"/>
    </row>
    <row r="1150" spans="17:24" x14ac:dyDescent="0.25">
      <c r="Q1150" s="21"/>
      <c r="R1150" s="21"/>
      <c r="S1150" s="21"/>
      <c r="T1150" s="21"/>
      <c r="U1150" s="21"/>
      <c r="V1150" s="21"/>
      <c r="W1150" s="21"/>
      <c r="X1150" s="21"/>
    </row>
    <row r="1151" spans="17:24" x14ac:dyDescent="0.25">
      <c r="Q1151" s="21"/>
      <c r="R1151" s="21"/>
      <c r="S1151" s="21"/>
      <c r="T1151" s="21"/>
      <c r="U1151" s="21"/>
      <c r="V1151" s="21"/>
      <c r="W1151" s="21"/>
      <c r="X1151" s="21"/>
    </row>
    <row r="1152" spans="17:24" x14ac:dyDescent="0.25">
      <c r="Q1152" s="21"/>
      <c r="R1152" s="21"/>
      <c r="S1152" s="21"/>
      <c r="T1152" s="21"/>
      <c r="U1152" s="21"/>
      <c r="V1152" s="21"/>
      <c r="W1152" s="21"/>
      <c r="X1152" s="21"/>
    </row>
    <row r="1153" spans="17:24" x14ac:dyDescent="0.25">
      <c r="Q1153" s="21"/>
      <c r="R1153" s="21"/>
      <c r="S1153" s="21"/>
      <c r="T1153" s="21"/>
      <c r="U1153" s="21"/>
      <c r="V1153" s="21"/>
      <c r="W1153" s="21"/>
      <c r="X1153" s="21"/>
    </row>
    <row r="1154" spans="17:24" x14ac:dyDescent="0.25">
      <c r="Q1154" s="21"/>
      <c r="R1154" s="21"/>
      <c r="S1154" s="21"/>
      <c r="T1154" s="21"/>
      <c r="U1154" s="21"/>
      <c r="V1154" s="21"/>
      <c r="W1154" s="21"/>
      <c r="X1154" s="21"/>
    </row>
    <row r="1155" spans="17:24" x14ac:dyDescent="0.25">
      <c r="Q1155" s="21"/>
      <c r="R1155" s="21"/>
      <c r="S1155" s="21"/>
      <c r="T1155" s="21"/>
      <c r="U1155" s="21"/>
      <c r="V1155" s="21"/>
      <c r="W1155" s="21"/>
      <c r="X1155" s="21"/>
    </row>
    <row r="1156" spans="17:24" x14ac:dyDescent="0.25">
      <c r="Q1156" s="21"/>
      <c r="R1156" s="21"/>
      <c r="S1156" s="21"/>
      <c r="T1156" s="21"/>
      <c r="U1156" s="21"/>
      <c r="V1156" s="21"/>
      <c r="W1156" s="21"/>
      <c r="X1156" s="21"/>
    </row>
    <row r="1157" spans="17:24" x14ac:dyDescent="0.25">
      <c r="Q1157" s="21"/>
      <c r="R1157" s="21"/>
      <c r="S1157" s="21"/>
      <c r="T1157" s="21"/>
      <c r="U1157" s="21"/>
      <c r="V1157" s="21"/>
      <c r="W1157" s="21"/>
      <c r="X1157" s="21"/>
    </row>
    <row r="1158" spans="17:24" x14ac:dyDescent="0.25">
      <c r="Q1158" s="21"/>
      <c r="R1158" s="21"/>
      <c r="S1158" s="21"/>
      <c r="T1158" s="21"/>
      <c r="U1158" s="21"/>
      <c r="V1158" s="21"/>
      <c r="W1158" s="21"/>
      <c r="X1158" s="21"/>
    </row>
    <row r="1159" spans="17:24" x14ac:dyDescent="0.25">
      <c r="Q1159" s="21"/>
      <c r="R1159" s="21"/>
      <c r="S1159" s="21"/>
      <c r="T1159" s="21"/>
      <c r="U1159" s="21"/>
      <c r="V1159" s="21"/>
      <c r="W1159" s="21"/>
      <c r="X1159" s="21"/>
    </row>
    <row r="1160" spans="17:24" x14ac:dyDescent="0.25">
      <c r="Q1160" s="21"/>
      <c r="R1160" s="21"/>
      <c r="S1160" s="21"/>
      <c r="T1160" s="21"/>
      <c r="U1160" s="21"/>
      <c r="V1160" s="21"/>
      <c r="W1160" s="21"/>
      <c r="X1160" s="21"/>
    </row>
    <row r="1161" spans="17:24" x14ac:dyDescent="0.25">
      <c r="Q1161" s="21"/>
      <c r="R1161" s="21"/>
      <c r="S1161" s="21"/>
      <c r="T1161" s="21"/>
      <c r="U1161" s="21"/>
      <c r="V1161" s="21"/>
      <c r="W1161" s="21"/>
      <c r="X1161" s="21"/>
    </row>
    <row r="1162" spans="17:24" x14ac:dyDescent="0.25">
      <c r="Q1162" s="21"/>
      <c r="R1162" s="21"/>
      <c r="S1162" s="21"/>
      <c r="T1162" s="21"/>
      <c r="U1162" s="21"/>
      <c r="V1162" s="21"/>
      <c r="W1162" s="21"/>
      <c r="X1162" s="21"/>
    </row>
    <row r="1163" spans="17:24" x14ac:dyDescent="0.25">
      <c r="Q1163" s="21"/>
      <c r="R1163" s="21"/>
      <c r="S1163" s="21"/>
      <c r="T1163" s="21"/>
      <c r="U1163" s="21"/>
      <c r="V1163" s="21"/>
      <c r="W1163" s="21"/>
      <c r="X1163" s="21"/>
    </row>
    <row r="1164" spans="17:24" x14ac:dyDescent="0.25">
      <c r="Q1164" s="21"/>
      <c r="R1164" s="21"/>
      <c r="S1164" s="21"/>
      <c r="T1164" s="21"/>
      <c r="U1164" s="21"/>
      <c r="V1164" s="21"/>
      <c r="W1164" s="21"/>
      <c r="X1164" s="21"/>
    </row>
    <row r="1165" spans="17:24" x14ac:dyDescent="0.25">
      <c r="Q1165" s="21"/>
      <c r="R1165" s="21"/>
      <c r="S1165" s="21"/>
      <c r="T1165" s="21"/>
      <c r="U1165" s="21"/>
      <c r="V1165" s="21"/>
      <c r="W1165" s="21"/>
      <c r="X1165" s="21"/>
    </row>
    <row r="1166" spans="17:24" x14ac:dyDescent="0.25">
      <c r="Q1166" s="21"/>
      <c r="R1166" s="21"/>
      <c r="S1166" s="21"/>
      <c r="T1166" s="21"/>
      <c r="U1166" s="21"/>
      <c r="V1166" s="21"/>
      <c r="W1166" s="21"/>
      <c r="X1166" s="21"/>
    </row>
    <row r="1167" spans="17:24" x14ac:dyDescent="0.25">
      <c r="Q1167" s="21"/>
      <c r="R1167" s="21"/>
      <c r="S1167" s="21"/>
      <c r="T1167" s="21"/>
      <c r="U1167" s="21"/>
      <c r="V1167" s="21"/>
      <c r="W1167" s="21"/>
      <c r="X1167" s="21"/>
    </row>
    <row r="1168" spans="17:24" x14ac:dyDescent="0.25">
      <c r="Q1168" s="21"/>
      <c r="R1168" s="21"/>
      <c r="S1168" s="21"/>
      <c r="T1168" s="21"/>
      <c r="U1168" s="21"/>
      <c r="V1168" s="21"/>
      <c r="W1168" s="21"/>
      <c r="X1168" s="21"/>
    </row>
    <row r="1169" spans="17:24" x14ac:dyDescent="0.25">
      <c r="Q1169" s="21"/>
      <c r="R1169" s="21"/>
      <c r="S1169" s="21"/>
      <c r="T1169" s="21"/>
      <c r="U1169" s="21"/>
      <c r="V1169" s="21"/>
      <c r="W1169" s="21"/>
      <c r="X1169" s="21"/>
    </row>
    <row r="1170" spans="17:24" x14ac:dyDescent="0.25">
      <c r="Q1170" s="21"/>
      <c r="R1170" s="21"/>
      <c r="S1170" s="21"/>
      <c r="T1170" s="21"/>
      <c r="U1170" s="21"/>
      <c r="V1170" s="21"/>
      <c r="W1170" s="21"/>
      <c r="X1170" s="21"/>
    </row>
    <row r="1171" spans="17:24" x14ac:dyDescent="0.25">
      <c r="Q1171" s="21"/>
      <c r="R1171" s="21"/>
      <c r="S1171" s="21"/>
      <c r="T1171" s="21"/>
      <c r="U1171" s="21"/>
      <c r="V1171" s="21"/>
      <c r="W1171" s="21"/>
      <c r="X1171" s="21"/>
    </row>
    <row r="1172" spans="17:24" x14ac:dyDescent="0.25">
      <c r="Q1172" s="21"/>
      <c r="R1172" s="21"/>
      <c r="S1172" s="21"/>
      <c r="T1172" s="21"/>
      <c r="U1172" s="21"/>
      <c r="V1172" s="21"/>
      <c r="W1172" s="21"/>
      <c r="X1172" s="21"/>
    </row>
    <row r="1173" spans="17:24" x14ac:dyDescent="0.25">
      <c r="Q1173" s="21"/>
      <c r="R1173" s="21"/>
      <c r="S1173" s="21"/>
      <c r="T1173" s="21"/>
      <c r="U1173" s="21"/>
      <c r="V1173" s="21"/>
      <c r="W1173" s="21"/>
      <c r="X1173" s="21"/>
    </row>
    <row r="1174" spans="17:24" x14ac:dyDescent="0.25">
      <c r="Q1174" s="21"/>
      <c r="R1174" s="21"/>
      <c r="S1174" s="21"/>
      <c r="T1174" s="21"/>
      <c r="U1174" s="21"/>
      <c r="V1174" s="21"/>
      <c r="W1174" s="21"/>
      <c r="X1174" s="21"/>
    </row>
    <row r="1175" spans="17:24" x14ac:dyDescent="0.25">
      <c r="Q1175" s="21"/>
      <c r="R1175" s="21"/>
      <c r="S1175" s="21"/>
      <c r="T1175" s="21"/>
      <c r="U1175" s="21"/>
      <c r="V1175" s="21"/>
      <c r="W1175" s="21"/>
      <c r="X1175" s="21"/>
    </row>
    <row r="1176" spans="17:24" x14ac:dyDescent="0.25">
      <c r="Q1176" s="21"/>
      <c r="R1176" s="21"/>
      <c r="S1176" s="21"/>
      <c r="T1176" s="21"/>
      <c r="U1176" s="21"/>
      <c r="V1176" s="21"/>
      <c r="W1176" s="21"/>
      <c r="X1176" s="21"/>
    </row>
    <row r="1177" spans="17:24" x14ac:dyDescent="0.25">
      <c r="Q1177" s="21"/>
      <c r="R1177" s="21"/>
      <c r="S1177" s="21"/>
      <c r="T1177" s="21"/>
      <c r="U1177" s="21"/>
      <c r="V1177" s="21"/>
      <c r="W1177" s="21"/>
      <c r="X1177" s="21"/>
    </row>
    <row r="1178" spans="17:24" x14ac:dyDescent="0.25">
      <c r="Q1178" s="21"/>
      <c r="R1178" s="21"/>
      <c r="S1178" s="21"/>
      <c r="T1178" s="21"/>
      <c r="U1178" s="21"/>
      <c r="V1178" s="21"/>
      <c r="W1178" s="21"/>
      <c r="X1178" s="21"/>
    </row>
    <row r="1179" spans="17:24" x14ac:dyDescent="0.25">
      <c r="Q1179" s="21"/>
      <c r="R1179" s="21"/>
      <c r="S1179" s="21"/>
      <c r="T1179" s="21"/>
      <c r="U1179" s="21"/>
      <c r="V1179" s="21"/>
      <c r="W1179" s="21"/>
      <c r="X1179" s="21"/>
    </row>
    <row r="1180" spans="17:24" x14ac:dyDescent="0.25">
      <c r="Q1180" s="21"/>
      <c r="R1180" s="21"/>
      <c r="S1180" s="21"/>
      <c r="T1180" s="21"/>
      <c r="U1180" s="21"/>
      <c r="V1180" s="21"/>
      <c r="W1180" s="21"/>
      <c r="X1180" s="21"/>
    </row>
    <row r="1181" spans="17:24" x14ac:dyDescent="0.25">
      <c r="Q1181" s="21"/>
      <c r="R1181" s="21"/>
      <c r="S1181" s="21"/>
      <c r="T1181" s="21"/>
      <c r="U1181" s="21"/>
      <c r="V1181" s="21"/>
      <c r="W1181" s="21"/>
      <c r="X1181" s="21"/>
    </row>
    <row r="1182" spans="17:24" x14ac:dyDescent="0.25">
      <c r="Q1182" s="21"/>
      <c r="R1182" s="21"/>
      <c r="S1182" s="21"/>
      <c r="T1182" s="21"/>
      <c r="U1182" s="21"/>
      <c r="V1182" s="21"/>
      <c r="W1182" s="21"/>
      <c r="X1182" s="21"/>
    </row>
    <row r="1183" spans="17:24" x14ac:dyDescent="0.25">
      <c r="Q1183" s="21"/>
      <c r="R1183" s="21"/>
      <c r="S1183" s="21"/>
      <c r="T1183" s="21"/>
      <c r="U1183" s="21"/>
      <c r="V1183" s="21"/>
      <c r="W1183" s="21"/>
      <c r="X1183" s="21"/>
    </row>
    <row r="1184" spans="17:24" x14ac:dyDescent="0.25">
      <c r="Q1184" s="21"/>
      <c r="R1184" s="21"/>
      <c r="S1184" s="21"/>
      <c r="T1184" s="21"/>
      <c r="U1184" s="21"/>
      <c r="V1184" s="21"/>
      <c r="W1184" s="21"/>
      <c r="X1184" s="21"/>
    </row>
    <row r="1185" spans="17:24" x14ac:dyDescent="0.25">
      <c r="Q1185" s="21"/>
      <c r="R1185" s="21"/>
      <c r="S1185" s="21"/>
      <c r="T1185" s="21"/>
      <c r="U1185" s="21"/>
      <c r="V1185" s="21"/>
      <c r="W1185" s="21"/>
      <c r="X1185" s="21"/>
    </row>
    <row r="1186" spans="17:24" x14ac:dyDescent="0.25">
      <c r="Q1186" s="21"/>
      <c r="R1186" s="21"/>
      <c r="S1186" s="21"/>
      <c r="T1186" s="21"/>
      <c r="U1186" s="21"/>
      <c r="V1186" s="21"/>
      <c r="W1186" s="21"/>
      <c r="X1186" s="21"/>
    </row>
    <row r="1187" spans="17:24" x14ac:dyDescent="0.25">
      <c r="Q1187" s="21"/>
      <c r="R1187" s="21"/>
      <c r="S1187" s="21"/>
      <c r="T1187" s="21"/>
      <c r="U1187" s="21"/>
      <c r="V1187" s="21"/>
      <c r="W1187" s="21"/>
      <c r="X1187" s="21"/>
    </row>
    <row r="1188" spans="17:24" x14ac:dyDescent="0.25">
      <c r="Q1188" s="21"/>
      <c r="R1188" s="21"/>
      <c r="S1188" s="21"/>
      <c r="T1188" s="21"/>
      <c r="U1188" s="21"/>
      <c r="V1188" s="21"/>
      <c r="W1188" s="21"/>
      <c r="X1188" s="21"/>
    </row>
    <row r="1189" spans="17:24" x14ac:dyDescent="0.25">
      <c r="Q1189" s="21"/>
      <c r="R1189" s="21"/>
      <c r="S1189" s="21"/>
      <c r="T1189" s="21"/>
      <c r="U1189" s="21"/>
      <c r="V1189" s="21"/>
      <c r="W1189" s="21"/>
      <c r="X1189" s="21"/>
    </row>
    <row r="1190" spans="17:24" x14ac:dyDescent="0.25">
      <c r="Q1190" s="21"/>
      <c r="R1190" s="21"/>
      <c r="S1190" s="21"/>
      <c r="T1190" s="21"/>
      <c r="U1190" s="21"/>
      <c r="V1190" s="21"/>
      <c r="W1190" s="21"/>
      <c r="X1190" s="21"/>
    </row>
    <row r="1191" spans="17:24" x14ac:dyDescent="0.25">
      <c r="Q1191" s="21"/>
      <c r="R1191" s="21"/>
      <c r="S1191" s="21"/>
      <c r="T1191" s="21"/>
      <c r="U1191" s="21"/>
      <c r="V1191" s="21"/>
      <c r="W1191" s="21"/>
      <c r="X1191" s="21"/>
    </row>
    <row r="1192" spans="17:24" x14ac:dyDescent="0.25">
      <c r="Q1192" s="21"/>
      <c r="R1192" s="21"/>
      <c r="S1192" s="21"/>
      <c r="T1192" s="21"/>
      <c r="U1192" s="21"/>
      <c r="V1192" s="21"/>
      <c r="W1192" s="21"/>
      <c r="X1192" s="21"/>
    </row>
    <row r="1193" spans="17:24" x14ac:dyDescent="0.25">
      <c r="Q1193" s="21"/>
      <c r="R1193" s="21"/>
      <c r="S1193" s="21"/>
      <c r="T1193" s="21"/>
      <c r="U1193" s="21"/>
      <c r="V1193" s="21"/>
      <c r="W1193" s="21"/>
      <c r="X1193" s="21"/>
    </row>
    <row r="1194" spans="17:24" x14ac:dyDescent="0.25">
      <c r="Q1194" s="21"/>
      <c r="R1194" s="21"/>
      <c r="S1194" s="21"/>
      <c r="T1194" s="21"/>
      <c r="U1194" s="21"/>
      <c r="V1194" s="21"/>
      <c r="W1194" s="21"/>
      <c r="X1194" s="21"/>
    </row>
    <row r="1195" spans="17:24" x14ac:dyDescent="0.25">
      <c r="Q1195" s="21"/>
      <c r="R1195" s="21"/>
      <c r="S1195" s="21"/>
      <c r="T1195" s="21"/>
      <c r="U1195" s="21"/>
      <c r="V1195" s="21"/>
      <c r="W1195" s="21"/>
      <c r="X1195" s="21"/>
    </row>
    <row r="1196" spans="17:24" x14ac:dyDescent="0.25">
      <c r="Q1196" s="21"/>
      <c r="R1196" s="21"/>
      <c r="S1196" s="21"/>
      <c r="T1196" s="21"/>
      <c r="U1196" s="21"/>
      <c r="V1196" s="21"/>
      <c r="W1196" s="21"/>
      <c r="X1196" s="21"/>
    </row>
    <row r="1197" spans="17:24" x14ac:dyDescent="0.25">
      <c r="Q1197" s="21"/>
      <c r="R1197" s="21"/>
      <c r="S1197" s="21"/>
      <c r="T1197" s="21"/>
      <c r="U1197" s="21"/>
      <c r="V1197" s="21"/>
      <c r="W1197" s="21"/>
      <c r="X1197" s="21"/>
    </row>
    <row r="1198" spans="17:24" x14ac:dyDescent="0.25">
      <c r="Q1198" s="21"/>
      <c r="R1198" s="21"/>
      <c r="S1198" s="21"/>
      <c r="T1198" s="21"/>
      <c r="U1198" s="21"/>
      <c r="V1198" s="21"/>
      <c r="W1198" s="21"/>
      <c r="X1198" s="21"/>
    </row>
    <row r="1199" spans="17:24" x14ac:dyDescent="0.25">
      <c r="Q1199" s="21"/>
      <c r="R1199" s="21"/>
      <c r="S1199" s="21"/>
      <c r="T1199" s="21"/>
      <c r="U1199" s="21"/>
      <c r="V1199" s="21"/>
      <c r="W1199" s="21"/>
      <c r="X1199" s="21"/>
    </row>
    <row r="1200" spans="17:24" x14ac:dyDescent="0.25">
      <c r="Q1200" s="21"/>
      <c r="R1200" s="21"/>
      <c r="S1200" s="21"/>
      <c r="T1200" s="21"/>
      <c r="U1200" s="21"/>
      <c r="V1200" s="21"/>
      <c r="W1200" s="21"/>
      <c r="X1200" s="21"/>
    </row>
    <row r="1201" spans="17:24" x14ac:dyDescent="0.25">
      <c r="Q1201" s="21"/>
      <c r="R1201" s="21"/>
      <c r="S1201" s="21"/>
      <c r="T1201" s="21"/>
      <c r="U1201" s="21"/>
      <c r="V1201" s="21"/>
      <c r="W1201" s="21"/>
      <c r="X1201" s="21"/>
    </row>
    <row r="1202" spans="17:24" x14ac:dyDescent="0.25">
      <c r="Q1202" s="21"/>
      <c r="R1202" s="21"/>
      <c r="S1202" s="21"/>
      <c r="T1202" s="21"/>
      <c r="U1202" s="21"/>
      <c r="V1202" s="21"/>
      <c r="W1202" s="21"/>
      <c r="X1202" s="21"/>
    </row>
    <row r="1203" spans="17:24" x14ac:dyDescent="0.25">
      <c r="Q1203" s="21"/>
      <c r="R1203" s="21"/>
      <c r="S1203" s="21"/>
      <c r="T1203" s="21"/>
      <c r="U1203" s="21"/>
      <c r="V1203" s="21"/>
      <c r="W1203" s="21"/>
      <c r="X1203" s="21"/>
    </row>
    <row r="1204" spans="17:24" x14ac:dyDescent="0.25">
      <c r="Q1204" s="21"/>
      <c r="R1204" s="21"/>
      <c r="S1204" s="21"/>
      <c r="T1204" s="21"/>
      <c r="U1204" s="21"/>
      <c r="V1204" s="21"/>
      <c r="W1204" s="21"/>
      <c r="X1204" s="21"/>
    </row>
    <row r="1205" spans="17:24" x14ac:dyDescent="0.25">
      <c r="Q1205" s="21"/>
      <c r="R1205" s="21"/>
      <c r="S1205" s="21"/>
      <c r="T1205" s="21"/>
      <c r="U1205" s="21"/>
      <c r="V1205" s="21"/>
      <c r="W1205" s="21"/>
      <c r="X1205" s="21"/>
    </row>
    <row r="1206" spans="17:24" x14ac:dyDescent="0.25">
      <c r="Q1206" s="21"/>
      <c r="R1206" s="21"/>
      <c r="S1206" s="21"/>
      <c r="T1206" s="21"/>
      <c r="U1206" s="21"/>
      <c r="V1206" s="21"/>
      <c r="W1206" s="21"/>
      <c r="X1206" s="21"/>
    </row>
    <row r="1207" spans="17:24" x14ac:dyDescent="0.25">
      <c r="Q1207" s="21"/>
      <c r="R1207" s="21"/>
      <c r="S1207" s="21"/>
      <c r="T1207" s="21"/>
      <c r="U1207" s="21"/>
      <c r="V1207" s="21"/>
      <c r="W1207" s="21"/>
      <c r="X1207" s="21"/>
    </row>
    <row r="1208" spans="17:24" x14ac:dyDescent="0.25">
      <c r="Q1208" s="21"/>
      <c r="R1208" s="21"/>
      <c r="S1208" s="21"/>
      <c r="T1208" s="21"/>
      <c r="U1208" s="21"/>
      <c r="V1208" s="21"/>
      <c r="W1208" s="21"/>
      <c r="X1208" s="21"/>
    </row>
    <row r="1209" spans="17:24" x14ac:dyDescent="0.25">
      <c r="Q1209" s="21"/>
      <c r="R1209" s="21"/>
      <c r="S1209" s="21"/>
      <c r="T1209" s="21"/>
      <c r="U1209" s="21"/>
      <c r="V1209" s="21"/>
      <c r="W1209" s="21"/>
      <c r="X1209" s="21"/>
    </row>
    <row r="1210" spans="17:24" x14ac:dyDescent="0.25">
      <c r="Q1210" s="21"/>
      <c r="R1210" s="21"/>
      <c r="S1210" s="21"/>
      <c r="T1210" s="21"/>
      <c r="U1210" s="21"/>
      <c r="V1210" s="21"/>
      <c r="W1210" s="21"/>
      <c r="X1210" s="21"/>
    </row>
    <row r="1211" spans="17:24" x14ac:dyDescent="0.25">
      <c r="Q1211" s="21"/>
      <c r="R1211" s="21"/>
      <c r="S1211" s="21"/>
      <c r="T1211" s="21"/>
      <c r="U1211" s="21"/>
      <c r="V1211" s="21"/>
      <c r="W1211" s="21"/>
      <c r="X1211" s="21"/>
    </row>
    <row r="1212" spans="17:24" x14ac:dyDescent="0.25">
      <c r="Q1212" s="21"/>
      <c r="R1212" s="21"/>
      <c r="S1212" s="21"/>
      <c r="T1212" s="21"/>
      <c r="U1212" s="21"/>
      <c r="V1212" s="21"/>
      <c r="W1212" s="21"/>
      <c r="X1212" s="21"/>
    </row>
    <row r="1213" spans="17:24" x14ac:dyDescent="0.25">
      <c r="Q1213" s="21"/>
      <c r="R1213" s="21"/>
      <c r="S1213" s="21"/>
      <c r="T1213" s="21"/>
      <c r="U1213" s="21"/>
      <c r="V1213" s="21"/>
      <c r="W1213" s="21"/>
      <c r="X1213" s="21"/>
    </row>
    <row r="1214" spans="17:24" x14ac:dyDescent="0.25">
      <c r="Q1214" s="21"/>
      <c r="R1214" s="21"/>
      <c r="S1214" s="21"/>
      <c r="T1214" s="21"/>
      <c r="U1214" s="21"/>
      <c r="V1214" s="21"/>
      <c r="W1214" s="21"/>
      <c r="X1214" s="21"/>
    </row>
    <row r="1215" spans="17:24" x14ac:dyDescent="0.25">
      <c r="Q1215" s="21"/>
      <c r="R1215" s="21"/>
      <c r="S1215" s="21"/>
      <c r="T1215" s="21"/>
      <c r="U1215" s="21"/>
      <c r="V1215" s="21"/>
      <c r="W1215" s="21"/>
      <c r="X1215" s="21"/>
    </row>
    <row r="1216" spans="17:24" x14ac:dyDescent="0.25">
      <c r="Q1216" s="21"/>
      <c r="R1216" s="21"/>
      <c r="S1216" s="21"/>
      <c r="T1216" s="21"/>
      <c r="U1216" s="21"/>
      <c r="V1216" s="21"/>
      <c r="W1216" s="21"/>
      <c r="X1216" s="21"/>
    </row>
    <row r="1217" spans="17:24" x14ac:dyDescent="0.25">
      <c r="Q1217" s="21"/>
      <c r="R1217" s="21"/>
      <c r="S1217" s="21"/>
      <c r="T1217" s="21"/>
      <c r="U1217" s="21"/>
      <c r="V1217" s="21"/>
      <c r="W1217" s="21"/>
      <c r="X1217" s="21"/>
    </row>
    <row r="1218" spans="17:24" x14ac:dyDescent="0.25">
      <c r="Q1218" s="21"/>
      <c r="R1218" s="21"/>
      <c r="S1218" s="21"/>
      <c r="T1218" s="21"/>
      <c r="U1218" s="21"/>
      <c r="V1218" s="21"/>
      <c r="W1218" s="21"/>
      <c r="X1218" s="21"/>
    </row>
    <row r="1219" spans="17:24" x14ac:dyDescent="0.25">
      <c r="Q1219" s="21"/>
      <c r="R1219" s="21"/>
      <c r="S1219" s="21"/>
      <c r="T1219" s="21"/>
      <c r="U1219" s="21"/>
      <c r="V1219" s="21"/>
      <c r="W1219" s="21"/>
      <c r="X1219" s="21"/>
    </row>
    <row r="1220" spans="17:24" x14ac:dyDescent="0.25">
      <c r="Q1220" s="21"/>
      <c r="R1220" s="21"/>
      <c r="S1220" s="21"/>
      <c r="T1220" s="21"/>
      <c r="U1220" s="21"/>
      <c r="V1220" s="21"/>
      <c r="W1220" s="21"/>
      <c r="X1220" s="21"/>
    </row>
    <row r="1221" spans="17:24" x14ac:dyDescent="0.25">
      <c r="Q1221" s="21"/>
      <c r="R1221" s="21"/>
      <c r="S1221" s="21"/>
      <c r="T1221" s="21"/>
      <c r="U1221" s="21"/>
      <c r="V1221" s="21"/>
      <c r="W1221" s="21"/>
      <c r="X1221" s="21"/>
    </row>
    <row r="1222" spans="17:24" x14ac:dyDescent="0.25">
      <c r="Q1222" s="21"/>
      <c r="R1222" s="21"/>
      <c r="S1222" s="21"/>
      <c r="T1222" s="21"/>
      <c r="U1222" s="21"/>
      <c r="V1222" s="21"/>
      <c r="W1222" s="21"/>
      <c r="X1222" s="21"/>
    </row>
    <row r="1223" spans="17:24" x14ac:dyDescent="0.25">
      <c r="Q1223" s="21"/>
      <c r="R1223" s="21"/>
      <c r="S1223" s="21"/>
      <c r="T1223" s="21"/>
      <c r="U1223" s="21"/>
      <c r="V1223" s="21"/>
      <c r="W1223" s="21"/>
      <c r="X1223" s="21"/>
    </row>
    <row r="1224" spans="17:24" x14ac:dyDescent="0.25">
      <c r="Q1224" s="21"/>
      <c r="R1224" s="21"/>
      <c r="S1224" s="21"/>
      <c r="T1224" s="21"/>
      <c r="U1224" s="21"/>
      <c r="V1224" s="21"/>
      <c r="W1224" s="21"/>
      <c r="X1224" s="21"/>
    </row>
    <row r="1225" spans="17:24" x14ac:dyDescent="0.25">
      <c r="Q1225" s="21"/>
      <c r="R1225" s="21"/>
      <c r="S1225" s="21"/>
      <c r="T1225" s="21"/>
      <c r="U1225" s="21"/>
      <c r="V1225" s="21"/>
      <c r="W1225" s="21"/>
      <c r="X1225" s="21"/>
    </row>
    <row r="1226" spans="17:24" x14ac:dyDescent="0.25">
      <c r="Q1226" s="21"/>
      <c r="R1226" s="21"/>
      <c r="S1226" s="21"/>
      <c r="T1226" s="21"/>
      <c r="U1226" s="21"/>
      <c r="V1226" s="21"/>
      <c r="W1226" s="21"/>
      <c r="X1226" s="21"/>
    </row>
    <row r="1227" spans="17:24" x14ac:dyDescent="0.25">
      <c r="Q1227" s="21"/>
      <c r="R1227" s="21"/>
      <c r="S1227" s="21"/>
      <c r="T1227" s="21"/>
      <c r="U1227" s="21"/>
      <c r="V1227" s="21"/>
      <c r="W1227" s="21"/>
      <c r="X1227" s="21"/>
    </row>
    <row r="1228" spans="17:24" x14ac:dyDescent="0.25">
      <c r="Q1228" s="21"/>
      <c r="R1228" s="21"/>
      <c r="S1228" s="21"/>
      <c r="T1228" s="21"/>
      <c r="U1228" s="21"/>
      <c r="V1228" s="21"/>
      <c r="W1228" s="21"/>
      <c r="X1228" s="21"/>
    </row>
    <row r="1229" spans="17:24" x14ac:dyDescent="0.25">
      <c r="Q1229" s="21"/>
      <c r="R1229" s="21"/>
      <c r="S1229" s="21"/>
      <c r="T1229" s="21"/>
      <c r="U1229" s="21"/>
      <c r="V1229" s="21"/>
      <c r="W1229" s="21"/>
      <c r="X1229" s="21"/>
    </row>
    <row r="1230" spans="17:24" x14ac:dyDescent="0.25">
      <c r="Q1230" s="21"/>
      <c r="R1230" s="21"/>
      <c r="S1230" s="21"/>
      <c r="T1230" s="21"/>
      <c r="U1230" s="21"/>
      <c r="V1230" s="21"/>
      <c r="W1230" s="21"/>
      <c r="X1230" s="21"/>
    </row>
    <row r="1231" spans="17:24" x14ac:dyDescent="0.25">
      <c r="Q1231" s="21"/>
      <c r="R1231" s="21"/>
      <c r="S1231" s="21"/>
      <c r="T1231" s="21"/>
      <c r="U1231" s="21"/>
      <c r="V1231" s="21"/>
      <c r="W1231" s="21"/>
      <c r="X1231" s="21"/>
    </row>
    <row r="1232" spans="17:24" x14ac:dyDescent="0.25">
      <c r="Q1232" s="21"/>
      <c r="R1232" s="21"/>
      <c r="S1232" s="21"/>
      <c r="T1232" s="21"/>
      <c r="U1232" s="21"/>
      <c r="V1232" s="21"/>
      <c r="W1232" s="21"/>
      <c r="X1232" s="21"/>
    </row>
    <row r="1233" spans="17:24" x14ac:dyDescent="0.25">
      <c r="Q1233" s="21"/>
      <c r="R1233" s="21"/>
      <c r="S1233" s="21"/>
      <c r="T1233" s="21"/>
      <c r="U1233" s="21"/>
      <c r="V1233" s="21"/>
      <c r="W1233" s="21"/>
      <c r="X1233" s="21"/>
    </row>
    <row r="1234" spans="17:24" x14ac:dyDescent="0.25">
      <c r="Q1234" s="21"/>
      <c r="R1234" s="21"/>
      <c r="S1234" s="21"/>
      <c r="T1234" s="21"/>
      <c r="U1234" s="21"/>
      <c r="V1234" s="21"/>
      <c r="W1234" s="21"/>
      <c r="X1234" s="21"/>
    </row>
    <row r="1235" spans="17:24" x14ac:dyDescent="0.25">
      <c r="Q1235" s="21"/>
      <c r="R1235" s="21"/>
      <c r="S1235" s="21"/>
      <c r="T1235" s="21"/>
      <c r="U1235" s="21"/>
      <c r="V1235" s="21"/>
      <c r="W1235" s="21"/>
      <c r="X1235" s="21"/>
    </row>
    <row r="1236" spans="17:24" x14ac:dyDescent="0.25">
      <c r="Q1236" s="21"/>
      <c r="R1236" s="21"/>
      <c r="S1236" s="21"/>
      <c r="T1236" s="21"/>
      <c r="U1236" s="21"/>
      <c r="V1236" s="21"/>
      <c r="W1236" s="21"/>
      <c r="X1236" s="21"/>
    </row>
    <row r="1237" spans="17:24" x14ac:dyDescent="0.25">
      <c r="Q1237" s="21"/>
      <c r="R1237" s="21"/>
      <c r="S1237" s="21"/>
      <c r="T1237" s="21"/>
      <c r="U1237" s="21"/>
      <c r="V1237" s="21"/>
      <c r="W1237" s="21"/>
      <c r="X1237" s="21"/>
    </row>
    <row r="1238" spans="17:24" x14ac:dyDescent="0.25">
      <c r="Q1238" s="21"/>
      <c r="R1238" s="21"/>
      <c r="S1238" s="21"/>
      <c r="T1238" s="21"/>
      <c r="U1238" s="21"/>
      <c r="V1238" s="21"/>
      <c r="W1238" s="21"/>
      <c r="X1238" s="21"/>
    </row>
    <row r="1239" spans="17:24" x14ac:dyDescent="0.25">
      <c r="Q1239" s="21"/>
      <c r="R1239" s="21"/>
      <c r="S1239" s="21"/>
      <c r="T1239" s="21"/>
      <c r="U1239" s="21"/>
      <c r="V1239" s="21"/>
      <c r="W1239" s="21"/>
      <c r="X1239" s="21"/>
    </row>
    <row r="1240" spans="17:24" x14ac:dyDescent="0.25">
      <c r="Q1240" s="21"/>
      <c r="R1240" s="21"/>
      <c r="S1240" s="21"/>
      <c r="T1240" s="21"/>
      <c r="U1240" s="21"/>
      <c r="V1240" s="21"/>
      <c r="W1240" s="21"/>
      <c r="X1240" s="21"/>
    </row>
    <row r="1241" spans="17:24" x14ac:dyDescent="0.25">
      <c r="Q1241" s="21"/>
      <c r="R1241" s="21"/>
      <c r="S1241" s="21"/>
      <c r="T1241" s="21"/>
      <c r="U1241" s="21"/>
      <c r="V1241" s="21"/>
      <c r="W1241" s="21"/>
      <c r="X1241" s="21"/>
    </row>
    <row r="1242" spans="17:24" x14ac:dyDescent="0.25">
      <c r="Q1242" s="21"/>
      <c r="R1242" s="21"/>
      <c r="S1242" s="21"/>
      <c r="T1242" s="21"/>
      <c r="U1242" s="21"/>
      <c r="V1242" s="21"/>
      <c r="W1242" s="21"/>
      <c r="X1242" s="21"/>
    </row>
    <row r="1243" spans="17:24" x14ac:dyDescent="0.25">
      <c r="Q1243" s="21"/>
      <c r="R1243" s="21"/>
      <c r="S1243" s="21"/>
      <c r="T1243" s="21"/>
      <c r="U1243" s="21"/>
      <c r="V1243" s="21"/>
      <c r="W1243" s="21"/>
      <c r="X1243" s="21"/>
    </row>
    <row r="1244" spans="17:24" x14ac:dyDescent="0.25">
      <c r="Q1244" s="21"/>
      <c r="R1244" s="21"/>
      <c r="S1244" s="21"/>
      <c r="T1244" s="21"/>
      <c r="U1244" s="21"/>
      <c r="V1244" s="21"/>
      <c r="W1244" s="21"/>
      <c r="X1244" s="21"/>
    </row>
    <row r="1245" spans="17:24" x14ac:dyDescent="0.25">
      <c r="Q1245" s="21"/>
      <c r="R1245" s="21"/>
      <c r="S1245" s="21"/>
      <c r="T1245" s="21"/>
      <c r="U1245" s="21"/>
      <c r="V1245" s="21"/>
      <c r="W1245" s="21"/>
      <c r="X1245" s="21"/>
    </row>
    <row r="1246" spans="17:24" x14ac:dyDescent="0.25">
      <c r="Q1246" s="21"/>
      <c r="R1246" s="21"/>
      <c r="S1246" s="21"/>
      <c r="T1246" s="21"/>
      <c r="U1246" s="21"/>
      <c r="V1246" s="21"/>
      <c r="W1246" s="21"/>
      <c r="X1246" s="21"/>
    </row>
    <row r="1247" spans="17:24" x14ac:dyDescent="0.25">
      <c r="Q1247" s="21"/>
      <c r="R1247" s="21"/>
      <c r="S1247" s="21"/>
      <c r="T1247" s="21"/>
      <c r="U1247" s="21"/>
      <c r="V1247" s="21"/>
      <c r="W1247" s="21"/>
      <c r="X1247" s="21"/>
    </row>
    <row r="1248" spans="17:24" x14ac:dyDescent="0.25">
      <c r="Q1248" s="21"/>
      <c r="R1248" s="21"/>
      <c r="S1248" s="21"/>
      <c r="T1248" s="21"/>
      <c r="U1248" s="21"/>
      <c r="V1248" s="21"/>
      <c r="W1248" s="21"/>
      <c r="X1248" s="21"/>
    </row>
    <row r="1249" spans="17:24" x14ac:dyDescent="0.25">
      <c r="Q1249" s="21"/>
      <c r="R1249" s="21"/>
      <c r="S1249" s="21"/>
      <c r="T1249" s="21"/>
      <c r="U1249" s="21"/>
      <c r="V1249" s="21"/>
      <c r="W1249" s="21"/>
      <c r="X1249" s="21"/>
    </row>
    <row r="1250" spans="17:24" x14ac:dyDescent="0.25">
      <c r="Q1250" s="21"/>
      <c r="R1250" s="21"/>
      <c r="S1250" s="21"/>
      <c r="T1250" s="21"/>
      <c r="U1250" s="21"/>
      <c r="V1250" s="21"/>
      <c r="W1250" s="21"/>
      <c r="X1250" s="21"/>
    </row>
    <row r="1251" spans="17:24" x14ac:dyDescent="0.25">
      <c r="Q1251" s="21"/>
      <c r="R1251" s="21"/>
      <c r="S1251" s="21"/>
      <c r="T1251" s="21"/>
      <c r="U1251" s="21"/>
      <c r="V1251" s="21"/>
      <c r="W1251" s="21"/>
      <c r="X1251" s="21"/>
    </row>
    <row r="1252" spans="17:24" x14ac:dyDescent="0.25">
      <c r="Q1252" s="21"/>
      <c r="R1252" s="21"/>
      <c r="S1252" s="21"/>
      <c r="T1252" s="21"/>
      <c r="U1252" s="21"/>
      <c r="V1252" s="21"/>
      <c r="W1252" s="21"/>
      <c r="X1252" s="21"/>
    </row>
    <row r="1253" spans="17:24" x14ac:dyDescent="0.25">
      <c r="Q1253" s="21"/>
      <c r="R1253" s="21"/>
      <c r="S1253" s="21"/>
      <c r="T1253" s="21"/>
      <c r="U1253" s="21"/>
      <c r="V1253" s="21"/>
      <c r="W1253" s="21"/>
      <c r="X1253" s="21"/>
    </row>
    <row r="1254" spans="17:24" x14ac:dyDescent="0.25">
      <c r="Q1254" s="21"/>
      <c r="R1254" s="21"/>
      <c r="S1254" s="21"/>
      <c r="T1254" s="21"/>
      <c r="U1254" s="21"/>
      <c r="V1254" s="21"/>
      <c r="W1254" s="21"/>
      <c r="X1254" s="21"/>
    </row>
    <row r="1255" spans="17:24" x14ac:dyDescent="0.25">
      <c r="Q1255" s="21"/>
      <c r="R1255" s="21"/>
      <c r="S1255" s="21"/>
      <c r="T1255" s="21"/>
      <c r="U1255" s="21"/>
      <c r="V1255" s="21"/>
      <c r="W1255" s="21"/>
      <c r="X1255" s="21"/>
    </row>
    <row r="1256" spans="17:24" x14ac:dyDescent="0.25">
      <c r="Q1256" s="21"/>
      <c r="R1256" s="21"/>
      <c r="S1256" s="21"/>
      <c r="T1256" s="21"/>
      <c r="U1256" s="21"/>
      <c r="V1256" s="21"/>
      <c r="W1256" s="21"/>
      <c r="X1256" s="21"/>
    </row>
    <row r="1257" spans="17:24" x14ac:dyDescent="0.25">
      <c r="Q1257" s="21"/>
      <c r="R1257" s="21"/>
      <c r="S1257" s="21"/>
      <c r="T1257" s="21"/>
      <c r="U1257" s="21"/>
      <c r="V1257" s="21"/>
      <c r="W1257" s="21"/>
      <c r="X1257" s="21"/>
    </row>
    <row r="1258" spans="17:24" x14ac:dyDescent="0.25">
      <c r="Q1258" s="21"/>
      <c r="R1258" s="21"/>
      <c r="S1258" s="21"/>
      <c r="T1258" s="21"/>
      <c r="U1258" s="21"/>
      <c r="V1258" s="21"/>
      <c r="W1258" s="21"/>
      <c r="X1258" s="21"/>
    </row>
    <row r="1259" spans="17:24" x14ac:dyDescent="0.25">
      <c r="Q1259" s="21"/>
      <c r="R1259" s="21"/>
      <c r="S1259" s="21"/>
      <c r="T1259" s="21"/>
      <c r="U1259" s="21"/>
      <c r="V1259" s="21"/>
      <c r="W1259" s="21"/>
      <c r="X1259" s="21"/>
    </row>
    <row r="1260" spans="17:24" x14ac:dyDescent="0.25">
      <c r="Q1260" s="21"/>
      <c r="R1260" s="21"/>
      <c r="S1260" s="21"/>
      <c r="T1260" s="21"/>
      <c r="U1260" s="21"/>
      <c r="V1260" s="21"/>
      <c r="W1260" s="21"/>
      <c r="X1260" s="21"/>
    </row>
    <row r="1261" spans="17:24" x14ac:dyDescent="0.25">
      <c r="Q1261" s="21"/>
      <c r="R1261" s="21"/>
      <c r="S1261" s="21"/>
      <c r="T1261" s="21"/>
      <c r="U1261" s="21"/>
      <c r="V1261" s="21"/>
      <c r="W1261" s="21"/>
      <c r="X1261" s="21"/>
    </row>
    <row r="1262" spans="17:24" x14ac:dyDescent="0.25">
      <c r="Q1262" s="21"/>
      <c r="R1262" s="21"/>
      <c r="S1262" s="21"/>
      <c r="T1262" s="21"/>
      <c r="U1262" s="21"/>
      <c r="V1262" s="21"/>
      <c r="W1262" s="21"/>
      <c r="X1262" s="21"/>
    </row>
    <row r="1263" spans="17:24" x14ac:dyDescent="0.25">
      <c r="Q1263" s="21"/>
      <c r="R1263" s="21"/>
      <c r="S1263" s="21"/>
      <c r="T1263" s="21"/>
      <c r="U1263" s="21"/>
      <c r="V1263" s="21"/>
      <c r="W1263" s="21"/>
      <c r="X1263" s="21"/>
    </row>
    <row r="1264" spans="17:24" x14ac:dyDescent="0.25">
      <c r="Q1264" s="21"/>
      <c r="R1264" s="21"/>
      <c r="S1264" s="21"/>
      <c r="T1264" s="21"/>
      <c r="U1264" s="21"/>
      <c r="V1264" s="21"/>
      <c r="W1264" s="21"/>
      <c r="X1264" s="21"/>
    </row>
    <row r="1265" spans="17:24" x14ac:dyDescent="0.25">
      <c r="Q1265" s="21"/>
      <c r="R1265" s="21"/>
      <c r="S1265" s="21"/>
      <c r="T1265" s="21"/>
      <c r="U1265" s="21"/>
      <c r="V1265" s="21"/>
      <c r="W1265" s="21"/>
      <c r="X1265" s="21"/>
    </row>
    <row r="1266" spans="17:24" x14ac:dyDescent="0.25">
      <c r="Q1266" s="21"/>
      <c r="R1266" s="21"/>
      <c r="S1266" s="21"/>
      <c r="T1266" s="21"/>
      <c r="U1266" s="21"/>
      <c r="V1266" s="21"/>
      <c r="W1266" s="21"/>
      <c r="X1266" s="21"/>
    </row>
    <row r="1267" spans="17:24" x14ac:dyDescent="0.25">
      <c r="Q1267" s="21"/>
      <c r="R1267" s="21"/>
      <c r="S1267" s="21"/>
      <c r="T1267" s="21"/>
      <c r="U1267" s="21"/>
      <c r="V1267" s="21"/>
      <c r="W1267" s="21"/>
      <c r="X1267" s="21"/>
    </row>
    <row r="1268" spans="17:24" x14ac:dyDescent="0.25">
      <c r="Q1268" s="21"/>
      <c r="R1268" s="21"/>
      <c r="S1268" s="21"/>
      <c r="T1268" s="21"/>
      <c r="U1268" s="21"/>
      <c r="V1268" s="21"/>
      <c r="W1268" s="21"/>
      <c r="X1268" s="21"/>
    </row>
    <row r="1269" spans="17:24" x14ac:dyDescent="0.25">
      <c r="Q1269" s="21"/>
      <c r="R1269" s="21"/>
      <c r="S1269" s="21"/>
      <c r="T1269" s="21"/>
      <c r="U1269" s="21"/>
      <c r="V1269" s="21"/>
      <c r="W1269" s="21"/>
      <c r="X1269" s="21"/>
    </row>
    <row r="1270" spans="17:24" x14ac:dyDescent="0.25">
      <c r="Q1270" s="21"/>
      <c r="R1270" s="21"/>
      <c r="S1270" s="21"/>
      <c r="T1270" s="21"/>
      <c r="U1270" s="21"/>
      <c r="V1270" s="21"/>
      <c r="W1270" s="21"/>
      <c r="X1270" s="21"/>
    </row>
    <row r="1271" spans="17:24" x14ac:dyDescent="0.25">
      <c r="Q1271" s="21"/>
      <c r="R1271" s="21"/>
      <c r="S1271" s="21"/>
      <c r="T1271" s="21"/>
      <c r="U1271" s="21"/>
      <c r="V1271" s="21"/>
      <c r="W1271" s="21"/>
      <c r="X1271" s="21"/>
    </row>
    <row r="1272" spans="17:24" x14ac:dyDescent="0.25">
      <c r="Q1272" s="21"/>
      <c r="R1272" s="21"/>
      <c r="S1272" s="21"/>
      <c r="T1272" s="21"/>
      <c r="U1272" s="21"/>
      <c r="V1272" s="21"/>
      <c r="W1272" s="21"/>
      <c r="X1272" s="21"/>
    </row>
    <row r="1273" spans="17:24" x14ac:dyDescent="0.25">
      <c r="Q1273" s="21"/>
      <c r="R1273" s="21"/>
      <c r="S1273" s="21"/>
      <c r="T1273" s="21"/>
      <c r="U1273" s="21"/>
      <c r="V1273" s="21"/>
      <c r="W1273" s="21"/>
      <c r="X1273" s="21"/>
    </row>
    <row r="1274" spans="17:24" x14ac:dyDescent="0.25">
      <c r="Q1274" s="21"/>
      <c r="R1274" s="21"/>
      <c r="S1274" s="21"/>
      <c r="T1274" s="21"/>
      <c r="U1274" s="21"/>
      <c r="V1274" s="21"/>
      <c r="W1274" s="21"/>
      <c r="X1274" s="21"/>
    </row>
    <row r="1275" spans="17:24" x14ac:dyDescent="0.25">
      <c r="Q1275" s="21"/>
      <c r="R1275" s="21"/>
      <c r="S1275" s="21"/>
      <c r="T1275" s="21"/>
      <c r="U1275" s="21"/>
      <c r="V1275" s="21"/>
      <c r="W1275" s="21"/>
      <c r="X1275" s="21"/>
    </row>
    <row r="1276" spans="17:24" x14ac:dyDescent="0.25">
      <c r="Q1276" s="21"/>
      <c r="R1276" s="21"/>
      <c r="S1276" s="21"/>
      <c r="T1276" s="21"/>
      <c r="U1276" s="21"/>
      <c r="V1276" s="21"/>
      <c r="W1276" s="21"/>
      <c r="X1276" s="21"/>
    </row>
    <row r="1277" spans="17:24" x14ac:dyDescent="0.25">
      <c r="Q1277" s="21"/>
      <c r="R1277" s="21"/>
      <c r="S1277" s="21"/>
      <c r="T1277" s="21"/>
      <c r="U1277" s="21"/>
      <c r="V1277" s="21"/>
      <c r="W1277" s="21"/>
      <c r="X1277" s="21"/>
    </row>
    <row r="1278" spans="17:24" x14ac:dyDescent="0.25">
      <c r="Q1278" s="21"/>
      <c r="R1278" s="21"/>
      <c r="S1278" s="21"/>
      <c r="T1278" s="21"/>
      <c r="U1278" s="21"/>
      <c r="V1278" s="21"/>
      <c r="W1278" s="21"/>
      <c r="X1278" s="21"/>
    </row>
    <row r="1279" spans="17:24" x14ac:dyDescent="0.25">
      <c r="Q1279" s="21"/>
      <c r="R1279" s="21"/>
      <c r="S1279" s="21"/>
      <c r="T1279" s="21"/>
      <c r="U1279" s="21"/>
      <c r="V1279" s="21"/>
      <c r="W1279" s="21"/>
      <c r="X1279" s="21"/>
    </row>
    <row r="1280" spans="17:24" x14ac:dyDescent="0.25">
      <c r="Q1280" s="21"/>
      <c r="R1280" s="21"/>
      <c r="S1280" s="21"/>
      <c r="T1280" s="21"/>
      <c r="U1280" s="21"/>
      <c r="V1280" s="21"/>
      <c r="W1280" s="21"/>
      <c r="X1280" s="21"/>
    </row>
    <row r="1281" spans="17:24" x14ac:dyDescent="0.25">
      <c r="Q1281" s="21"/>
      <c r="R1281" s="21"/>
      <c r="S1281" s="21"/>
      <c r="T1281" s="21"/>
      <c r="U1281" s="21"/>
      <c r="V1281" s="21"/>
      <c r="W1281" s="21"/>
      <c r="X1281" s="21"/>
    </row>
    <row r="1282" spans="17:24" x14ac:dyDescent="0.25">
      <c r="Q1282" s="21"/>
      <c r="R1282" s="21"/>
      <c r="S1282" s="21"/>
      <c r="T1282" s="21"/>
      <c r="U1282" s="21"/>
      <c r="V1282" s="21"/>
      <c r="W1282" s="21"/>
      <c r="X1282" s="21"/>
    </row>
    <row r="1283" spans="17:24" x14ac:dyDescent="0.25">
      <c r="Q1283" s="21"/>
      <c r="R1283" s="21"/>
      <c r="S1283" s="21"/>
      <c r="T1283" s="21"/>
      <c r="U1283" s="21"/>
      <c r="V1283" s="21"/>
      <c r="W1283" s="21"/>
      <c r="X1283" s="21"/>
    </row>
    <row r="1284" spans="17:24" x14ac:dyDescent="0.25">
      <c r="Q1284" s="21"/>
      <c r="R1284" s="21"/>
      <c r="S1284" s="21"/>
      <c r="T1284" s="21"/>
      <c r="U1284" s="21"/>
      <c r="V1284" s="21"/>
      <c r="W1284" s="21"/>
      <c r="X1284" s="21"/>
    </row>
    <row r="1285" spans="17:24" x14ac:dyDescent="0.25">
      <c r="Q1285" s="21"/>
      <c r="R1285" s="21"/>
      <c r="S1285" s="21"/>
      <c r="T1285" s="21"/>
      <c r="U1285" s="21"/>
      <c r="V1285" s="21"/>
      <c r="W1285" s="21"/>
      <c r="X1285" s="21"/>
    </row>
    <row r="1286" spans="17:24" x14ac:dyDescent="0.25">
      <c r="Q1286" s="21"/>
      <c r="R1286" s="21"/>
      <c r="S1286" s="21"/>
      <c r="T1286" s="21"/>
      <c r="U1286" s="21"/>
      <c r="V1286" s="21"/>
      <c r="W1286" s="21"/>
      <c r="X1286" s="21"/>
    </row>
    <row r="1287" spans="17:24" x14ac:dyDescent="0.25">
      <c r="Q1287" s="21"/>
      <c r="R1287" s="21"/>
      <c r="S1287" s="21"/>
      <c r="T1287" s="21"/>
      <c r="U1287" s="21"/>
      <c r="V1287" s="21"/>
      <c r="W1287" s="21"/>
      <c r="X1287" s="21"/>
    </row>
    <row r="1288" spans="17:24" x14ac:dyDescent="0.25">
      <c r="Q1288" s="21"/>
      <c r="R1288" s="21"/>
      <c r="S1288" s="21"/>
      <c r="T1288" s="21"/>
      <c r="U1288" s="21"/>
      <c r="V1288" s="21"/>
      <c r="W1288" s="21"/>
      <c r="X1288" s="21"/>
    </row>
    <row r="1289" spans="17:24" x14ac:dyDescent="0.25">
      <c r="Q1289" s="21"/>
      <c r="R1289" s="21"/>
      <c r="S1289" s="21"/>
      <c r="T1289" s="21"/>
      <c r="U1289" s="21"/>
      <c r="V1289" s="21"/>
      <c r="W1289" s="21"/>
      <c r="X1289" s="21"/>
    </row>
    <row r="1290" spans="17:24" x14ac:dyDescent="0.25">
      <c r="Q1290" s="21"/>
      <c r="R1290" s="21"/>
      <c r="S1290" s="21"/>
      <c r="T1290" s="21"/>
      <c r="U1290" s="21"/>
      <c r="V1290" s="21"/>
      <c r="W1290" s="21"/>
      <c r="X1290" s="21"/>
    </row>
    <row r="1291" spans="17:24" x14ac:dyDescent="0.25">
      <c r="Q1291" s="21"/>
      <c r="R1291" s="21"/>
      <c r="S1291" s="21"/>
      <c r="T1291" s="21"/>
      <c r="U1291" s="21"/>
      <c r="V1291" s="21"/>
      <c r="W1291" s="21"/>
      <c r="X1291" s="21"/>
    </row>
    <row r="1292" spans="17:24" x14ac:dyDescent="0.25">
      <c r="Q1292" s="21"/>
      <c r="R1292" s="21"/>
      <c r="S1292" s="21"/>
      <c r="T1292" s="21"/>
      <c r="U1292" s="21"/>
      <c r="V1292" s="21"/>
      <c r="W1292" s="21"/>
      <c r="X1292" s="21"/>
    </row>
    <row r="1293" spans="17:24" x14ac:dyDescent="0.25">
      <c r="Q1293" s="21"/>
      <c r="R1293" s="21"/>
      <c r="S1293" s="21"/>
      <c r="T1293" s="21"/>
      <c r="U1293" s="21"/>
      <c r="V1293" s="21"/>
      <c r="W1293" s="21"/>
      <c r="X1293" s="21"/>
    </row>
    <row r="1294" spans="17:24" x14ac:dyDescent="0.25">
      <c r="Q1294" s="21"/>
      <c r="R1294" s="21"/>
      <c r="S1294" s="21"/>
      <c r="T1294" s="21"/>
      <c r="U1294" s="21"/>
      <c r="V1294" s="21"/>
      <c r="W1294" s="21"/>
      <c r="X1294" s="21"/>
    </row>
    <row r="1295" spans="17:24" x14ac:dyDescent="0.25">
      <c r="Q1295" s="21"/>
      <c r="R1295" s="21"/>
      <c r="S1295" s="21"/>
      <c r="T1295" s="21"/>
      <c r="U1295" s="21"/>
      <c r="V1295" s="21"/>
      <c r="W1295" s="21"/>
      <c r="X1295" s="21"/>
    </row>
    <row r="1296" spans="17:24" x14ac:dyDescent="0.25">
      <c r="Q1296" s="21"/>
      <c r="R1296" s="21"/>
      <c r="S1296" s="21"/>
      <c r="T1296" s="21"/>
      <c r="U1296" s="21"/>
      <c r="V1296" s="21"/>
      <c r="W1296" s="21"/>
      <c r="X1296" s="21"/>
    </row>
    <row r="1297" spans="17:24" x14ac:dyDescent="0.25">
      <c r="Q1297" s="21"/>
      <c r="R1297" s="21"/>
      <c r="S1297" s="21"/>
      <c r="T1297" s="21"/>
      <c r="U1297" s="21"/>
      <c r="V1297" s="21"/>
      <c r="W1297" s="21"/>
      <c r="X1297" s="21"/>
    </row>
    <row r="1298" spans="17:24" x14ac:dyDescent="0.25">
      <c r="Q1298" s="21"/>
      <c r="R1298" s="21"/>
      <c r="S1298" s="21"/>
      <c r="T1298" s="21"/>
      <c r="U1298" s="21"/>
      <c r="V1298" s="21"/>
      <c r="W1298" s="21"/>
      <c r="X1298" s="21"/>
    </row>
    <row r="1299" spans="17:24" x14ac:dyDescent="0.25">
      <c r="Q1299" s="21"/>
      <c r="R1299" s="21"/>
      <c r="S1299" s="21"/>
      <c r="T1299" s="21"/>
      <c r="U1299" s="21"/>
      <c r="V1299" s="21"/>
      <c r="W1299" s="21"/>
      <c r="X1299" s="21"/>
    </row>
    <row r="1300" spans="17:24" x14ac:dyDescent="0.25">
      <c r="Q1300" s="21"/>
      <c r="R1300" s="21"/>
      <c r="S1300" s="21"/>
      <c r="T1300" s="21"/>
      <c r="U1300" s="21"/>
      <c r="V1300" s="21"/>
      <c r="W1300" s="21"/>
      <c r="X1300" s="21"/>
    </row>
    <row r="1301" spans="17:24" x14ac:dyDescent="0.25">
      <c r="Q1301" s="21"/>
      <c r="R1301" s="21"/>
      <c r="S1301" s="21"/>
      <c r="T1301" s="21"/>
      <c r="U1301" s="21"/>
      <c r="V1301" s="21"/>
      <c r="W1301" s="21"/>
      <c r="X1301" s="21"/>
    </row>
    <row r="1302" spans="17:24" x14ac:dyDescent="0.25">
      <c r="Q1302" s="21"/>
      <c r="R1302" s="21"/>
      <c r="S1302" s="21"/>
      <c r="T1302" s="21"/>
      <c r="U1302" s="21"/>
      <c r="V1302" s="21"/>
      <c r="W1302" s="21"/>
      <c r="X1302" s="21"/>
    </row>
    <row r="1303" spans="17:24" x14ac:dyDescent="0.25">
      <c r="Q1303" s="21"/>
      <c r="R1303" s="21"/>
      <c r="S1303" s="21"/>
      <c r="T1303" s="21"/>
      <c r="U1303" s="21"/>
      <c r="V1303" s="21"/>
      <c r="W1303" s="21"/>
      <c r="X1303" s="21"/>
    </row>
    <row r="1304" spans="17:24" x14ac:dyDescent="0.25">
      <c r="Q1304" s="21"/>
      <c r="R1304" s="21"/>
      <c r="S1304" s="21"/>
      <c r="T1304" s="21"/>
      <c r="U1304" s="21"/>
      <c r="V1304" s="21"/>
      <c r="W1304" s="21"/>
      <c r="X1304" s="21"/>
    </row>
    <row r="1305" spans="17:24" x14ac:dyDescent="0.25">
      <c r="Q1305" s="21"/>
      <c r="R1305" s="21"/>
      <c r="S1305" s="21"/>
      <c r="T1305" s="21"/>
      <c r="U1305" s="21"/>
      <c r="V1305" s="21"/>
      <c r="W1305" s="21"/>
      <c r="X1305" s="21"/>
    </row>
    <row r="1306" spans="17:24" x14ac:dyDescent="0.25">
      <c r="Q1306" s="21"/>
      <c r="R1306" s="21"/>
      <c r="S1306" s="21"/>
      <c r="T1306" s="21"/>
      <c r="U1306" s="21"/>
      <c r="V1306" s="21"/>
      <c r="W1306" s="21"/>
      <c r="X1306" s="21"/>
    </row>
    <row r="1307" spans="17:24" x14ac:dyDescent="0.25">
      <c r="Q1307" s="21"/>
      <c r="R1307" s="21"/>
      <c r="S1307" s="21"/>
      <c r="T1307" s="21"/>
      <c r="U1307" s="21"/>
      <c r="V1307" s="21"/>
      <c r="W1307" s="21"/>
      <c r="X1307" s="21"/>
    </row>
    <row r="1308" spans="17:24" x14ac:dyDescent="0.25">
      <c r="Q1308" s="21"/>
      <c r="R1308" s="21"/>
      <c r="S1308" s="21"/>
      <c r="T1308" s="21"/>
      <c r="U1308" s="21"/>
      <c r="V1308" s="21"/>
      <c r="W1308" s="21"/>
      <c r="X1308" s="21"/>
    </row>
    <row r="1309" spans="17:24" x14ac:dyDescent="0.25">
      <c r="Q1309" s="21"/>
      <c r="R1309" s="21"/>
      <c r="S1309" s="21"/>
      <c r="T1309" s="21"/>
      <c r="U1309" s="21"/>
      <c r="V1309" s="21"/>
      <c r="W1309" s="21"/>
      <c r="X1309" s="21"/>
    </row>
    <row r="1310" spans="17:24" x14ac:dyDescent="0.25">
      <c r="Q1310" s="21"/>
      <c r="R1310" s="21"/>
      <c r="S1310" s="21"/>
      <c r="T1310" s="21"/>
      <c r="U1310" s="21"/>
      <c r="V1310" s="21"/>
      <c r="W1310" s="21"/>
      <c r="X1310" s="21"/>
    </row>
    <row r="1311" spans="17:24" x14ac:dyDescent="0.25">
      <c r="Q1311" s="21"/>
      <c r="R1311" s="21"/>
      <c r="S1311" s="21"/>
      <c r="T1311" s="21"/>
      <c r="U1311" s="21"/>
      <c r="V1311" s="21"/>
      <c r="W1311" s="21"/>
      <c r="X1311" s="21"/>
    </row>
    <row r="1312" spans="17:24" x14ac:dyDescent="0.25">
      <c r="Q1312" s="21"/>
      <c r="R1312" s="21"/>
      <c r="S1312" s="21"/>
      <c r="T1312" s="21"/>
      <c r="U1312" s="21"/>
      <c r="V1312" s="21"/>
      <c r="W1312" s="21"/>
      <c r="X1312" s="21"/>
    </row>
    <row r="1313" spans="17:24" x14ac:dyDescent="0.25">
      <c r="Q1313" s="21"/>
      <c r="R1313" s="21"/>
      <c r="S1313" s="21"/>
      <c r="T1313" s="21"/>
      <c r="U1313" s="21"/>
      <c r="V1313" s="21"/>
      <c r="W1313" s="21"/>
      <c r="X1313" s="21"/>
    </row>
    <row r="1314" spans="17:24" x14ac:dyDescent="0.25">
      <c r="Q1314" s="21"/>
      <c r="R1314" s="21"/>
      <c r="S1314" s="21"/>
      <c r="T1314" s="21"/>
      <c r="U1314" s="21"/>
      <c r="V1314" s="21"/>
      <c r="W1314" s="21"/>
      <c r="X1314" s="21"/>
    </row>
    <row r="1315" spans="17:24" x14ac:dyDescent="0.25">
      <c r="Q1315" s="21"/>
      <c r="R1315" s="21"/>
      <c r="S1315" s="21"/>
      <c r="T1315" s="21"/>
      <c r="U1315" s="21"/>
      <c r="V1315" s="21"/>
      <c r="W1315" s="21"/>
      <c r="X1315" s="21"/>
    </row>
    <row r="1316" spans="17:24" x14ac:dyDescent="0.25">
      <c r="Q1316" s="21"/>
      <c r="R1316" s="21"/>
      <c r="S1316" s="21"/>
      <c r="T1316" s="21"/>
      <c r="U1316" s="21"/>
      <c r="V1316" s="21"/>
      <c r="W1316" s="21"/>
      <c r="X1316" s="21"/>
    </row>
    <row r="1317" spans="17:24" x14ac:dyDescent="0.25">
      <c r="Q1317" s="21"/>
      <c r="R1317" s="21"/>
      <c r="S1317" s="21"/>
      <c r="T1317" s="21"/>
      <c r="U1317" s="21"/>
      <c r="V1317" s="21"/>
      <c r="W1317" s="21"/>
      <c r="X1317" s="21"/>
    </row>
    <row r="1318" spans="17:24" x14ac:dyDescent="0.25">
      <c r="Q1318" s="21"/>
      <c r="R1318" s="21"/>
      <c r="S1318" s="21"/>
      <c r="T1318" s="21"/>
      <c r="U1318" s="21"/>
      <c r="V1318" s="21"/>
      <c r="W1318" s="21"/>
      <c r="X1318" s="21"/>
    </row>
    <row r="1319" spans="17:24" x14ac:dyDescent="0.25">
      <c r="Q1319" s="21"/>
      <c r="R1319" s="21"/>
      <c r="S1319" s="21"/>
      <c r="T1319" s="21"/>
      <c r="U1319" s="21"/>
      <c r="V1319" s="21"/>
      <c r="W1319" s="21"/>
      <c r="X1319" s="21"/>
    </row>
    <row r="1320" spans="17:24" x14ac:dyDescent="0.25">
      <c r="Q1320" s="21"/>
      <c r="R1320" s="21"/>
      <c r="S1320" s="21"/>
      <c r="T1320" s="21"/>
      <c r="U1320" s="21"/>
      <c r="V1320" s="21"/>
      <c r="W1320" s="21"/>
      <c r="X1320" s="21"/>
    </row>
    <row r="1321" spans="17:24" x14ac:dyDescent="0.25">
      <c r="Q1321" s="21"/>
      <c r="R1321" s="21"/>
      <c r="S1321" s="21"/>
      <c r="T1321" s="21"/>
      <c r="U1321" s="21"/>
      <c r="V1321" s="21"/>
      <c r="W1321" s="21"/>
      <c r="X1321" s="21"/>
    </row>
    <row r="1322" spans="17:24" x14ac:dyDescent="0.25">
      <c r="Q1322" s="21"/>
      <c r="R1322" s="21"/>
      <c r="S1322" s="21"/>
      <c r="T1322" s="21"/>
      <c r="U1322" s="21"/>
      <c r="V1322" s="21"/>
      <c r="W1322" s="21"/>
      <c r="X1322" s="21"/>
    </row>
    <row r="1323" spans="17:24" x14ac:dyDescent="0.25">
      <c r="Q1323" s="21"/>
      <c r="R1323" s="21"/>
      <c r="S1323" s="21"/>
      <c r="T1323" s="21"/>
      <c r="U1323" s="21"/>
      <c r="V1323" s="21"/>
      <c r="W1323" s="21"/>
      <c r="X1323" s="21"/>
    </row>
    <row r="1324" spans="17:24" x14ac:dyDescent="0.25">
      <c r="Q1324" s="21"/>
      <c r="R1324" s="21"/>
      <c r="S1324" s="21"/>
      <c r="T1324" s="21"/>
      <c r="U1324" s="21"/>
      <c r="V1324" s="21"/>
      <c r="W1324" s="21"/>
      <c r="X1324" s="21"/>
    </row>
    <row r="1325" spans="17:24" x14ac:dyDescent="0.25">
      <c r="Q1325" s="21"/>
      <c r="R1325" s="21"/>
      <c r="S1325" s="21"/>
      <c r="T1325" s="21"/>
      <c r="U1325" s="21"/>
      <c r="V1325" s="21"/>
      <c r="W1325" s="21"/>
      <c r="X1325" s="21"/>
    </row>
    <row r="1326" spans="17:24" x14ac:dyDescent="0.25">
      <c r="Q1326" s="21"/>
      <c r="R1326" s="21"/>
      <c r="S1326" s="21"/>
      <c r="T1326" s="21"/>
      <c r="U1326" s="21"/>
      <c r="V1326" s="21"/>
      <c r="W1326" s="21"/>
      <c r="X1326" s="21"/>
    </row>
    <row r="1327" spans="17:24" x14ac:dyDescent="0.25">
      <c r="Q1327" s="21"/>
      <c r="R1327" s="21"/>
      <c r="S1327" s="21"/>
      <c r="T1327" s="21"/>
      <c r="U1327" s="21"/>
      <c r="V1327" s="21"/>
      <c r="W1327" s="21"/>
      <c r="X1327" s="21"/>
    </row>
    <row r="1328" spans="17:24" x14ac:dyDescent="0.25">
      <c r="Q1328" s="21"/>
      <c r="R1328" s="21"/>
      <c r="S1328" s="21"/>
      <c r="T1328" s="21"/>
      <c r="U1328" s="21"/>
      <c r="V1328" s="21"/>
      <c r="W1328" s="21"/>
      <c r="X1328" s="21"/>
    </row>
    <row r="1329" spans="17:24" x14ac:dyDescent="0.25">
      <c r="Q1329" s="21"/>
      <c r="R1329" s="21"/>
      <c r="S1329" s="21"/>
      <c r="T1329" s="21"/>
      <c r="U1329" s="21"/>
      <c r="V1329" s="21"/>
      <c r="W1329" s="21"/>
      <c r="X1329" s="21"/>
    </row>
    <row r="1330" spans="17:24" x14ac:dyDescent="0.25">
      <c r="Q1330" s="21"/>
      <c r="R1330" s="21"/>
      <c r="S1330" s="21"/>
      <c r="T1330" s="21"/>
      <c r="U1330" s="21"/>
      <c r="V1330" s="21"/>
      <c r="W1330" s="21"/>
      <c r="X1330" s="21"/>
    </row>
    <row r="1331" spans="17:24" x14ac:dyDescent="0.25">
      <c r="Q1331" s="21"/>
      <c r="R1331" s="21"/>
      <c r="S1331" s="21"/>
      <c r="T1331" s="21"/>
      <c r="U1331" s="21"/>
      <c r="V1331" s="21"/>
      <c r="W1331" s="21"/>
      <c r="X1331" s="21"/>
    </row>
    <row r="1332" spans="17:24" x14ac:dyDescent="0.25">
      <c r="Q1332" s="21"/>
      <c r="R1332" s="21"/>
      <c r="S1332" s="21"/>
      <c r="T1332" s="21"/>
      <c r="U1332" s="21"/>
      <c r="V1332" s="21"/>
      <c r="W1332" s="21"/>
      <c r="X1332" s="21"/>
    </row>
    <row r="1333" spans="17:24" x14ac:dyDescent="0.25">
      <c r="Q1333" s="21"/>
      <c r="R1333" s="21"/>
      <c r="S1333" s="21"/>
      <c r="T1333" s="21"/>
      <c r="U1333" s="21"/>
      <c r="V1333" s="21"/>
      <c r="W1333" s="21"/>
      <c r="X1333" s="21"/>
    </row>
    <row r="1334" spans="17:24" x14ac:dyDescent="0.25">
      <c r="Q1334" s="21"/>
      <c r="R1334" s="21"/>
      <c r="S1334" s="21"/>
      <c r="T1334" s="21"/>
      <c r="U1334" s="21"/>
      <c r="V1334" s="21"/>
      <c r="W1334" s="21"/>
      <c r="X1334" s="21"/>
    </row>
    <row r="1335" spans="17:24" x14ac:dyDescent="0.25">
      <c r="Q1335" s="21"/>
      <c r="R1335" s="21"/>
      <c r="S1335" s="21"/>
      <c r="T1335" s="21"/>
      <c r="U1335" s="21"/>
      <c r="V1335" s="21"/>
      <c r="W1335" s="21"/>
      <c r="X1335" s="21"/>
    </row>
    <row r="1336" spans="17:24" x14ac:dyDescent="0.25">
      <c r="Q1336" s="21"/>
      <c r="R1336" s="21"/>
      <c r="S1336" s="21"/>
      <c r="T1336" s="21"/>
      <c r="U1336" s="21"/>
      <c r="V1336" s="21"/>
      <c r="W1336" s="21"/>
      <c r="X1336" s="21"/>
    </row>
    <row r="1337" spans="17:24" x14ac:dyDescent="0.25">
      <c r="Q1337" s="21"/>
      <c r="R1337" s="21"/>
      <c r="S1337" s="21"/>
      <c r="T1337" s="21"/>
      <c r="U1337" s="21"/>
      <c r="V1337" s="21"/>
      <c r="W1337" s="21"/>
      <c r="X1337" s="21"/>
    </row>
    <row r="1338" spans="17:24" x14ac:dyDescent="0.25">
      <c r="Q1338" s="21"/>
      <c r="R1338" s="21"/>
      <c r="S1338" s="21"/>
      <c r="T1338" s="21"/>
      <c r="U1338" s="21"/>
      <c r="V1338" s="21"/>
      <c r="W1338" s="21"/>
      <c r="X1338" s="21"/>
    </row>
    <row r="1339" spans="17:24" x14ac:dyDescent="0.25">
      <c r="Q1339" s="21"/>
      <c r="R1339" s="21"/>
      <c r="S1339" s="21"/>
      <c r="T1339" s="21"/>
      <c r="U1339" s="21"/>
      <c r="V1339" s="21"/>
      <c r="W1339" s="21"/>
      <c r="X1339" s="21"/>
    </row>
    <row r="1340" spans="17:24" x14ac:dyDescent="0.25">
      <c r="Q1340" s="21"/>
      <c r="R1340" s="21"/>
      <c r="S1340" s="21"/>
      <c r="T1340" s="21"/>
      <c r="U1340" s="21"/>
      <c r="V1340" s="21"/>
      <c r="W1340" s="21"/>
      <c r="X1340" s="21"/>
    </row>
    <row r="1341" spans="17:24" x14ac:dyDescent="0.25">
      <c r="Q1341" s="21"/>
      <c r="R1341" s="21"/>
      <c r="S1341" s="21"/>
      <c r="T1341" s="21"/>
      <c r="U1341" s="21"/>
      <c r="V1341" s="21"/>
      <c r="W1341" s="21"/>
      <c r="X1341" s="21"/>
    </row>
    <row r="1342" spans="17:24" x14ac:dyDescent="0.25">
      <c r="Q1342" s="21"/>
      <c r="R1342" s="21"/>
      <c r="S1342" s="21"/>
      <c r="T1342" s="21"/>
      <c r="U1342" s="21"/>
      <c r="V1342" s="21"/>
      <c r="W1342" s="21"/>
      <c r="X1342" s="21"/>
    </row>
    <row r="1343" spans="17:24" x14ac:dyDescent="0.25">
      <c r="Q1343" s="21"/>
      <c r="R1343" s="21"/>
      <c r="S1343" s="21"/>
      <c r="T1343" s="21"/>
      <c r="U1343" s="21"/>
      <c r="V1343" s="21"/>
      <c r="W1343" s="21"/>
      <c r="X1343" s="21"/>
    </row>
    <row r="1344" spans="17:24" x14ac:dyDescent="0.25">
      <c r="Q1344" s="21"/>
      <c r="R1344" s="21"/>
      <c r="S1344" s="21"/>
      <c r="T1344" s="21"/>
      <c r="U1344" s="21"/>
      <c r="V1344" s="21"/>
      <c r="W1344" s="21"/>
      <c r="X1344" s="21"/>
    </row>
    <row r="1345" spans="17:24" x14ac:dyDescent="0.25">
      <c r="Q1345" s="21"/>
      <c r="R1345" s="21"/>
      <c r="S1345" s="21"/>
      <c r="T1345" s="21"/>
      <c r="U1345" s="21"/>
      <c r="V1345" s="21"/>
      <c r="W1345" s="21"/>
      <c r="X1345" s="21"/>
    </row>
    <row r="1346" spans="17:24" x14ac:dyDescent="0.25">
      <c r="Q1346" s="21"/>
      <c r="R1346" s="21"/>
      <c r="S1346" s="21"/>
      <c r="T1346" s="21"/>
      <c r="U1346" s="21"/>
      <c r="V1346" s="21"/>
      <c r="W1346" s="21"/>
      <c r="X1346" s="21"/>
    </row>
    <row r="1347" spans="17:24" x14ac:dyDescent="0.25">
      <c r="Q1347" s="21"/>
      <c r="R1347" s="21"/>
      <c r="S1347" s="21"/>
      <c r="T1347" s="21"/>
      <c r="U1347" s="21"/>
      <c r="V1347" s="21"/>
      <c r="W1347" s="21"/>
      <c r="X1347" s="21"/>
    </row>
    <row r="1348" spans="17:24" x14ac:dyDescent="0.25">
      <c r="Q1348" s="21"/>
      <c r="R1348" s="21"/>
      <c r="S1348" s="21"/>
      <c r="T1348" s="21"/>
      <c r="U1348" s="21"/>
      <c r="V1348" s="21"/>
      <c r="W1348" s="21"/>
      <c r="X1348" s="21"/>
    </row>
    <row r="1349" spans="17:24" x14ac:dyDescent="0.25">
      <c r="Q1349" s="21"/>
      <c r="R1349" s="21"/>
      <c r="S1349" s="21"/>
      <c r="T1349" s="21"/>
      <c r="U1349" s="21"/>
      <c r="V1349" s="21"/>
      <c r="W1349" s="21"/>
      <c r="X1349" s="21"/>
    </row>
    <row r="1350" spans="17:24" x14ac:dyDescent="0.25">
      <c r="Q1350" s="21"/>
      <c r="R1350" s="21"/>
      <c r="S1350" s="21"/>
      <c r="T1350" s="21"/>
      <c r="U1350" s="21"/>
      <c r="V1350" s="21"/>
      <c r="W1350" s="21"/>
      <c r="X1350" s="21"/>
    </row>
    <row r="1351" spans="17:24" x14ac:dyDescent="0.25">
      <c r="Q1351" s="21"/>
      <c r="R1351" s="21"/>
      <c r="S1351" s="21"/>
      <c r="T1351" s="21"/>
      <c r="U1351" s="21"/>
      <c r="V1351" s="21"/>
      <c r="W1351" s="21"/>
      <c r="X1351" s="21"/>
    </row>
    <row r="1352" spans="17:24" x14ac:dyDescent="0.25">
      <c r="Q1352" s="21"/>
      <c r="R1352" s="21"/>
      <c r="S1352" s="21"/>
      <c r="T1352" s="21"/>
      <c r="U1352" s="21"/>
      <c r="V1352" s="21"/>
      <c r="W1352" s="21"/>
      <c r="X1352" s="21"/>
    </row>
    <row r="1353" spans="17:24" x14ac:dyDescent="0.25">
      <c r="Q1353" s="21"/>
      <c r="R1353" s="21"/>
      <c r="S1353" s="21"/>
      <c r="T1353" s="21"/>
      <c r="U1353" s="21"/>
      <c r="V1353" s="21"/>
      <c r="W1353" s="21"/>
      <c r="X1353" s="21"/>
    </row>
    <row r="1354" spans="17:24" x14ac:dyDescent="0.25">
      <c r="Q1354" s="21"/>
      <c r="R1354" s="21"/>
      <c r="S1354" s="21"/>
      <c r="T1354" s="21"/>
      <c r="U1354" s="21"/>
      <c r="V1354" s="21"/>
      <c r="W1354" s="21"/>
      <c r="X1354" s="21"/>
    </row>
    <row r="1355" spans="17:24" x14ac:dyDescent="0.25">
      <c r="Q1355" s="21"/>
      <c r="R1355" s="21"/>
      <c r="S1355" s="21"/>
      <c r="T1355" s="21"/>
      <c r="U1355" s="21"/>
      <c r="V1355" s="21"/>
      <c r="W1355" s="21"/>
      <c r="X1355" s="21"/>
    </row>
    <row r="1356" spans="17:24" x14ac:dyDescent="0.25">
      <c r="Q1356" s="21"/>
      <c r="R1356" s="21"/>
      <c r="S1356" s="21"/>
      <c r="T1356" s="21"/>
      <c r="U1356" s="21"/>
      <c r="V1356" s="21"/>
      <c r="W1356" s="21"/>
      <c r="X1356" s="21"/>
    </row>
    <row r="1357" spans="17:24" x14ac:dyDescent="0.25">
      <c r="Q1357" s="21"/>
      <c r="R1357" s="21"/>
      <c r="S1357" s="21"/>
      <c r="T1357" s="21"/>
      <c r="U1357" s="21"/>
      <c r="V1357" s="21"/>
      <c r="W1357" s="21"/>
      <c r="X1357" s="21"/>
    </row>
    <row r="1358" spans="17:24" x14ac:dyDescent="0.25">
      <c r="Q1358" s="21"/>
      <c r="R1358" s="21"/>
      <c r="S1358" s="21"/>
      <c r="T1358" s="21"/>
      <c r="U1358" s="21"/>
      <c r="V1358" s="21"/>
      <c r="W1358" s="21"/>
      <c r="X1358" s="21"/>
    </row>
    <row r="1359" spans="17:24" x14ac:dyDescent="0.25">
      <c r="Q1359" s="21"/>
      <c r="R1359" s="21"/>
      <c r="S1359" s="21"/>
      <c r="T1359" s="21"/>
      <c r="U1359" s="21"/>
      <c r="V1359" s="21"/>
      <c r="W1359" s="21"/>
      <c r="X1359" s="21"/>
    </row>
    <row r="1360" spans="17:24" x14ac:dyDescent="0.25">
      <c r="Q1360" s="21"/>
      <c r="R1360" s="21"/>
      <c r="S1360" s="21"/>
      <c r="T1360" s="21"/>
      <c r="U1360" s="21"/>
      <c r="V1360" s="21"/>
      <c r="W1360" s="21"/>
      <c r="X1360" s="21"/>
    </row>
    <row r="1361" spans="17:24" x14ac:dyDescent="0.25">
      <c r="Q1361" s="21"/>
      <c r="R1361" s="21"/>
      <c r="S1361" s="21"/>
      <c r="T1361" s="21"/>
      <c r="U1361" s="21"/>
      <c r="V1361" s="21"/>
      <c r="W1361" s="21"/>
      <c r="X1361" s="21"/>
    </row>
    <row r="1362" spans="17:24" x14ac:dyDescent="0.25">
      <c r="Q1362" s="21"/>
      <c r="R1362" s="21"/>
      <c r="S1362" s="21"/>
      <c r="T1362" s="21"/>
      <c r="U1362" s="21"/>
      <c r="V1362" s="21"/>
      <c r="W1362" s="21"/>
      <c r="X1362" s="21"/>
    </row>
    <row r="1363" spans="17:24" x14ac:dyDescent="0.25">
      <c r="Q1363" s="21"/>
      <c r="R1363" s="21"/>
      <c r="S1363" s="21"/>
      <c r="T1363" s="21"/>
      <c r="U1363" s="21"/>
      <c r="V1363" s="21"/>
      <c r="W1363" s="21"/>
      <c r="X1363" s="21"/>
    </row>
    <row r="1364" spans="17:24" x14ac:dyDescent="0.25">
      <c r="Q1364" s="21"/>
      <c r="R1364" s="21"/>
      <c r="S1364" s="21"/>
      <c r="T1364" s="21"/>
      <c r="U1364" s="21"/>
      <c r="V1364" s="21"/>
      <c r="W1364" s="21"/>
      <c r="X1364" s="21"/>
    </row>
    <row r="1365" spans="17:24" x14ac:dyDescent="0.25">
      <c r="Q1365" s="21"/>
      <c r="R1365" s="21"/>
      <c r="S1365" s="21"/>
      <c r="T1365" s="21"/>
      <c r="U1365" s="21"/>
      <c r="V1365" s="21"/>
      <c r="W1365" s="21"/>
      <c r="X1365" s="21"/>
    </row>
    <row r="1366" spans="17:24" x14ac:dyDescent="0.25">
      <c r="Q1366" s="21"/>
      <c r="R1366" s="21"/>
      <c r="S1366" s="21"/>
      <c r="T1366" s="21"/>
      <c r="U1366" s="21"/>
      <c r="V1366" s="21"/>
      <c r="W1366" s="21"/>
      <c r="X1366" s="21"/>
    </row>
    <row r="1367" spans="17:24" x14ac:dyDescent="0.25">
      <c r="Q1367" s="21"/>
      <c r="R1367" s="21"/>
      <c r="S1367" s="21"/>
      <c r="T1367" s="21"/>
      <c r="U1367" s="21"/>
      <c r="V1367" s="21"/>
      <c r="W1367" s="21"/>
      <c r="X1367" s="21"/>
    </row>
    <row r="1368" spans="17:24" x14ac:dyDescent="0.25">
      <c r="Q1368" s="21"/>
      <c r="R1368" s="21"/>
      <c r="S1368" s="21"/>
      <c r="T1368" s="21"/>
      <c r="U1368" s="21"/>
      <c r="V1368" s="21"/>
      <c r="W1368" s="21"/>
      <c r="X1368" s="21"/>
    </row>
    <row r="1369" spans="17:24" x14ac:dyDescent="0.25">
      <c r="Q1369" s="21"/>
      <c r="R1369" s="21"/>
      <c r="S1369" s="21"/>
      <c r="T1369" s="21"/>
      <c r="U1369" s="21"/>
      <c r="V1369" s="21"/>
      <c r="W1369" s="21"/>
      <c r="X1369" s="21"/>
    </row>
    <row r="1370" spans="17:24" x14ac:dyDescent="0.25">
      <c r="Q1370" s="21"/>
      <c r="R1370" s="21"/>
      <c r="S1370" s="21"/>
      <c r="T1370" s="21"/>
      <c r="U1370" s="21"/>
      <c r="V1370" s="21"/>
      <c r="W1370" s="21"/>
      <c r="X1370" s="21"/>
    </row>
    <row r="1371" spans="17:24" x14ac:dyDescent="0.25">
      <c r="Q1371" s="21"/>
      <c r="R1371" s="21"/>
      <c r="S1371" s="21"/>
      <c r="T1371" s="21"/>
      <c r="U1371" s="21"/>
      <c r="V1371" s="21"/>
      <c r="W1371" s="21"/>
      <c r="X1371" s="21"/>
    </row>
    <row r="1372" spans="17:24" x14ac:dyDescent="0.25">
      <c r="Q1372" s="21"/>
      <c r="R1372" s="21"/>
      <c r="S1372" s="21"/>
      <c r="T1372" s="21"/>
      <c r="U1372" s="21"/>
      <c r="V1372" s="21"/>
      <c r="W1372" s="21"/>
      <c r="X1372" s="21"/>
    </row>
    <row r="1373" spans="17:24" x14ac:dyDescent="0.25">
      <c r="Q1373" s="21"/>
      <c r="R1373" s="21"/>
      <c r="S1373" s="21"/>
      <c r="T1373" s="21"/>
      <c r="U1373" s="21"/>
      <c r="V1373" s="21"/>
      <c r="W1373" s="21"/>
      <c r="X1373" s="21"/>
    </row>
    <row r="1374" spans="17:24" x14ac:dyDescent="0.25">
      <c r="Q1374" s="21"/>
      <c r="R1374" s="21"/>
      <c r="S1374" s="21"/>
      <c r="T1374" s="21"/>
      <c r="U1374" s="21"/>
      <c r="V1374" s="21"/>
      <c r="W1374" s="21"/>
      <c r="X1374" s="21"/>
    </row>
    <row r="1375" spans="17:24" x14ac:dyDescent="0.25">
      <c r="Q1375" s="21"/>
      <c r="R1375" s="21"/>
      <c r="S1375" s="21"/>
      <c r="T1375" s="21"/>
      <c r="U1375" s="21"/>
      <c r="V1375" s="21"/>
      <c r="W1375" s="21"/>
      <c r="X1375" s="21"/>
    </row>
    <row r="1376" spans="17:24" x14ac:dyDescent="0.25">
      <c r="Q1376" s="21"/>
      <c r="R1376" s="21"/>
      <c r="S1376" s="21"/>
      <c r="T1376" s="21"/>
      <c r="U1376" s="21"/>
      <c r="V1376" s="21"/>
      <c r="W1376" s="21"/>
      <c r="X1376" s="21"/>
    </row>
    <row r="1377" spans="17:24" x14ac:dyDescent="0.25">
      <c r="Q1377" s="21"/>
      <c r="R1377" s="21"/>
      <c r="S1377" s="21"/>
      <c r="T1377" s="21"/>
      <c r="U1377" s="21"/>
      <c r="V1377" s="21"/>
      <c r="W1377" s="21"/>
      <c r="X1377" s="21"/>
    </row>
    <row r="1378" spans="17:24" x14ac:dyDescent="0.25">
      <c r="Q1378" s="21"/>
      <c r="R1378" s="21"/>
      <c r="S1378" s="21"/>
      <c r="T1378" s="21"/>
      <c r="U1378" s="21"/>
      <c r="V1378" s="21"/>
      <c r="W1378" s="21"/>
      <c r="X1378" s="21"/>
    </row>
    <row r="1379" spans="17:24" x14ac:dyDescent="0.25">
      <c r="Q1379" s="21"/>
      <c r="R1379" s="21"/>
      <c r="S1379" s="21"/>
      <c r="T1379" s="21"/>
      <c r="U1379" s="21"/>
      <c r="V1379" s="21"/>
      <c r="W1379" s="21"/>
      <c r="X1379" s="21"/>
    </row>
    <row r="1380" spans="17:24" x14ac:dyDescent="0.25">
      <c r="Q1380" s="21"/>
      <c r="R1380" s="21"/>
      <c r="S1380" s="21"/>
      <c r="T1380" s="21"/>
      <c r="U1380" s="21"/>
      <c r="V1380" s="21"/>
      <c r="W1380" s="21"/>
      <c r="X1380" s="21"/>
    </row>
    <row r="1381" spans="17:24" x14ac:dyDescent="0.25">
      <c r="Q1381" s="21"/>
      <c r="R1381" s="21"/>
      <c r="S1381" s="21"/>
      <c r="T1381" s="21"/>
      <c r="U1381" s="21"/>
      <c r="V1381" s="21"/>
      <c r="W1381" s="21"/>
      <c r="X1381" s="21"/>
    </row>
    <row r="1382" spans="17:24" x14ac:dyDescent="0.25">
      <c r="Q1382" s="21"/>
      <c r="R1382" s="21"/>
      <c r="S1382" s="21"/>
      <c r="T1382" s="21"/>
      <c r="U1382" s="21"/>
      <c r="V1382" s="21"/>
      <c r="W1382" s="21"/>
      <c r="X1382" s="21"/>
    </row>
    <row r="1383" spans="17:24" x14ac:dyDescent="0.25">
      <c r="Q1383" s="21"/>
      <c r="R1383" s="21"/>
      <c r="S1383" s="21"/>
      <c r="T1383" s="21"/>
      <c r="U1383" s="21"/>
      <c r="V1383" s="21"/>
      <c r="W1383" s="21"/>
      <c r="X1383" s="21"/>
    </row>
    <row r="1384" spans="17:24" x14ac:dyDescent="0.25">
      <c r="Q1384" s="21"/>
      <c r="R1384" s="21"/>
      <c r="S1384" s="21"/>
      <c r="T1384" s="21"/>
      <c r="U1384" s="21"/>
      <c r="V1384" s="21"/>
      <c r="W1384" s="21"/>
      <c r="X1384" s="21"/>
    </row>
    <row r="1385" spans="17:24" x14ac:dyDescent="0.25">
      <c r="Q1385" s="21"/>
      <c r="R1385" s="21"/>
      <c r="S1385" s="21"/>
      <c r="T1385" s="21"/>
      <c r="U1385" s="21"/>
      <c r="V1385" s="21"/>
      <c r="W1385" s="21"/>
      <c r="X1385" s="21"/>
    </row>
    <row r="1386" spans="17:24" x14ac:dyDescent="0.25">
      <c r="Q1386" s="21"/>
      <c r="R1386" s="21"/>
      <c r="S1386" s="21"/>
      <c r="T1386" s="21"/>
      <c r="U1386" s="21"/>
      <c r="V1386" s="21"/>
      <c r="W1386" s="21"/>
      <c r="X1386" s="21"/>
    </row>
    <row r="1387" spans="17:24" x14ac:dyDescent="0.25">
      <c r="Q1387" s="21"/>
      <c r="R1387" s="21"/>
      <c r="S1387" s="21"/>
      <c r="T1387" s="21"/>
      <c r="U1387" s="21"/>
      <c r="V1387" s="21"/>
      <c r="W1387" s="21"/>
      <c r="X1387" s="21"/>
    </row>
    <row r="1388" spans="17:24" x14ac:dyDescent="0.25">
      <c r="Q1388" s="21"/>
      <c r="R1388" s="21"/>
      <c r="S1388" s="21"/>
      <c r="T1388" s="21"/>
      <c r="U1388" s="21"/>
      <c r="V1388" s="21"/>
      <c r="W1388" s="21"/>
      <c r="X1388" s="21"/>
    </row>
    <row r="1389" spans="17:24" x14ac:dyDescent="0.25">
      <c r="Q1389" s="21"/>
      <c r="R1389" s="21"/>
      <c r="S1389" s="21"/>
      <c r="T1389" s="21"/>
      <c r="U1389" s="21"/>
      <c r="V1389" s="21"/>
      <c r="W1389" s="21"/>
      <c r="X1389" s="21"/>
    </row>
    <row r="1390" spans="17:24" x14ac:dyDescent="0.25">
      <c r="Q1390" s="21"/>
      <c r="R1390" s="21"/>
      <c r="S1390" s="21"/>
      <c r="T1390" s="21"/>
      <c r="U1390" s="21"/>
      <c r="V1390" s="21"/>
      <c r="W1390" s="21"/>
      <c r="X1390" s="21"/>
    </row>
    <row r="1391" spans="17:24" x14ac:dyDescent="0.25">
      <c r="Q1391" s="21"/>
      <c r="R1391" s="21"/>
      <c r="S1391" s="21"/>
      <c r="T1391" s="21"/>
      <c r="U1391" s="21"/>
      <c r="V1391" s="21"/>
      <c r="W1391" s="21"/>
      <c r="X1391" s="21"/>
    </row>
    <row r="1392" spans="17:24" x14ac:dyDescent="0.25">
      <c r="Q1392" s="21"/>
      <c r="R1392" s="21"/>
      <c r="S1392" s="21"/>
      <c r="T1392" s="21"/>
      <c r="U1392" s="21"/>
      <c r="V1392" s="21"/>
      <c r="W1392" s="21"/>
      <c r="X1392" s="21"/>
    </row>
    <row r="1393" spans="17:24" x14ac:dyDescent="0.25">
      <c r="Q1393" s="21"/>
      <c r="R1393" s="21"/>
      <c r="S1393" s="21"/>
      <c r="T1393" s="21"/>
      <c r="U1393" s="21"/>
      <c r="V1393" s="21"/>
      <c r="W1393" s="21"/>
      <c r="X1393" s="21"/>
    </row>
    <row r="1394" spans="17:24" x14ac:dyDescent="0.25">
      <c r="Q1394" s="21"/>
      <c r="R1394" s="21"/>
      <c r="S1394" s="21"/>
      <c r="T1394" s="21"/>
      <c r="U1394" s="21"/>
      <c r="V1394" s="21"/>
      <c r="W1394" s="21"/>
      <c r="X1394" s="21"/>
    </row>
    <row r="1395" spans="17:24" x14ac:dyDescent="0.25">
      <c r="Q1395" s="21"/>
      <c r="R1395" s="21"/>
      <c r="S1395" s="21"/>
      <c r="T1395" s="21"/>
      <c r="U1395" s="21"/>
      <c r="V1395" s="21"/>
      <c r="W1395" s="21"/>
      <c r="X1395" s="21"/>
    </row>
    <row r="1396" spans="17:24" x14ac:dyDescent="0.25">
      <c r="Q1396" s="21"/>
      <c r="R1396" s="21"/>
      <c r="S1396" s="21"/>
      <c r="T1396" s="21"/>
      <c r="U1396" s="21"/>
      <c r="V1396" s="21"/>
      <c r="W1396" s="21"/>
      <c r="X1396" s="21"/>
    </row>
    <row r="1397" spans="17:24" x14ac:dyDescent="0.25">
      <c r="Q1397" s="21"/>
      <c r="R1397" s="21"/>
      <c r="S1397" s="21"/>
      <c r="T1397" s="21"/>
      <c r="U1397" s="21"/>
      <c r="V1397" s="21"/>
      <c r="W1397" s="21"/>
      <c r="X1397" s="21"/>
    </row>
    <row r="1398" spans="17:24" x14ac:dyDescent="0.25">
      <c r="Q1398" s="21"/>
      <c r="R1398" s="21"/>
      <c r="S1398" s="21"/>
      <c r="T1398" s="21"/>
      <c r="U1398" s="21"/>
      <c r="V1398" s="21"/>
      <c r="W1398" s="21"/>
      <c r="X1398" s="21"/>
    </row>
    <row r="1399" spans="17:24" x14ac:dyDescent="0.25">
      <c r="Q1399" s="21"/>
      <c r="R1399" s="21"/>
      <c r="S1399" s="21"/>
      <c r="T1399" s="21"/>
      <c r="U1399" s="21"/>
      <c r="V1399" s="21"/>
      <c r="W1399" s="21"/>
      <c r="X1399" s="21"/>
    </row>
    <row r="1400" spans="17:24" x14ac:dyDescent="0.25">
      <c r="Q1400" s="21"/>
      <c r="R1400" s="21"/>
      <c r="S1400" s="21"/>
      <c r="T1400" s="21"/>
      <c r="U1400" s="21"/>
      <c r="V1400" s="21"/>
      <c r="W1400" s="21"/>
      <c r="X1400" s="21"/>
    </row>
    <row r="1401" spans="17:24" x14ac:dyDescent="0.25">
      <c r="Q1401" s="21"/>
      <c r="R1401" s="21"/>
      <c r="S1401" s="21"/>
      <c r="T1401" s="21"/>
      <c r="U1401" s="21"/>
      <c r="V1401" s="21"/>
      <c r="W1401" s="21"/>
      <c r="X1401" s="21"/>
    </row>
    <row r="1402" spans="17:24" x14ac:dyDescent="0.25">
      <c r="Q1402" s="21"/>
      <c r="R1402" s="21"/>
      <c r="S1402" s="21"/>
      <c r="T1402" s="21"/>
      <c r="U1402" s="21"/>
      <c r="V1402" s="21"/>
      <c r="W1402" s="21"/>
      <c r="X1402" s="21"/>
    </row>
    <row r="1403" spans="17:24" x14ac:dyDescent="0.25">
      <c r="Q1403" s="21"/>
      <c r="R1403" s="21"/>
      <c r="S1403" s="21"/>
      <c r="T1403" s="21"/>
      <c r="U1403" s="21"/>
      <c r="V1403" s="21"/>
      <c r="W1403" s="21"/>
      <c r="X1403" s="21"/>
    </row>
    <row r="1404" spans="17:24" x14ac:dyDescent="0.25">
      <c r="Q1404" s="21"/>
      <c r="R1404" s="21"/>
      <c r="S1404" s="21"/>
      <c r="T1404" s="21"/>
      <c r="U1404" s="21"/>
      <c r="V1404" s="21"/>
      <c r="W1404" s="21"/>
      <c r="X1404" s="21"/>
    </row>
    <row r="1405" spans="17:24" x14ac:dyDescent="0.25">
      <c r="Q1405" s="21"/>
      <c r="R1405" s="21"/>
      <c r="S1405" s="21"/>
      <c r="T1405" s="21"/>
      <c r="U1405" s="21"/>
      <c r="V1405" s="21"/>
      <c r="W1405" s="21"/>
      <c r="X1405" s="21"/>
    </row>
    <row r="1406" spans="17:24" x14ac:dyDescent="0.25">
      <c r="Q1406" s="21"/>
      <c r="R1406" s="21"/>
      <c r="S1406" s="21"/>
      <c r="T1406" s="21"/>
      <c r="U1406" s="21"/>
      <c r="V1406" s="21"/>
      <c r="W1406" s="21"/>
      <c r="X1406" s="21"/>
    </row>
    <row r="1407" spans="17:24" x14ac:dyDescent="0.25">
      <c r="Q1407" s="21"/>
      <c r="R1407" s="21"/>
      <c r="S1407" s="21"/>
      <c r="T1407" s="21"/>
      <c r="U1407" s="21"/>
      <c r="V1407" s="21"/>
      <c r="W1407" s="21"/>
      <c r="X1407" s="21"/>
    </row>
    <row r="1408" spans="17:24" x14ac:dyDescent="0.25">
      <c r="Q1408" s="21"/>
      <c r="R1408" s="21"/>
      <c r="S1408" s="21"/>
      <c r="T1408" s="21"/>
      <c r="U1408" s="21"/>
      <c r="V1408" s="21"/>
      <c r="W1408" s="21"/>
      <c r="X1408" s="21"/>
    </row>
    <row r="1409" spans="17:24" x14ac:dyDescent="0.25">
      <c r="Q1409" s="21"/>
      <c r="R1409" s="21"/>
      <c r="S1409" s="21"/>
      <c r="T1409" s="21"/>
      <c r="U1409" s="21"/>
      <c r="V1409" s="21"/>
      <c r="W1409" s="21"/>
      <c r="X1409" s="21"/>
    </row>
    <row r="1410" spans="17:24" x14ac:dyDescent="0.25">
      <c r="Q1410" s="21"/>
      <c r="R1410" s="21"/>
      <c r="S1410" s="21"/>
      <c r="T1410" s="21"/>
      <c r="U1410" s="21"/>
      <c r="V1410" s="21"/>
      <c r="W1410" s="21"/>
      <c r="X1410" s="21"/>
    </row>
    <row r="1411" spans="17:24" x14ac:dyDescent="0.25">
      <c r="Q1411" s="21"/>
      <c r="R1411" s="21"/>
      <c r="S1411" s="21"/>
      <c r="T1411" s="21"/>
      <c r="U1411" s="21"/>
      <c r="V1411" s="21"/>
      <c r="W1411" s="21"/>
      <c r="X1411" s="21"/>
    </row>
    <row r="1412" spans="17:24" x14ac:dyDescent="0.25">
      <c r="Q1412" s="21"/>
      <c r="R1412" s="21"/>
      <c r="S1412" s="21"/>
      <c r="T1412" s="21"/>
      <c r="U1412" s="21"/>
      <c r="V1412" s="21"/>
      <c r="W1412" s="21"/>
      <c r="X1412" s="21"/>
    </row>
    <row r="1413" spans="17:24" x14ac:dyDescent="0.25">
      <c r="Q1413" s="21"/>
      <c r="R1413" s="21"/>
      <c r="S1413" s="21"/>
      <c r="T1413" s="21"/>
      <c r="U1413" s="21"/>
      <c r="V1413" s="21"/>
      <c r="W1413" s="21"/>
      <c r="X1413" s="21"/>
    </row>
    <row r="1414" spans="17:24" x14ac:dyDescent="0.25">
      <c r="Q1414" s="21"/>
      <c r="R1414" s="21"/>
      <c r="S1414" s="21"/>
      <c r="T1414" s="21"/>
      <c r="U1414" s="21"/>
      <c r="V1414" s="21"/>
      <c r="W1414" s="21"/>
      <c r="X1414" s="21"/>
    </row>
    <row r="1415" spans="17:24" x14ac:dyDescent="0.25">
      <c r="Q1415" s="21"/>
      <c r="R1415" s="21"/>
      <c r="S1415" s="21"/>
      <c r="T1415" s="21"/>
      <c r="U1415" s="21"/>
      <c r="V1415" s="21"/>
      <c r="W1415" s="21"/>
      <c r="X1415" s="21"/>
    </row>
    <row r="1416" spans="17:24" x14ac:dyDescent="0.25">
      <c r="Q1416" s="21"/>
      <c r="R1416" s="21"/>
      <c r="S1416" s="21"/>
      <c r="T1416" s="21"/>
      <c r="U1416" s="21"/>
      <c r="V1416" s="21"/>
      <c r="W1416" s="21"/>
      <c r="X1416" s="21"/>
    </row>
    <row r="1417" spans="17:24" x14ac:dyDescent="0.25">
      <c r="Q1417" s="21"/>
      <c r="R1417" s="21"/>
      <c r="S1417" s="21"/>
      <c r="T1417" s="21"/>
      <c r="U1417" s="21"/>
      <c r="V1417" s="21"/>
      <c r="W1417" s="21"/>
      <c r="X1417" s="21"/>
    </row>
    <row r="1418" spans="17:24" x14ac:dyDescent="0.25">
      <c r="Q1418" s="21"/>
      <c r="R1418" s="21"/>
      <c r="S1418" s="21"/>
      <c r="T1418" s="21"/>
      <c r="U1418" s="21"/>
      <c r="V1418" s="21"/>
      <c r="W1418" s="21"/>
      <c r="X1418" s="21"/>
    </row>
    <row r="1419" spans="17:24" x14ac:dyDescent="0.25">
      <c r="Q1419" s="21"/>
      <c r="R1419" s="21"/>
      <c r="S1419" s="21"/>
      <c r="T1419" s="21"/>
      <c r="U1419" s="21"/>
      <c r="V1419" s="21"/>
      <c r="W1419" s="21"/>
      <c r="X1419" s="21"/>
    </row>
    <row r="1420" spans="17:24" x14ac:dyDescent="0.25">
      <c r="Q1420" s="21"/>
      <c r="R1420" s="21"/>
      <c r="S1420" s="21"/>
      <c r="T1420" s="21"/>
      <c r="U1420" s="21"/>
      <c r="V1420" s="21"/>
      <c r="W1420" s="21"/>
      <c r="X1420" s="21"/>
    </row>
    <row r="1421" spans="17:24" x14ac:dyDescent="0.25">
      <c r="Q1421" s="21"/>
      <c r="R1421" s="21"/>
      <c r="S1421" s="21"/>
      <c r="T1421" s="21"/>
      <c r="U1421" s="21"/>
      <c r="V1421" s="21"/>
      <c r="W1421" s="21"/>
      <c r="X1421" s="21"/>
    </row>
    <row r="1422" spans="17:24" x14ac:dyDescent="0.25">
      <c r="Q1422" s="21"/>
      <c r="R1422" s="21"/>
      <c r="S1422" s="21"/>
      <c r="T1422" s="21"/>
      <c r="U1422" s="21"/>
      <c r="V1422" s="21"/>
      <c r="W1422" s="21"/>
      <c r="X1422" s="21"/>
    </row>
    <row r="1423" spans="17:24" x14ac:dyDescent="0.25">
      <c r="Q1423" s="21"/>
      <c r="R1423" s="21"/>
      <c r="S1423" s="21"/>
      <c r="T1423" s="21"/>
      <c r="U1423" s="21"/>
      <c r="V1423" s="21"/>
      <c r="W1423" s="21"/>
      <c r="X1423" s="21"/>
    </row>
    <row r="1424" spans="17:24" x14ac:dyDescent="0.25">
      <c r="Q1424" s="21"/>
      <c r="R1424" s="21"/>
      <c r="S1424" s="21"/>
      <c r="T1424" s="21"/>
      <c r="U1424" s="21"/>
      <c r="V1424" s="21"/>
      <c r="W1424" s="21"/>
      <c r="X1424" s="21"/>
    </row>
    <row r="1425" spans="17:24" x14ac:dyDescent="0.25">
      <c r="Q1425" s="21"/>
      <c r="R1425" s="21"/>
      <c r="S1425" s="21"/>
      <c r="T1425" s="21"/>
      <c r="U1425" s="21"/>
      <c r="V1425" s="21"/>
      <c r="W1425" s="21"/>
      <c r="X1425" s="21"/>
    </row>
    <row r="1426" spans="17:24" x14ac:dyDescent="0.25">
      <c r="Q1426" s="21"/>
      <c r="R1426" s="21"/>
      <c r="S1426" s="21"/>
      <c r="T1426" s="21"/>
      <c r="U1426" s="21"/>
      <c r="V1426" s="21"/>
      <c r="W1426" s="21"/>
      <c r="X1426" s="21"/>
    </row>
    <row r="1427" spans="17:24" x14ac:dyDescent="0.25">
      <c r="Q1427" s="21"/>
      <c r="R1427" s="21"/>
      <c r="S1427" s="21"/>
      <c r="T1427" s="21"/>
      <c r="U1427" s="21"/>
      <c r="V1427" s="21"/>
      <c r="W1427" s="21"/>
      <c r="X1427" s="21"/>
    </row>
    <row r="1428" spans="17:24" x14ac:dyDescent="0.25">
      <c r="Q1428" s="21"/>
      <c r="R1428" s="21"/>
      <c r="S1428" s="21"/>
      <c r="T1428" s="21"/>
      <c r="U1428" s="21"/>
      <c r="V1428" s="21"/>
      <c r="W1428" s="21"/>
      <c r="X1428" s="21"/>
    </row>
    <row r="1429" spans="17:24" x14ac:dyDescent="0.25">
      <c r="Q1429" s="21"/>
      <c r="R1429" s="21"/>
      <c r="S1429" s="21"/>
      <c r="T1429" s="21"/>
      <c r="U1429" s="21"/>
      <c r="V1429" s="21"/>
      <c r="W1429" s="21"/>
      <c r="X1429" s="21"/>
    </row>
    <row r="1430" spans="17:24" x14ac:dyDescent="0.25">
      <c r="Q1430" s="21"/>
      <c r="R1430" s="21"/>
      <c r="S1430" s="21"/>
      <c r="T1430" s="21"/>
      <c r="U1430" s="21"/>
      <c r="V1430" s="21"/>
      <c r="W1430" s="21"/>
      <c r="X1430" s="21"/>
    </row>
    <row r="1431" spans="17:24" x14ac:dyDescent="0.25">
      <c r="Q1431" s="21"/>
      <c r="R1431" s="21"/>
      <c r="S1431" s="21"/>
      <c r="T1431" s="21"/>
      <c r="U1431" s="21"/>
      <c r="V1431" s="21"/>
      <c r="W1431" s="21"/>
      <c r="X1431" s="21"/>
    </row>
    <row r="1432" spans="17:24" x14ac:dyDescent="0.25">
      <c r="Q1432" s="21"/>
      <c r="R1432" s="21"/>
      <c r="S1432" s="21"/>
      <c r="T1432" s="21"/>
      <c r="U1432" s="21"/>
      <c r="V1432" s="21"/>
      <c r="W1432" s="21"/>
      <c r="X1432" s="21"/>
    </row>
    <row r="1433" spans="17:24" x14ac:dyDescent="0.25">
      <c r="Q1433" s="21"/>
      <c r="R1433" s="21"/>
      <c r="S1433" s="21"/>
      <c r="T1433" s="21"/>
      <c r="U1433" s="21"/>
      <c r="V1433" s="21"/>
      <c r="W1433" s="21"/>
      <c r="X1433" s="21"/>
    </row>
    <row r="1434" spans="17:24" x14ac:dyDescent="0.25">
      <c r="Q1434" s="21"/>
      <c r="R1434" s="21"/>
      <c r="S1434" s="21"/>
      <c r="T1434" s="21"/>
      <c r="U1434" s="21"/>
      <c r="V1434" s="21"/>
      <c r="W1434" s="21"/>
      <c r="X1434" s="21"/>
    </row>
    <row r="1435" spans="17:24" x14ac:dyDescent="0.25">
      <c r="Q1435" s="21"/>
      <c r="R1435" s="21"/>
      <c r="S1435" s="21"/>
      <c r="T1435" s="21"/>
      <c r="U1435" s="21"/>
      <c r="V1435" s="21"/>
      <c r="W1435" s="21"/>
      <c r="X1435" s="21"/>
    </row>
    <row r="1436" spans="17:24" x14ac:dyDescent="0.25">
      <c r="Q1436" s="21"/>
      <c r="R1436" s="21"/>
      <c r="S1436" s="21"/>
      <c r="T1436" s="21"/>
      <c r="U1436" s="21"/>
      <c r="V1436" s="21"/>
      <c r="W1436" s="21"/>
      <c r="X1436" s="21"/>
    </row>
    <row r="1437" spans="17:24" x14ac:dyDescent="0.25">
      <c r="Q1437" s="21"/>
      <c r="R1437" s="21"/>
      <c r="S1437" s="21"/>
      <c r="T1437" s="21"/>
      <c r="U1437" s="21"/>
      <c r="V1437" s="21"/>
      <c r="W1437" s="21"/>
      <c r="X1437" s="21"/>
    </row>
    <row r="1438" spans="17:24" x14ac:dyDescent="0.25">
      <c r="Q1438" s="21"/>
      <c r="R1438" s="21"/>
      <c r="S1438" s="21"/>
      <c r="T1438" s="21"/>
      <c r="U1438" s="21"/>
      <c r="V1438" s="21"/>
      <c r="W1438" s="21"/>
      <c r="X1438" s="21"/>
    </row>
    <row r="1439" spans="17:24" x14ac:dyDescent="0.25">
      <c r="Q1439" s="21"/>
      <c r="R1439" s="21"/>
      <c r="S1439" s="21"/>
      <c r="T1439" s="21"/>
      <c r="U1439" s="21"/>
      <c r="V1439" s="21"/>
      <c r="W1439" s="21"/>
      <c r="X1439" s="21"/>
    </row>
    <row r="1440" spans="17:24" x14ac:dyDescent="0.25">
      <c r="Q1440" s="21"/>
      <c r="R1440" s="21"/>
      <c r="S1440" s="21"/>
      <c r="T1440" s="21"/>
      <c r="U1440" s="21"/>
      <c r="V1440" s="21"/>
      <c r="W1440" s="21"/>
      <c r="X1440" s="21"/>
    </row>
    <row r="1441" spans="17:24" x14ac:dyDescent="0.25">
      <c r="Q1441" s="21"/>
      <c r="R1441" s="21"/>
      <c r="S1441" s="21"/>
      <c r="T1441" s="21"/>
      <c r="U1441" s="21"/>
      <c r="V1441" s="21"/>
      <c r="W1441" s="21"/>
      <c r="X1441" s="21"/>
    </row>
    <row r="1442" spans="17:24" x14ac:dyDescent="0.25">
      <c r="Q1442" s="21"/>
      <c r="R1442" s="21"/>
      <c r="S1442" s="21"/>
      <c r="T1442" s="21"/>
      <c r="U1442" s="21"/>
      <c r="V1442" s="21"/>
      <c r="W1442" s="21"/>
      <c r="X1442" s="21"/>
    </row>
    <row r="1443" spans="17:24" x14ac:dyDescent="0.25">
      <c r="Q1443" s="21"/>
      <c r="R1443" s="21"/>
      <c r="S1443" s="21"/>
      <c r="T1443" s="21"/>
      <c r="U1443" s="21"/>
      <c r="V1443" s="21"/>
      <c r="W1443" s="21"/>
      <c r="X1443" s="21"/>
    </row>
    <row r="1444" spans="17:24" x14ac:dyDescent="0.25">
      <c r="Q1444" s="21"/>
      <c r="R1444" s="21"/>
      <c r="S1444" s="21"/>
      <c r="T1444" s="21"/>
      <c r="U1444" s="21"/>
      <c r="V1444" s="21"/>
      <c r="W1444" s="21"/>
      <c r="X1444" s="21"/>
    </row>
    <row r="1445" spans="17:24" x14ac:dyDescent="0.25">
      <c r="Q1445" s="21"/>
      <c r="R1445" s="21"/>
      <c r="S1445" s="21"/>
      <c r="T1445" s="21"/>
      <c r="U1445" s="21"/>
      <c r="V1445" s="21"/>
      <c r="W1445" s="21"/>
      <c r="X1445" s="21"/>
    </row>
    <row r="1446" spans="17:24" x14ac:dyDescent="0.25">
      <c r="Q1446" s="21"/>
      <c r="R1446" s="21"/>
      <c r="S1446" s="21"/>
      <c r="T1446" s="21"/>
      <c r="U1446" s="21"/>
      <c r="V1446" s="21"/>
      <c r="W1446" s="21"/>
      <c r="X1446" s="21"/>
    </row>
    <row r="1447" spans="17:24" x14ac:dyDescent="0.25">
      <c r="Q1447" s="21"/>
      <c r="R1447" s="21"/>
      <c r="S1447" s="21"/>
      <c r="T1447" s="21"/>
      <c r="U1447" s="21"/>
      <c r="V1447" s="21"/>
      <c r="W1447" s="21"/>
      <c r="X1447" s="21"/>
    </row>
    <row r="1448" spans="17:24" x14ac:dyDescent="0.25">
      <c r="Q1448" s="21"/>
      <c r="R1448" s="21"/>
      <c r="S1448" s="21"/>
      <c r="T1448" s="21"/>
      <c r="U1448" s="21"/>
      <c r="V1448" s="21"/>
      <c r="W1448" s="21"/>
      <c r="X1448" s="21"/>
    </row>
    <row r="1449" spans="17:24" x14ac:dyDescent="0.25">
      <c r="Q1449" s="21"/>
      <c r="R1449" s="21"/>
      <c r="S1449" s="21"/>
      <c r="T1449" s="21"/>
      <c r="U1449" s="21"/>
      <c r="V1449" s="21"/>
      <c r="W1449" s="21"/>
      <c r="X1449" s="21"/>
    </row>
    <row r="1450" spans="17:24" x14ac:dyDescent="0.25">
      <c r="Q1450" s="21"/>
      <c r="R1450" s="21"/>
      <c r="S1450" s="21"/>
      <c r="T1450" s="21"/>
      <c r="U1450" s="21"/>
      <c r="V1450" s="21"/>
      <c r="W1450" s="21"/>
      <c r="X1450" s="21"/>
    </row>
    <row r="1451" spans="17:24" x14ac:dyDescent="0.25">
      <c r="Q1451" s="21"/>
      <c r="R1451" s="21"/>
      <c r="S1451" s="21"/>
      <c r="T1451" s="21"/>
      <c r="U1451" s="21"/>
      <c r="V1451" s="21"/>
      <c r="W1451" s="21"/>
      <c r="X1451" s="21"/>
    </row>
    <row r="1452" spans="17:24" x14ac:dyDescent="0.25">
      <c r="Q1452" s="21"/>
      <c r="R1452" s="21"/>
      <c r="S1452" s="21"/>
      <c r="T1452" s="21"/>
      <c r="U1452" s="21"/>
      <c r="V1452" s="21"/>
      <c r="W1452" s="21"/>
      <c r="X1452" s="21"/>
    </row>
    <row r="1453" spans="17:24" x14ac:dyDescent="0.25">
      <c r="Q1453" s="21"/>
      <c r="R1453" s="21"/>
      <c r="S1453" s="21"/>
      <c r="T1453" s="21"/>
      <c r="U1453" s="21"/>
      <c r="V1453" s="21"/>
      <c r="W1453" s="21"/>
      <c r="X1453" s="21"/>
    </row>
    <row r="1454" spans="17:24" x14ac:dyDescent="0.25">
      <c r="Q1454" s="21"/>
      <c r="R1454" s="21"/>
      <c r="S1454" s="21"/>
      <c r="T1454" s="21"/>
      <c r="U1454" s="21"/>
      <c r="V1454" s="21"/>
      <c r="W1454" s="21"/>
      <c r="X1454" s="21"/>
    </row>
    <row r="1455" spans="17:24" x14ac:dyDescent="0.25">
      <c r="Q1455" s="21"/>
      <c r="R1455" s="21"/>
      <c r="S1455" s="21"/>
      <c r="T1455" s="21"/>
      <c r="U1455" s="21"/>
      <c r="V1455" s="21"/>
      <c r="W1455" s="21"/>
      <c r="X1455" s="21"/>
    </row>
    <row r="1456" spans="17:24" x14ac:dyDescent="0.25">
      <c r="Q1456" s="21"/>
      <c r="R1456" s="21"/>
      <c r="S1456" s="21"/>
      <c r="T1456" s="21"/>
      <c r="U1456" s="21"/>
      <c r="V1456" s="21"/>
      <c r="W1456" s="21"/>
      <c r="X1456" s="21"/>
    </row>
    <row r="1457" spans="17:24" x14ac:dyDescent="0.25">
      <c r="Q1457" s="21"/>
      <c r="R1457" s="21"/>
      <c r="S1457" s="21"/>
      <c r="T1457" s="21"/>
      <c r="U1457" s="21"/>
      <c r="V1457" s="21"/>
      <c r="W1457" s="21"/>
      <c r="X1457" s="21"/>
    </row>
    <row r="1458" spans="17:24" x14ac:dyDescent="0.25">
      <c r="Q1458" s="21"/>
      <c r="R1458" s="21"/>
      <c r="S1458" s="21"/>
      <c r="T1458" s="21"/>
      <c r="U1458" s="21"/>
      <c r="V1458" s="21"/>
      <c r="W1458" s="21"/>
      <c r="X1458" s="21"/>
    </row>
    <row r="1459" spans="17:24" x14ac:dyDescent="0.25">
      <c r="Q1459" s="21"/>
      <c r="R1459" s="21"/>
      <c r="S1459" s="21"/>
      <c r="T1459" s="21"/>
      <c r="U1459" s="21"/>
      <c r="V1459" s="21"/>
      <c r="W1459" s="21"/>
      <c r="X1459" s="21"/>
    </row>
    <row r="1460" spans="17:24" x14ac:dyDescent="0.25">
      <c r="Q1460" s="21"/>
      <c r="R1460" s="21"/>
      <c r="S1460" s="21"/>
      <c r="T1460" s="21"/>
      <c r="U1460" s="21"/>
      <c r="V1460" s="21"/>
      <c r="W1460" s="21"/>
      <c r="X1460" s="21"/>
    </row>
    <row r="1461" spans="17:24" x14ac:dyDescent="0.25">
      <c r="Q1461" s="21"/>
      <c r="R1461" s="21"/>
      <c r="S1461" s="21"/>
      <c r="T1461" s="21"/>
      <c r="U1461" s="21"/>
      <c r="V1461" s="21"/>
      <c r="W1461" s="21"/>
      <c r="X1461" s="21"/>
    </row>
    <row r="1462" spans="17:24" x14ac:dyDescent="0.25">
      <c r="Q1462" s="21"/>
      <c r="R1462" s="21"/>
      <c r="S1462" s="21"/>
      <c r="T1462" s="21"/>
      <c r="U1462" s="21"/>
      <c r="V1462" s="21"/>
      <c r="W1462" s="21"/>
      <c r="X1462" s="21"/>
    </row>
    <row r="1463" spans="17:24" x14ac:dyDescent="0.25">
      <c r="Q1463" s="21"/>
      <c r="R1463" s="21"/>
      <c r="S1463" s="21"/>
      <c r="T1463" s="21"/>
      <c r="U1463" s="21"/>
      <c r="V1463" s="21"/>
      <c r="W1463" s="21"/>
      <c r="X1463" s="21"/>
    </row>
    <row r="1464" spans="17:24" x14ac:dyDescent="0.25">
      <c r="Q1464" s="21"/>
      <c r="R1464" s="21"/>
      <c r="S1464" s="21"/>
      <c r="T1464" s="21"/>
      <c r="U1464" s="21"/>
      <c r="V1464" s="21"/>
      <c r="W1464" s="21"/>
      <c r="X1464" s="21"/>
    </row>
    <row r="1465" spans="17:24" x14ac:dyDescent="0.25">
      <c r="Q1465" s="21"/>
      <c r="R1465" s="21"/>
      <c r="S1465" s="21"/>
      <c r="T1465" s="21"/>
      <c r="U1465" s="21"/>
      <c r="V1465" s="21"/>
      <c r="W1465" s="21"/>
      <c r="X1465" s="21"/>
    </row>
    <row r="1466" spans="17:24" x14ac:dyDescent="0.25">
      <c r="Q1466" s="21"/>
      <c r="R1466" s="21"/>
      <c r="S1466" s="21"/>
      <c r="T1466" s="21"/>
      <c r="U1466" s="21"/>
      <c r="V1466" s="21"/>
      <c r="W1466" s="21"/>
      <c r="X1466" s="21"/>
    </row>
    <row r="1467" spans="17:24" x14ac:dyDescent="0.25">
      <c r="Q1467" s="21"/>
      <c r="R1467" s="21"/>
      <c r="S1467" s="21"/>
      <c r="T1467" s="21"/>
      <c r="U1467" s="21"/>
      <c r="V1467" s="21"/>
      <c r="W1467" s="21"/>
      <c r="X1467" s="21"/>
    </row>
    <row r="1468" spans="17:24" x14ac:dyDescent="0.25">
      <c r="Q1468" s="21"/>
      <c r="R1468" s="21"/>
      <c r="S1468" s="21"/>
      <c r="T1468" s="21"/>
      <c r="U1468" s="21"/>
      <c r="V1468" s="21"/>
      <c r="W1468" s="21"/>
      <c r="X1468" s="21"/>
    </row>
    <row r="1469" spans="17:24" x14ac:dyDescent="0.25">
      <c r="Q1469" s="21"/>
      <c r="R1469" s="21"/>
      <c r="S1469" s="21"/>
      <c r="T1469" s="21"/>
      <c r="U1469" s="21"/>
      <c r="V1469" s="21"/>
      <c r="W1469" s="21"/>
      <c r="X1469" s="21"/>
    </row>
    <row r="1470" spans="17:24" x14ac:dyDescent="0.25">
      <c r="Q1470" s="21"/>
      <c r="R1470" s="21"/>
      <c r="S1470" s="21"/>
      <c r="T1470" s="21"/>
      <c r="U1470" s="21"/>
      <c r="V1470" s="21"/>
      <c r="W1470" s="21"/>
      <c r="X1470" s="21"/>
    </row>
    <row r="1471" spans="17:24" x14ac:dyDescent="0.25">
      <c r="Q1471" s="21"/>
      <c r="R1471" s="21"/>
      <c r="S1471" s="21"/>
      <c r="T1471" s="21"/>
      <c r="U1471" s="21"/>
      <c r="V1471" s="21"/>
      <c r="W1471" s="21"/>
      <c r="X1471" s="21"/>
    </row>
    <row r="1472" spans="17:24" x14ac:dyDescent="0.25">
      <c r="Q1472" s="21"/>
      <c r="R1472" s="21"/>
      <c r="S1472" s="21"/>
      <c r="T1472" s="21"/>
      <c r="U1472" s="21"/>
      <c r="V1472" s="21"/>
      <c r="W1472" s="21"/>
      <c r="X1472" s="21"/>
    </row>
    <row r="1473" spans="17:24" x14ac:dyDescent="0.25">
      <c r="Q1473" s="21"/>
      <c r="R1473" s="21"/>
      <c r="S1473" s="21"/>
      <c r="T1473" s="21"/>
      <c r="U1473" s="21"/>
      <c r="V1473" s="21"/>
      <c r="W1473" s="21"/>
      <c r="X1473" s="21"/>
    </row>
    <row r="1474" spans="17:24" x14ac:dyDescent="0.25">
      <c r="Q1474" s="21"/>
      <c r="R1474" s="21"/>
      <c r="S1474" s="21"/>
      <c r="T1474" s="21"/>
      <c r="U1474" s="21"/>
      <c r="V1474" s="21"/>
      <c r="W1474" s="21"/>
      <c r="X1474" s="21"/>
    </row>
    <row r="1475" spans="17:24" x14ac:dyDescent="0.25">
      <c r="Q1475" s="21"/>
      <c r="R1475" s="21"/>
      <c r="S1475" s="21"/>
      <c r="T1475" s="21"/>
      <c r="U1475" s="21"/>
      <c r="V1475" s="21"/>
      <c r="W1475" s="21"/>
      <c r="X1475" s="21"/>
    </row>
    <row r="1476" spans="17:24" x14ac:dyDescent="0.25">
      <c r="Q1476" s="21"/>
      <c r="R1476" s="21"/>
      <c r="S1476" s="21"/>
      <c r="T1476" s="21"/>
      <c r="U1476" s="21"/>
      <c r="V1476" s="21"/>
      <c r="W1476" s="21"/>
      <c r="X1476" s="21"/>
    </row>
    <row r="1477" spans="17:24" x14ac:dyDescent="0.25">
      <c r="Q1477" s="21"/>
      <c r="R1477" s="21"/>
      <c r="S1477" s="21"/>
      <c r="T1477" s="21"/>
      <c r="U1477" s="21"/>
      <c r="V1477" s="21"/>
      <c r="W1477" s="21"/>
      <c r="X1477" s="21"/>
    </row>
    <row r="1478" spans="17:24" x14ac:dyDescent="0.25">
      <c r="Q1478" s="21"/>
      <c r="R1478" s="21"/>
      <c r="S1478" s="21"/>
      <c r="T1478" s="21"/>
      <c r="U1478" s="21"/>
      <c r="V1478" s="21"/>
      <c r="W1478" s="21"/>
      <c r="X1478" s="21"/>
    </row>
    <row r="1479" spans="17:24" x14ac:dyDescent="0.25">
      <c r="Q1479" s="21"/>
      <c r="R1479" s="21"/>
      <c r="S1479" s="21"/>
      <c r="T1479" s="21"/>
      <c r="U1479" s="21"/>
      <c r="V1479" s="21"/>
      <c r="W1479" s="21"/>
      <c r="X1479" s="21"/>
    </row>
    <row r="1480" spans="17:24" x14ac:dyDescent="0.25">
      <c r="Q1480" s="21"/>
      <c r="R1480" s="21"/>
      <c r="S1480" s="21"/>
      <c r="T1480" s="21"/>
      <c r="U1480" s="21"/>
      <c r="V1480" s="21"/>
      <c r="W1480" s="21"/>
      <c r="X1480" s="21"/>
    </row>
    <row r="1481" spans="17:24" x14ac:dyDescent="0.25">
      <c r="Q1481" s="21"/>
      <c r="R1481" s="21"/>
      <c r="S1481" s="21"/>
      <c r="T1481" s="21"/>
      <c r="U1481" s="21"/>
      <c r="V1481" s="21"/>
      <c r="W1481" s="21"/>
      <c r="X1481" s="21"/>
    </row>
    <row r="1482" spans="17:24" x14ac:dyDescent="0.25">
      <c r="Q1482" s="21"/>
      <c r="R1482" s="21"/>
      <c r="S1482" s="21"/>
      <c r="T1482" s="21"/>
      <c r="U1482" s="21"/>
      <c r="V1482" s="21"/>
      <c r="W1482" s="21"/>
      <c r="X1482" s="21"/>
    </row>
    <row r="1483" spans="17:24" x14ac:dyDescent="0.25">
      <c r="Q1483" s="21"/>
      <c r="R1483" s="21"/>
      <c r="S1483" s="21"/>
      <c r="T1483" s="21"/>
      <c r="U1483" s="21"/>
      <c r="V1483" s="21"/>
      <c r="W1483" s="21"/>
      <c r="X1483" s="21"/>
    </row>
    <row r="1484" spans="17:24" x14ac:dyDescent="0.25">
      <c r="Q1484" s="21"/>
      <c r="R1484" s="21"/>
      <c r="S1484" s="21"/>
      <c r="T1484" s="21"/>
      <c r="U1484" s="21"/>
      <c r="V1484" s="21"/>
      <c r="W1484" s="21"/>
      <c r="X1484" s="21"/>
    </row>
    <row r="1485" spans="17:24" x14ac:dyDescent="0.25">
      <c r="Q1485" s="21"/>
      <c r="R1485" s="21"/>
      <c r="S1485" s="21"/>
      <c r="T1485" s="21"/>
      <c r="U1485" s="21"/>
      <c r="V1485" s="21"/>
      <c r="W1485" s="21"/>
      <c r="X1485" s="21"/>
    </row>
    <row r="1486" spans="17:24" x14ac:dyDescent="0.25">
      <c r="Q1486" s="21"/>
      <c r="R1486" s="21"/>
      <c r="S1486" s="21"/>
      <c r="T1486" s="21"/>
      <c r="U1486" s="21"/>
      <c r="V1486" s="21"/>
      <c r="W1486" s="21"/>
      <c r="X1486" s="21"/>
    </row>
    <row r="1487" spans="17:24" x14ac:dyDescent="0.25">
      <c r="Q1487" s="21"/>
      <c r="R1487" s="21"/>
      <c r="S1487" s="21"/>
      <c r="T1487" s="21"/>
      <c r="U1487" s="21"/>
      <c r="V1487" s="21"/>
      <c r="W1487" s="21"/>
      <c r="X1487" s="21"/>
    </row>
    <row r="1488" spans="17:24" x14ac:dyDescent="0.25">
      <c r="Q1488" s="21"/>
      <c r="R1488" s="21"/>
      <c r="S1488" s="21"/>
      <c r="T1488" s="21"/>
      <c r="U1488" s="21"/>
      <c r="V1488" s="21"/>
      <c r="W1488" s="21"/>
      <c r="X1488" s="21"/>
    </row>
    <row r="1489" spans="17:24" x14ac:dyDescent="0.25">
      <c r="Q1489" s="21"/>
      <c r="R1489" s="21"/>
      <c r="S1489" s="21"/>
      <c r="T1489" s="21"/>
      <c r="U1489" s="21"/>
      <c r="V1489" s="21"/>
      <c r="W1489" s="21"/>
      <c r="X1489" s="21"/>
    </row>
    <row r="1490" spans="17:24" x14ac:dyDescent="0.25">
      <c r="Q1490" s="21"/>
      <c r="R1490" s="21"/>
      <c r="S1490" s="21"/>
      <c r="T1490" s="21"/>
      <c r="U1490" s="21"/>
      <c r="V1490" s="21"/>
      <c r="W1490" s="21"/>
      <c r="X1490" s="21"/>
    </row>
    <row r="1491" spans="17:24" x14ac:dyDescent="0.25">
      <c r="Q1491" s="21"/>
      <c r="R1491" s="21"/>
      <c r="S1491" s="21"/>
      <c r="T1491" s="21"/>
      <c r="U1491" s="21"/>
      <c r="V1491" s="21"/>
      <c r="W1491" s="21"/>
      <c r="X1491" s="21"/>
    </row>
    <row r="1492" spans="17:24" x14ac:dyDescent="0.25">
      <c r="Q1492" s="21"/>
      <c r="R1492" s="21"/>
      <c r="S1492" s="21"/>
      <c r="T1492" s="21"/>
      <c r="U1492" s="21"/>
      <c r="V1492" s="21"/>
      <c r="W1492" s="21"/>
      <c r="X1492" s="21"/>
    </row>
    <row r="1493" spans="17:24" x14ac:dyDescent="0.25">
      <c r="Q1493" s="21"/>
      <c r="R1493" s="21"/>
      <c r="S1493" s="21"/>
      <c r="T1493" s="21"/>
      <c r="U1493" s="21"/>
      <c r="V1493" s="21"/>
      <c r="W1493" s="21"/>
      <c r="X1493" s="21"/>
    </row>
    <row r="1494" spans="17:24" x14ac:dyDescent="0.25">
      <c r="Q1494" s="21"/>
      <c r="R1494" s="21"/>
      <c r="S1494" s="21"/>
      <c r="T1494" s="21"/>
      <c r="U1494" s="21"/>
      <c r="V1494" s="21"/>
      <c r="W1494" s="21"/>
      <c r="X1494" s="21"/>
    </row>
    <row r="1495" spans="17:24" x14ac:dyDescent="0.25">
      <c r="Q1495" s="21"/>
      <c r="R1495" s="21"/>
      <c r="S1495" s="21"/>
      <c r="T1495" s="21"/>
      <c r="U1495" s="21"/>
      <c r="V1495" s="21"/>
      <c r="W1495" s="21"/>
      <c r="X1495" s="21"/>
    </row>
    <row r="1496" spans="17:24" x14ac:dyDescent="0.25">
      <c r="Q1496" s="21"/>
      <c r="R1496" s="21"/>
      <c r="S1496" s="21"/>
      <c r="T1496" s="21"/>
      <c r="U1496" s="21"/>
      <c r="V1496" s="21"/>
      <c r="W1496" s="21"/>
      <c r="X1496" s="21"/>
    </row>
    <row r="1497" spans="17:24" x14ac:dyDescent="0.25">
      <c r="Q1497" s="21"/>
      <c r="R1497" s="21"/>
      <c r="S1497" s="21"/>
      <c r="T1497" s="21"/>
      <c r="U1497" s="21"/>
      <c r="V1497" s="21"/>
      <c r="W1497" s="21"/>
      <c r="X1497" s="21"/>
    </row>
    <row r="1498" spans="17:24" x14ac:dyDescent="0.25">
      <c r="Q1498" s="21"/>
      <c r="R1498" s="21"/>
      <c r="S1498" s="21"/>
      <c r="T1498" s="21"/>
      <c r="U1498" s="21"/>
      <c r="V1498" s="21"/>
      <c r="W1498" s="21"/>
      <c r="X1498" s="21"/>
    </row>
    <row r="1499" spans="17:24" x14ac:dyDescent="0.25">
      <c r="Q1499" s="21"/>
      <c r="R1499" s="21"/>
      <c r="S1499" s="21"/>
      <c r="T1499" s="21"/>
      <c r="U1499" s="21"/>
      <c r="V1499" s="21"/>
      <c r="W1499" s="21"/>
      <c r="X1499" s="21"/>
    </row>
    <row r="1500" spans="17:24" x14ac:dyDescent="0.25">
      <c r="Q1500" s="21"/>
      <c r="R1500" s="21"/>
      <c r="S1500" s="21"/>
      <c r="T1500" s="21"/>
      <c r="U1500" s="21"/>
      <c r="V1500" s="21"/>
      <c r="W1500" s="21"/>
      <c r="X1500" s="21"/>
    </row>
    <row r="1501" spans="17:24" x14ac:dyDescent="0.25">
      <c r="Q1501" s="21"/>
      <c r="R1501" s="21"/>
      <c r="S1501" s="21"/>
      <c r="T1501" s="21"/>
      <c r="U1501" s="21"/>
      <c r="V1501" s="21"/>
      <c r="W1501" s="21"/>
      <c r="X1501" s="21"/>
    </row>
    <row r="1502" spans="17:24" x14ac:dyDescent="0.25">
      <c r="Q1502" s="21"/>
      <c r="R1502" s="21"/>
      <c r="S1502" s="21"/>
      <c r="T1502" s="21"/>
      <c r="U1502" s="21"/>
      <c r="V1502" s="21"/>
      <c r="W1502" s="21"/>
      <c r="X1502" s="21"/>
    </row>
    <row r="1503" spans="17:24" x14ac:dyDescent="0.25">
      <c r="Q1503" s="21"/>
      <c r="R1503" s="21"/>
      <c r="S1503" s="21"/>
      <c r="T1503" s="21"/>
      <c r="U1503" s="21"/>
      <c r="V1503" s="21"/>
      <c r="W1503" s="21"/>
      <c r="X1503" s="21"/>
    </row>
    <row r="1504" spans="17:24" x14ac:dyDescent="0.25">
      <c r="Q1504" s="21"/>
      <c r="R1504" s="21"/>
      <c r="S1504" s="21"/>
      <c r="T1504" s="21"/>
      <c r="U1504" s="21"/>
      <c r="V1504" s="21"/>
      <c r="W1504" s="21"/>
      <c r="X1504" s="21"/>
    </row>
    <row r="1505" spans="17:24" x14ac:dyDescent="0.25">
      <c r="Q1505" s="21"/>
      <c r="R1505" s="21"/>
      <c r="S1505" s="21"/>
      <c r="T1505" s="21"/>
      <c r="U1505" s="21"/>
      <c r="V1505" s="21"/>
      <c r="W1505" s="21"/>
      <c r="X1505" s="21"/>
    </row>
    <row r="1506" spans="17:24" x14ac:dyDescent="0.25">
      <c r="Q1506" s="21"/>
      <c r="R1506" s="21"/>
      <c r="S1506" s="21"/>
      <c r="T1506" s="21"/>
      <c r="U1506" s="21"/>
      <c r="V1506" s="21"/>
      <c r="W1506" s="21"/>
      <c r="X1506" s="21"/>
    </row>
    <row r="1507" spans="17:24" x14ac:dyDescent="0.25">
      <c r="Q1507" s="21"/>
      <c r="R1507" s="21"/>
      <c r="S1507" s="21"/>
      <c r="T1507" s="21"/>
      <c r="U1507" s="21"/>
      <c r="V1507" s="21"/>
      <c r="W1507" s="21"/>
      <c r="X1507" s="21"/>
    </row>
    <row r="1508" spans="17:24" x14ac:dyDescent="0.25">
      <c r="Q1508" s="21"/>
      <c r="R1508" s="21"/>
      <c r="S1508" s="21"/>
      <c r="T1508" s="21"/>
      <c r="U1508" s="21"/>
      <c r="V1508" s="21"/>
      <c r="W1508" s="21"/>
      <c r="X1508" s="21"/>
    </row>
    <row r="1509" spans="17:24" x14ac:dyDescent="0.25">
      <c r="Q1509" s="21"/>
      <c r="R1509" s="21"/>
      <c r="S1509" s="21"/>
      <c r="T1509" s="21"/>
      <c r="U1509" s="21"/>
      <c r="V1509" s="21"/>
      <c r="W1509" s="21"/>
      <c r="X1509" s="21"/>
    </row>
    <row r="1510" spans="17:24" x14ac:dyDescent="0.25">
      <c r="Q1510" s="21"/>
      <c r="R1510" s="21"/>
      <c r="S1510" s="21"/>
      <c r="T1510" s="21"/>
      <c r="U1510" s="21"/>
      <c r="V1510" s="21"/>
      <c r="W1510" s="21"/>
      <c r="X1510" s="21"/>
    </row>
    <row r="1511" spans="17:24" x14ac:dyDescent="0.25">
      <c r="Q1511" s="21"/>
      <c r="R1511" s="21"/>
      <c r="S1511" s="21"/>
      <c r="T1511" s="21"/>
      <c r="U1511" s="21"/>
      <c r="V1511" s="21"/>
      <c r="W1511" s="21"/>
      <c r="X1511" s="21"/>
    </row>
    <row r="1512" spans="17:24" x14ac:dyDescent="0.25">
      <c r="Q1512" s="21"/>
      <c r="R1512" s="21"/>
      <c r="S1512" s="21"/>
      <c r="T1512" s="21"/>
      <c r="U1512" s="21"/>
      <c r="V1512" s="21"/>
      <c r="W1512" s="21"/>
      <c r="X1512" s="21"/>
    </row>
    <row r="1513" spans="17:24" x14ac:dyDescent="0.25">
      <c r="Q1513" s="21"/>
      <c r="R1513" s="21"/>
      <c r="S1513" s="21"/>
      <c r="T1513" s="21"/>
      <c r="U1513" s="21"/>
      <c r="V1513" s="21"/>
      <c r="W1513" s="21"/>
      <c r="X1513" s="21"/>
    </row>
    <row r="1514" spans="17:24" x14ac:dyDescent="0.25">
      <c r="Q1514" s="21"/>
      <c r="R1514" s="21"/>
      <c r="S1514" s="21"/>
      <c r="T1514" s="21"/>
      <c r="U1514" s="21"/>
      <c r="V1514" s="21"/>
      <c r="W1514" s="21"/>
      <c r="X1514" s="21"/>
    </row>
    <row r="1515" spans="17:24" x14ac:dyDescent="0.25">
      <c r="Q1515" s="21"/>
      <c r="R1515" s="21"/>
      <c r="S1515" s="21"/>
      <c r="T1515" s="21"/>
      <c r="U1515" s="21"/>
      <c r="V1515" s="21"/>
      <c r="W1515" s="21"/>
      <c r="X1515" s="21"/>
    </row>
    <row r="1516" spans="17:24" x14ac:dyDescent="0.25">
      <c r="Q1516" s="21"/>
      <c r="R1516" s="21"/>
      <c r="S1516" s="21"/>
      <c r="T1516" s="21"/>
      <c r="U1516" s="21"/>
      <c r="V1516" s="21"/>
      <c r="W1516" s="21"/>
      <c r="X1516" s="21"/>
    </row>
    <row r="1517" spans="17:24" x14ac:dyDescent="0.25">
      <c r="Q1517" s="21"/>
      <c r="R1517" s="21"/>
      <c r="S1517" s="21"/>
      <c r="T1517" s="21"/>
      <c r="U1517" s="21"/>
      <c r="V1517" s="21"/>
      <c r="W1517" s="21"/>
      <c r="X1517" s="21"/>
    </row>
    <row r="1518" spans="17:24" x14ac:dyDescent="0.25">
      <c r="Q1518" s="21"/>
      <c r="R1518" s="21"/>
      <c r="S1518" s="21"/>
      <c r="T1518" s="21"/>
      <c r="U1518" s="21"/>
      <c r="V1518" s="21"/>
      <c r="W1518" s="21"/>
      <c r="X1518" s="21"/>
    </row>
    <row r="1519" spans="17:24" x14ac:dyDescent="0.25">
      <c r="Q1519" s="21"/>
      <c r="R1519" s="21"/>
      <c r="S1519" s="21"/>
      <c r="T1519" s="21"/>
      <c r="U1519" s="21"/>
      <c r="V1519" s="21"/>
      <c r="W1519" s="21"/>
      <c r="X1519" s="21"/>
    </row>
    <row r="1520" spans="17:24" x14ac:dyDescent="0.25">
      <c r="Q1520" s="21"/>
      <c r="R1520" s="21"/>
      <c r="S1520" s="21"/>
      <c r="T1520" s="21"/>
      <c r="U1520" s="21"/>
      <c r="V1520" s="21"/>
      <c r="W1520" s="21"/>
      <c r="X1520" s="21"/>
    </row>
    <row r="1521" spans="17:24" x14ac:dyDescent="0.25">
      <c r="Q1521" s="21"/>
      <c r="R1521" s="21"/>
      <c r="S1521" s="21"/>
      <c r="T1521" s="21"/>
      <c r="U1521" s="21"/>
      <c r="V1521" s="21"/>
      <c r="W1521" s="21"/>
      <c r="X1521" s="21"/>
    </row>
    <row r="1522" spans="17:24" x14ac:dyDescent="0.25">
      <c r="Q1522" s="21"/>
      <c r="R1522" s="21"/>
      <c r="S1522" s="21"/>
      <c r="T1522" s="21"/>
      <c r="U1522" s="21"/>
      <c r="V1522" s="21"/>
      <c r="W1522" s="21"/>
      <c r="X1522" s="21"/>
    </row>
    <row r="1523" spans="17:24" x14ac:dyDescent="0.25">
      <c r="Q1523" s="21"/>
      <c r="R1523" s="21"/>
      <c r="S1523" s="21"/>
      <c r="T1523" s="21"/>
      <c r="U1523" s="21"/>
      <c r="V1523" s="21"/>
      <c r="W1523" s="21"/>
      <c r="X1523" s="21"/>
    </row>
    <row r="1524" spans="17:24" x14ac:dyDescent="0.25">
      <c r="Q1524" s="21"/>
      <c r="R1524" s="21"/>
      <c r="S1524" s="21"/>
      <c r="T1524" s="21"/>
      <c r="U1524" s="21"/>
      <c r="V1524" s="21"/>
      <c r="W1524" s="21"/>
      <c r="X1524" s="21"/>
    </row>
    <row r="1525" spans="17:24" x14ac:dyDescent="0.25">
      <c r="Q1525" s="21"/>
      <c r="R1525" s="21"/>
      <c r="S1525" s="21"/>
      <c r="T1525" s="21"/>
      <c r="U1525" s="21"/>
      <c r="V1525" s="21"/>
      <c r="W1525" s="21"/>
      <c r="X1525" s="21"/>
    </row>
    <row r="1526" spans="17:24" x14ac:dyDescent="0.25">
      <c r="Q1526" s="21"/>
      <c r="R1526" s="21"/>
      <c r="S1526" s="21"/>
      <c r="T1526" s="21"/>
      <c r="U1526" s="21"/>
      <c r="V1526" s="21"/>
      <c r="W1526" s="21"/>
      <c r="X1526" s="21"/>
    </row>
    <row r="1527" spans="17:24" x14ac:dyDescent="0.25">
      <c r="Q1527" s="21"/>
      <c r="R1527" s="21"/>
      <c r="S1527" s="21"/>
      <c r="T1527" s="21"/>
      <c r="U1527" s="21"/>
      <c r="V1527" s="21"/>
      <c r="W1527" s="21"/>
      <c r="X1527" s="21"/>
    </row>
    <row r="1528" spans="17:24" x14ac:dyDescent="0.25">
      <c r="Q1528" s="21"/>
      <c r="R1528" s="21"/>
      <c r="S1528" s="21"/>
      <c r="T1528" s="21"/>
      <c r="U1528" s="21"/>
      <c r="V1528" s="21"/>
      <c r="W1528" s="21"/>
      <c r="X1528" s="21"/>
    </row>
    <row r="1529" spans="17:24" x14ac:dyDescent="0.25">
      <c r="Q1529" s="21"/>
      <c r="R1529" s="21"/>
      <c r="S1529" s="21"/>
      <c r="T1529" s="21"/>
      <c r="U1529" s="21"/>
      <c r="V1529" s="21"/>
      <c r="W1529" s="21"/>
      <c r="X1529" s="21"/>
    </row>
    <row r="1530" spans="17:24" x14ac:dyDescent="0.25">
      <c r="Q1530" s="21"/>
      <c r="R1530" s="21"/>
      <c r="S1530" s="21"/>
      <c r="T1530" s="21"/>
      <c r="U1530" s="21"/>
      <c r="V1530" s="21"/>
      <c r="W1530" s="21"/>
      <c r="X1530" s="21"/>
    </row>
    <row r="1531" spans="17:24" x14ac:dyDescent="0.25">
      <c r="Q1531" s="21"/>
      <c r="R1531" s="21"/>
      <c r="S1531" s="21"/>
      <c r="T1531" s="21"/>
      <c r="U1531" s="21"/>
      <c r="V1531" s="21"/>
      <c r="W1531" s="21"/>
      <c r="X1531" s="21"/>
    </row>
    <row r="1532" spans="17:24" x14ac:dyDescent="0.25">
      <c r="Q1532" s="21"/>
      <c r="R1532" s="21"/>
      <c r="S1532" s="21"/>
      <c r="T1532" s="21"/>
      <c r="U1532" s="21"/>
      <c r="V1532" s="21"/>
      <c r="W1532" s="21"/>
      <c r="X1532" s="21"/>
    </row>
    <row r="1533" spans="17:24" x14ac:dyDescent="0.25">
      <c r="Q1533" s="21"/>
      <c r="R1533" s="21"/>
      <c r="S1533" s="21"/>
      <c r="T1533" s="21"/>
      <c r="U1533" s="21"/>
      <c r="V1533" s="21"/>
      <c r="W1533" s="21"/>
      <c r="X1533" s="21"/>
    </row>
    <row r="1534" spans="17:24" x14ac:dyDescent="0.25">
      <c r="Q1534" s="21"/>
      <c r="R1534" s="21"/>
      <c r="S1534" s="21"/>
      <c r="T1534" s="21"/>
      <c r="U1534" s="21"/>
      <c r="V1534" s="21"/>
      <c r="W1534" s="21"/>
      <c r="X1534" s="21"/>
    </row>
    <row r="1535" spans="17:24" x14ac:dyDescent="0.25">
      <c r="Q1535" s="21"/>
      <c r="R1535" s="21"/>
      <c r="S1535" s="21"/>
      <c r="T1535" s="21"/>
      <c r="U1535" s="21"/>
      <c r="V1535" s="21"/>
      <c r="W1535" s="21"/>
      <c r="X1535" s="21"/>
    </row>
    <row r="1536" spans="17:24" x14ac:dyDescent="0.25">
      <c r="Q1536" s="21"/>
      <c r="R1536" s="21"/>
      <c r="S1536" s="21"/>
      <c r="T1536" s="21"/>
      <c r="U1536" s="21"/>
      <c r="V1536" s="21"/>
      <c r="W1536" s="21"/>
      <c r="X1536" s="21"/>
    </row>
    <row r="1537" spans="17:24" x14ac:dyDescent="0.25">
      <c r="Q1537" s="21"/>
      <c r="R1537" s="21"/>
      <c r="S1537" s="21"/>
      <c r="T1537" s="21"/>
      <c r="U1537" s="21"/>
      <c r="V1537" s="21"/>
      <c r="W1537" s="21"/>
      <c r="X1537" s="21"/>
    </row>
    <row r="1538" spans="17:24" x14ac:dyDescent="0.25">
      <c r="Q1538" s="21"/>
      <c r="R1538" s="21"/>
      <c r="S1538" s="21"/>
      <c r="T1538" s="21"/>
      <c r="U1538" s="21"/>
      <c r="V1538" s="21"/>
      <c r="W1538" s="21"/>
      <c r="X1538" s="21"/>
    </row>
    <row r="1539" spans="17:24" x14ac:dyDescent="0.25">
      <c r="Q1539" s="21"/>
      <c r="R1539" s="21"/>
      <c r="S1539" s="21"/>
      <c r="T1539" s="21"/>
      <c r="U1539" s="21"/>
      <c r="V1539" s="21"/>
      <c r="W1539" s="21"/>
      <c r="X1539" s="21"/>
    </row>
    <row r="1540" spans="17:24" x14ac:dyDescent="0.25">
      <c r="Q1540" s="21"/>
      <c r="R1540" s="21"/>
      <c r="S1540" s="21"/>
      <c r="T1540" s="21"/>
      <c r="U1540" s="21"/>
      <c r="V1540" s="21"/>
      <c r="W1540" s="21"/>
      <c r="X1540" s="21"/>
    </row>
    <row r="1541" spans="17:24" x14ac:dyDescent="0.25">
      <c r="Q1541" s="21"/>
      <c r="R1541" s="21"/>
      <c r="S1541" s="21"/>
      <c r="T1541" s="21"/>
      <c r="U1541" s="21"/>
      <c r="V1541" s="21"/>
      <c r="W1541" s="21"/>
      <c r="X1541" s="21"/>
    </row>
    <row r="1542" spans="17:24" x14ac:dyDescent="0.25">
      <c r="Q1542" s="21"/>
      <c r="R1542" s="21"/>
      <c r="S1542" s="21"/>
      <c r="T1542" s="21"/>
      <c r="U1542" s="21"/>
      <c r="V1542" s="21"/>
      <c r="W1542" s="21"/>
      <c r="X1542" s="21"/>
    </row>
    <row r="1543" spans="17:24" x14ac:dyDescent="0.25">
      <c r="Q1543" s="21"/>
      <c r="R1543" s="21"/>
      <c r="S1543" s="21"/>
      <c r="T1543" s="21"/>
      <c r="U1543" s="21"/>
      <c r="V1543" s="21"/>
      <c r="W1543" s="21"/>
      <c r="X1543" s="21"/>
    </row>
    <row r="1544" spans="17:24" x14ac:dyDescent="0.25">
      <c r="Q1544" s="21"/>
      <c r="R1544" s="21"/>
      <c r="S1544" s="21"/>
      <c r="T1544" s="21"/>
      <c r="U1544" s="21"/>
      <c r="V1544" s="21"/>
      <c r="W1544" s="21"/>
      <c r="X1544" s="21"/>
    </row>
    <row r="1545" spans="17:24" x14ac:dyDescent="0.25">
      <c r="Q1545" s="21"/>
      <c r="R1545" s="21"/>
      <c r="S1545" s="21"/>
      <c r="T1545" s="21"/>
      <c r="U1545" s="21"/>
      <c r="V1545" s="21"/>
      <c r="W1545" s="21"/>
      <c r="X1545" s="21"/>
    </row>
    <row r="1546" spans="17:24" x14ac:dyDescent="0.25">
      <c r="Q1546" s="21"/>
      <c r="R1546" s="21"/>
      <c r="S1546" s="21"/>
      <c r="T1546" s="21"/>
      <c r="U1546" s="21"/>
      <c r="V1546" s="21"/>
      <c r="W1546" s="21"/>
      <c r="X1546" s="21"/>
    </row>
    <row r="1547" spans="17:24" x14ac:dyDescent="0.25">
      <c r="Q1547" s="21"/>
      <c r="R1547" s="21"/>
      <c r="S1547" s="21"/>
      <c r="T1547" s="21"/>
      <c r="U1547" s="21"/>
      <c r="V1547" s="21"/>
      <c r="W1547" s="21"/>
      <c r="X1547" s="21"/>
    </row>
    <row r="1548" spans="17:24" x14ac:dyDescent="0.25">
      <c r="Q1548" s="21"/>
      <c r="R1548" s="21"/>
      <c r="S1548" s="21"/>
      <c r="T1548" s="21"/>
      <c r="U1548" s="21"/>
      <c r="V1548" s="21"/>
      <c r="W1548" s="21"/>
      <c r="X1548" s="21"/>
    </row>
    <row r="1549" spans="17:24" x14ac:dyDescent="0.25">
      <c r="Q1549" s="21"/>
      <c r="R1549" s="21"/>
      <c r="S1549" s="21"/>
      <c r="T1549" s="21"/>
      <c r="U1549" s="21"/>
      <c r="V1549" s="21"/>
      <c r="W1549" s="21"/>
      <c r="X1549" s="21"/>
    </row>
    <row r="1550" spans="17:24" x14ac:dyDescent="0.25">
      <c r="Q1550" s="21"/>
      <c r="R1550" s="21"/>
      <c r="S1550" s="21"/>
      <c r="T1550" s="21"/>
      <c r="U1550" s="21"/>
      <c r="V1550" s="21"/>
      <c r="W1550" s="21"/>
      <c r="X1550" s="21"/>
    </row>
    <row r="1551" spans="17:24" x14ac:dyDescent="0.25">
      <c r="Q1551" s="21"/>
      <c r="R1551" s="21"/>
      <c r="S1551" s="21"/>
      <c r="T1551" s="21"/>
      <c r="U1551" s="21"/>
      <c r="V1551" s="21"/>
      <c r="W1551" s="21"/>
      <c r="X1551" s="21"/>
    </row>
    <row r="1552" spans="17:24" x14ac:dyDescent="0.25">
      <c r="Q1552" s="21"/>
      <c r="R1552" s="21"/>
      <c r="S1552" s="21"/>
      <c r="T1552" s="21"/>
      <c r="U1552" s="21"/>
      <c r="V1552" s="21"/>
      <c r="W1552" s="21"/>
      <c r="X1552" s="21"/>
    </row>
    <row r="1553" spans="17:24" x14ac:dyDescent="0.25">
      <c r="Q1553" s="21"/>
      <c r="R1553" s="21"/>
      <c r="S1553" s="21"/>
      <c r="T1553" s="21"/>
      <c r="U1553" s="21"/>
      <c r="V1553" s="21"/>
      <c r="W1553" s="21"/>
      <c r="X1553" s="21"/>
    </row>
    <row r="1554" spans="17:24" x14ac:dyDescent="0.25">
      <c r="Q1554" s="21"/>
      <c r="R1554" s="21"/>
      <c r="S1554" s="21"/>
      <c r="T1554" s="21"/>
      <c r="U1554" s="21"/>
      <c r="V1554" s="21"/>
      <c r="W1554" s="21"/>
      <c r="X1554" s="21"/>
    </row>
    <row r="1555" spans="17:24" x14ac:dyDescent="0.25">
      <c r="Q1555" s="21"/>
      <c r="R1555" s="21"/>
      <c r="S1555" s="21"/>
      <c r="T1555" s="21"/>
      <c r="U1555" s="21"/>
      <c r="V1555" s="21"/>
      <c r="W1555" s="21"/>
      <c r="X1555" s="21"/>
    </row>
    <row r="1556" spans="17:24" x14ac:dyDescent="0.25">
      <c r="Q1556" s="21"/>
      <c r="R1556" s="21"/>
      <c r="S1556" s="21"/>
      <c r="T1556" s="21"/>
      <c r="U1556" s="21"/>
      <c r="V1556" s="21"/>
      <c r="W1556" s="21"/>
      <c r="X1556" s="21"/>
    </row>
    <row r="1557" spans="17:24" x14ac:dyDescent="0.25">
      <c r="Q1557" s="21"/>
      <c r="R1557" s="21"/>
      <c r="S1557" s="21"/>
      <c r="T1557" s="21"/>
      <c r="U1557" s="21"/>
      <c r="V1557" s="21"/>
      <c r="W1557" s="21"/>
      <c r="X1557" s="21"/>
    </row>
    <row r="1558" spans="17:24" x14ac:dyDescent="0.25">
      <c r="Q1558" s="21"/>
      <c r="R1558" s="21"/>
      <c r="S1558" s="21"/>
      <c r="T1558" s="21"/>
      <c r="U1558" s="21"/>
      <c r="V1558" s="21"/>
      <c r="W1558" s="21"/>
      <c r="X1558" s="21"/>
    </row>
    <row r="1559" spans="17:24" x14ac:dyDescent="0.25">
      <c r="Q1559" s="21"/>
      <c r="R1559" s="21"/>
      <c r="S1559" s="21"/>
      <c r="T1559" s="21"/>
      <c r="U1559" s="21"/>
      <c r="V1559" s="21"/>
      <c r="W1559" s="21"/>
      <c r="X1559" s="21"/>
    </row>
    <row r="1560" spans="17:24" x14ac:dyDescent="0.25">
      <c r="Q1560" s="21"/>
      <c r="R1560" s="21"/>
      <c r="S1560" s="21"/>
      <c r="T1560" s="21"/>
      <c r="U1560" s="21"/>
      <c r="V1560" s="21"/>
      <c r="W1560" s="21"/>
      <c r="X1560" s="21"/>
    </row>
    <row r="1561" spans="17:24" x14ac:dyDescent="0.25">
      <c r="Q1561" s="21"/>
      <c r="R1561" s="21"/>
      <c r="S1561" s="21"/>
      <c r="T1561" s="21"/>
      <c r="U1561" s="21"/>
      <c r="V1561" s="21"/>
      <c r="W1561" s="21"/>
      <c r="X1561" s="21"/>
    </row>
    <row r="1562" spans="17:24" x14ac:dyDescent="0.25">
      <c r="Q1562" s="21"/>
      <c r="R1562" s="21"/>
      <c r="S1562" s="21"/>
      <c r="T1562" s="21"/>
      <c r="U1562" s="21"/>
      <c r="V1562" s="21"/>
      <c r="W1562" s="21"/>
      <c r="X1562" s="21"/>
    </row>
    <row r="1563" spans="17:24" x14ac:dyDescent="0.25">
      <c r="Q1563" s="21"/>
      <c r="R1563" s="21"/>
      <c r="S1563" s="21"/>
      <c r="T1563" s="21"/>
      <c r="U1563" s="21"/>
      <c r="V1563" s="21"/>
      <c r="W1563" s="21"/>
      <c r="X1563" s="21"/>
    </row>
    <row r="1564" spans="17:24" x14ac:dyDescent="0.25">
      <c r="Q1564" s="21"/>
      <c r="R1564" s="21"/>
      <c r="S1564" s="21"/>
      <c r="T1564" s="21"/>
      <c r="U1564" s="21"/>
      <c r="V1564" s="21"/>
      <c r="W1564" s="21"/>
      <c r="X1564" s="21"/>
    </row>
    <row r="1565" spans="17:24" x14ac:dyDescent="0.25">
      <c r="Q1565" s="21"/>
      <c r="R1565" s="21"/>
      <c r="S1565" s="21"/>
      <c r="T1565" s="21"/>
      <c r="U1565" s="21"/>
      <c r="V1565" s="21"/>
      <c r="W1565" s="21"/>
      <c r="X1565" s="21"/>
    </row>
    <row r="1566" spans="17:24" x14ac:dyDescent="0.25">
      <c r="Q1566" s="21"/>
      <c r="R1566" s="21"/>
      <c r="S1566" s="21"/>
      <c r="T1566" s="21"/>
      <c r="U1566" s="21"/>
      <c r="V1566" s="21"/>
      <c r="W1566" s="21"/>
      <c r="X1566" s="21"/>
    </row>
    <row r="1567" spans="17:24" x14ac:dyDescent="0.25">
      <c r="Q1567" s="21"/>
      <c r="R1567" s="21"/>
      <c r="S1567" s="21"/>
      <c r="T1567" s="21"/>
      <c r="U1567" s="21"/>
      <c r="V1567" s="21"/>
      <c r="W1567" s="21"/>
      <c r="X1567" s="21"/>
    </row>
    <row r="1568" spans="17:24" x14ac:dyDescent="0.25">
      <c r="Q1568" s="21"/>
      <c r="R1568" s="21"/>
      <c r="S1568" s="21"/>
      <c r="T1568" s="21"/>
      <c r="U1568" s="21"/>
      <c r="V1568" s="21"/>
      <c r="W1568" s="21"/>
      <c r="X1568" s="21"/>
    </row>
    <row r="1569" spans="17:24" x14ac:dyDescent="0.25">
      <c r="Q1569" s="21"/>
      <c r="R1569" s="21"/>
      <c r="S1569" s="21"/>
      <c r="T1569" s="21"/>
      <c r="U1569" s="21"/>
      <c r="V1569" s="21"/>
      <c r="W1569" s="21"/>
      <c r="X1569" s="21"/>
    </row>
    <row r="1570" spans="17:24" x14ac:dyDescent="0.25">
      <c r="Q1570" s="21"/>
      <c r="R1570" s="21"/>
      <c r="S1570" s="21"/>
      <c r="T1570" s="21"/>
      <c r="U1570" s="21"/>
      <c r="V1570" s="21"/>
      <c r="W1570" s="21"/>
      <c r="X1570" s="21"/>
    </row>
    <row r="1571" spans="17:24" x14ac:dyDescent="0.25">
      <c r="Q1571" s="21"/>
      <c r="R1571" s="21"/>
      <c r="S1571" s="21"/>
      <c r="T1571" s="21"/>
      <c r="U1571" s="21"/>
      <c r="V1571" s="21"/>
      <c r="W1571" s="21"/>
      <c r="X1571" s="21"/>
    </row>
    <row r="1572" spans="17:24" x14ac:dyDescent="0.25">
      <c r="Q1572" s="21"/>
      <c r="R1572" s="21"/>
      <c r="S1572" s="21"/>
      <c r="T1572" s="21"/>
      <c r="U1572" s="21"/>
      <c r="V1572" s="21"/>
      <c r="W1572" s="21"/>
      <c r="X1572" s="21"/>
    </row>
    <row r="1573" spans="17:24" x14ac:dyDescent="0.25">
      <c r="Q1573" s="21"/>
      <c r="R1573" s="21"/>
      <c r="S1573" s="21"/>
      <c r="T1573" s="21"/>
      <c r="U1573" s="21"/>
      <c r="V1573" s="21"/>
      <c r="W1573" s="21"/>
      <c r="X1573" s="21"/>
    </row>
    <row r="1574" spans="17:24" x14ac:dyDescent="0.25">
      <c r="Q1574" s="21"/>
      <c r="R1574" s="21"/>
      <c r="S1574" s="21"/>
      <c r="T1574" s="21"/>
      <c r="U1574" s="21"/>
      <c r="V1574" s="21"/>
      <c r="W1574" s="21"/>
      <c r="X1574" s="21"/>
    </row>
    <row r="1575" spans="17:24" x14ac:dyDescent="0.25">
      <c r="Q1575" s="21"/>
      <c r="R1575" s="21"/>
      <c r="S1575" s="21"/>
      <c r="T1575" s="21"/>
      <c r="U1575" s="21"/>
      <c r="V1575" s="21"/>
      <c r="W1575" s="21"/>
      <c r="X1575" s="21"/>
    </row>
    <row r="1576" spans="17:24" x14ac:dyDescent="0.25">
      <c r="Q1576" s="21"/>
      <c r="R1576" s="21"/>
      <c r="S1576" s="21"/>
      <c r="T1576" s="21"/>
      <c r="U1576" s="21"/>
      <c r="V1576" s="21"/>
      <c r="W1576" s="21"/>
      <c r="X1576" s="21"/>
    </row>
    <row r="1577" spans="17:24" x14ac:dyDescent="0.25">
      <c r="Q1577" s="21"/>
      <c r="R1577" s="21"/>
      <c r="S1577" s="21"/>
      <c r="T1577" s="21"/>
      <c r="U1577" s="21"/>
      <c r="V1577" s="21"/>
      <c r="W1577" s="21"/>
      <c r="X1577" s="21"/>
    </row>
    <row r="1578" spans="17:24" x14ac:dyDescent="0.25">
      <c r="Q1578" s="21"/>
      <c r="R1578" s="21"/>
      <c r="S1578" s="21"/>
      <c r="T1578" s="21"/>
      <c r="U1578" s="21"/>
      <c r="V1578" s="21"/>
      <c r="W1578" s="21"/>
      <c r="X1578" s="21"/>
    </row>
    <row r="1579" spans="17:24" x14ac:dyDescent="0.25">
      <c r="Q1579" s="21"/>
      <c r="R1579" s="21"/>
      <c r="S1579" s="21"/>
      <c r="T1579" s="21"/>
      <c r="U1579" s="21"/>
      <c r="V1579" s="21"/>
      <c r="W1579" s="21"/>
      <c r="X1579" s="21"/>
    </row>
    <row r="1580" spans="17:24" x14ac:dyDescent="0.25">
      <c r="Q1580" s="21"/>
      <c r="R1580" s="21"/>
      <c r="S1580" s="21"/>
      <c r="T1580" s="21"/>
      <c r="U1580" s="21"/>
      <c r="V1580" s="21"/>
      <c r="W1580" s="21"/>
      <c r="X1580" s="21"/>
    </row>
    <row r="1581" spans="17:24" x14ac:dyDescent="0.25">
      <c r="Q1581" s="21"/>
      <c r="R1581" s="21"/>
      <c r="S1581" s="21"/>
      <c r="T1581" s="21"/>
      <c r="U1581" s="21"/>
      <c r="V1581" s="21"/>
      <c r="W1581" s="21"/>
      <c r="X1581" s="21"/>
    </row>
    <row r="1582" spans="17:24" x14ac:dyDescent="0.25">
      <c r="Q1582" s="21"/>
      <c r="R1582" s="21"/>
      <c r="S1582" s="21"/>
      <c r="T1582" s="21"/>
      <c r="U1582" s="21"/>
      <c r="V1582" s="21"/>
      <c r="W1582" s="21"/>
      <c r="X1582" s="21"/>
    </row>
    <row r="1583" spans="17:24" x14ac:dyDescent="0.25">
      <c r="Q1583" s="21"/>
      <c r="R1583" s="21"/>
      <c r="S1583" s="21"/>
      <c r="T1583" s="21"/>
      <c r="U1583" s="21"/>
      <c r="V1583" s="21"/>
      <c r="W1583" s="21"/>
      <c r="X1583" s="21"/>
    </row>
    <row r="1584" spans="17:24" x14ac:dyDescent="0.25">
      <c r="Q1584" s="21"/>
      <c r="R1584" s="21"/>
      <c r="S1584" s="21"/>
      <c r="T1584" s="21"/>
      <c r="U1584" s="21"/>
      <c r="V1584" s="21"/>
      <c r="W1584" s="21"/>
      <c r="X1584" s="21"/>
    </row>
    <row r="1585" spans="17:24" x14ac:dyDescent="0.25">
      <c r="Q1585" s="21"/>
      <c r="R1585" s="21"/>
      <c r="S1585" s="21"/>
      <c r="T1585" s="21"/>
      <c r="U1585" s="21"/>
      <c r="V1585" s="21"/>
      <c r="W1585" s="21"/>
      <c r="X1585" s="21"/>
    </row>
    <row r="1586" spans="17:24" x14ac:dyDescent="0.25">
      <c r="Q1586" s="21"/>
      <c r="R1586" s="21"/>
      <c r="S1586" s="21"/>
      <c r="T1586" s="21"/>
      <c r="U1586" s="21"/>
      <c r="V1586" s="21"/>
      <c r="W1586" s="21"/>
      <c r="X1586" s="21"/>
    </row>
    <row r="1587" spans="17:24" x14ac:dyDescent="0.25">
      <c r="Q1587" s="21"/>
      <c r="R1587" s="21"/>
      <c r="S1587" s="21"/>
      <c r="T1587" s="21"/>
      <c r="U1587" s="21"/>
      <c r="V1587" s="21"/>
      <c r="W1587" s="21"/>
      <c r="X1587" s="21"/>
    </row>
    <row r="1588" spans="17:24" x14ac:dyDescent="0.25">
      <c r="Q1588" s="21"/>
      <c r="R1588" s="21"/>
      <c r="S1588" s="21"/>
      <c r="T1588" s="21"/>
      <c r="U1588" s="21"/>
      <c r="V1588" s="21"/>
      <c r="W1588" s="21"/>
      <c r="X1588" s="21"/>
    </row>
    <row r="1589" spans="17:24" x14ac:dyDescent="0.25">
      <c r="Q1589" s="21"/>
      <c r="R1589" s="21"/>
      <c r="S1589" s="21"/>
      <c r="T1589" s="21"/>
      <c r="U1589" s="21"/>
      <c r="V1589" s="21"/>
      <c r="W1589" s="21"/>
      <c r="X1589" s="21"/>
    </row>
    <row r="1590" spans="17:24" x14ac:dyDescent="0.25">
      <c r="Q1590" s="21"/>
      <c r="R1590" s="21"/>
      <c r="S1590" s="21"/>
      <c r="T1590" s="21"/>
      <c r="U1590" s="21"/>
      <c r="V1590" s="21"/>
      <c r="W1590" s="21"/>
      <c r="X1590" s="21"/>
    </row>
    <row r="1591" spans="17:24" x14ac:dyDescent="0.25">
      <c r="Q1591" s="21"/>
      <c r="R1591" s="21"/>
      <c r="S1591" s="21"/>
      <c r="T1591" s="21"/>
      <c r="U1591" s="21"/>
      <c r="V1591" s="21"/>
      <c r="W1591" s="21"/>
      <c r="X1591" s="21"/>
    </row>
    <row r="1592" spans="17:24" x14ac:dyDescent="0.25">
      <c r="Q1592" s="21"/>
      <c r="R1592" s="21"/>
      <c r="S1592" s="21"/>
      <c r="T1592" s="21"/>
      <c r="U1592" s="21"/>
      <c r="V1592" s="21"/>
      <c r="W1592" s="21"/>
      <c r="X1592" s="21"/>
    </row>
    <row r="1593" spans="17:24" x14ac:dyDescent="0.25">
      <c r="Q1593" s="21"/>
      <c r="R1593" s="21"/>
      <c r="S1593" s="21"/>
      <c r="T1593" s="21"/>
      <c r="U1593" s="21"/>
      <c r="V1593" s="21"/>
      <c r="W1593" s="21"/>
      <c r="X1593" s="21"/>
    </row>
    <row r="1594" spans="17:24" x14ac:dyDescent="0.25">
      <c r="Q1594" s="21"/>
      <c r="R1594" s="21"/>
      <c r="S1594" s="21"/>
      <c r="T1594" s="21"/>
      <c r="U1594" s="21"/>
      <c r="V1594" s="21"/>
      <c r="W1594" s="21"/>
      <c r="X1594" s="21"/>
    </row>
    <row r="1595" spans="17:24" x14ac:dyDescent="0.25">
      <c r="Q1595" s="21"/>
      <c r="R1595" s="21"/>
      <c r="S1595" s="21"/>
      <c r="T1595" s="21"/>
      <c r="U1595" s="21"/>
      <c r="V1595" s="21"/>
      <c r="W1595" s="21"/>
      <c r="X1595" s="21"/>
    </row>
    <row r="1596" spans="17:24" x14ac:dyDescent="0.25">
      <c r="Q1596" s="21"/>
      <c r="R1596" s="21"/>
      <c r="S1596" s="21"/>
      <c r="T1596" s="21"/>
      <c r="U1596" s="21"/>
      <c r="V1596" s="21"/>
      <c r="W1596" s="21"/>
      <c r="X1596" s="21"/>
    </row>
    <row r="1597" spans="17:24" x14ac:dyDescent="0.25">
      <c r="Q1597" s="21"/>
      <c r="R1597" s="21"/>
      <c r="S1597" s="21"/>
      <c r="T1597" s="21"/>
      <c r="U1597" s="21"/>
      <c r="V1597" s="21"/>
      <c r="W1597" s="21"/>
      <c r="X1597" s="21"/>
    </row>
    <row r="1598" spans="17:24" x14ac:dyDescent="0.25">
      <c r="Q1598" s="21"/>
      <c r="R1598" s="21"/>
      <c r="S1598" s="21"/>
      <c r="T1598" s="21"/>
      <c r="U1598" s="21"/>
      <c r="V1598" s="21"/>
      <c r="W1598" s="21"/>
      <c r="X1598" s="21"/>
    </row>
    <row r="1599" spans="17:24" x14ac:dyDescent="0.25">
      <c r="Q1599" s="21"/>
      <c r="R1599" s="21"/>
      <c r="S1599" s="21"/>
      <c r="T1599" s="21"/>
      <c r="U1599" s="21"/>
      <c r="V1599" s="21"/>
      <c r="W1599" s="21"/>
      <c r="X1599" s="21"/>
    </row>
    <row r="1600" spans="17:24" x14ac:dyDescent="0.25">
      <c r="Q1600" s="21"/>
      <c r="R1600" s="21"/>
      <c r="S1600" s="21"/>
      <c r="T1600" s="21"/>
      <c r="U1600" s="21"/>
      <c r="V1600" s="21"/>
      <c r="W1600" s="21"/>
      <c r="X1600" s="21"/>
    </row>
    <row r="1601" spans="17:24" x14ac:dyDescent="0.25">
      <c r="Q1601" s="21"/>
      <c r="R1601" s="21"/>
      <c r="S1601" s="21"/>
      <c r="T1601" s="21"/>
      <c r="U1601" s="21"/>
      <c r="V1601" s="21"/>
      <c r="W1601" s="21"/>
      <c r="X1601" s="21"/>
    </row>
    <row r="1602" spans="17:24" x14ac:dyDescent="0.25">
      <c r="Q1602" s="21"/>
      <c r="R1602" s="21"/>
      <c r="S1602" s="21"/>
      <c r="T1602" s="21"/>
      <c r="U1602" s="21"/>
      <c r="V1602" s="21"/>
      <c r="W1602" s="21"/>
      <c r="X1602" s="21"/>
    </row>
    <row r="1603" spans="17:24" x14ac:dyDescent="0.25">
      <c r="Q1603" s="21"/>
      <c r="R1603" s="21"/>
      <c r="S1603" s="21"/>
      <c r="T1603" s="21"/>
      <c r="U1603" s="21"/>
      <c r="V1603" s="21"/>
      <c r="W1603" s="21"/>
      <c r="X1603" s="21"/>
    </row>
    <row r="1604" spans="17:24" x14ac:dyDescent="0.25">
      <c r="Q1604" s="21"/>
      <c r="R1604" s="21"/>
      <c r="S1604" s="21"/>
      <c r="T1604" s="21"/>
      <c r="U1604" s="21"/>
      <c r="V1604" s="21"/>
      <c r="W1604" s="21"/>
      <c r="X1604" s="21"/>
    </row>
    <row r="1605" spans="17:24" x14ac:dyDescent="0.25">
      <c r="Q1605" s="21"/>
      <c r="R1605" s="21"/>
      <c r="S1605" s="21"/>
      <c r="T1605" s="21"/>
      <c r="U1605" s="21"/>
      <c r="V1605" s="21"/>
      <c r="W1605" s="21"/>
      <c r="X1605" s="21"/>
    </row>
    <row r="1606" spans="17:24" x14ac:dyDescent="0.25">
      <c r="Q1606" s="21"/>
      <c r="R1606" s="21"/>
      <c r="S1606" s="21"/>
      <c r="T1606" s="21"/>
      <c r="U1606" s="21"/>
      <c r="V1606" s="21"/>
      <c r="W1606" s="21"/>
      <c r="X1606" s="21"/>
    </row>
    <row r="1607" spans="17:24" x14ac:dyDescent="0.25">
      <c r="Q1607" s="21"/>
      <c r="R1607" s="21"/>
      <c r="S1607" s="21"/>
      <c r="T1607" s="21"/>
      <c r="U1607" s="21"/>
      <c r="V1607" s="21"/>
      <c r="W1607" s="21"/>
      <c r="X1607" s="21"/>
    </row>
    <row r="1608" spans="17:24" x14ac:dyDescent="0.25">
      <c r="Q1608" s="21"/>
      <c r="R1608" s="21"/>
      <c r="S1608" s="21"/>
      <c r="T1608" s="21"/>
      <c r="U1608" s="21"/>
      <c r="V1608" s="21"/>
      <c r="W1608" s="21"/>
      <c r="X1608" s="21"/>
    </row>
    <row r="1609" spans="17:24" x14ac:dyDescent="0.25">
      <c r="Q1609" s="21"/>
      <c r="R1609" s="21"/>
      <c r="S1609" s="21"/>
      <c r="T1609" s="21"/>
      <c r="U1609" s="21"/>
      <c r="V1609" s="21"/>
      <c r="W1609" s="21"/>
      <c r="X1609" s="21"/>
    </row>
    <row r="1610" spans="17:24" x14ac:dyDescent="0.25">
      <c r="Q1610" s="21"/>
      <c r="R1610" s="21"/>
      <c r="S1610" s="21"/>
      <c r="T1610" s="21"/>
      <c r="U1610" s="21"/>
      <c r="V1610" s="21"/>
      <c r="W1610" s="21"/>
      <c r="X1610" s="21"/>
    </row>
    <row r="1611" spans="17:24" x14ac:dyDescent="0.25">
      <c r="Q1611" s="21"/>
      <c r="R1611" s="21"/>
      <c r="S1611" s="21"/>
      <c r="T1611" s="21"/>
      <c r="U1611" s="21"/>
      <c r="V1611" s="21"/>
      <c r="W1611" s="21"/>
      <c r="X1611" s="21"/>
    </row>
    <row r="1612" spans="17:24" x14ac:dyDescent="0.25">
      <c r="Q1612" s="21"/>
      <c r="R1612" s="21"/>
      <c r="S1612" s="21"/>
      <c r="T1612" s="21"/>
      <c r="U1612" s="21"/>
      <c r="V1612" s="21"/>
      <c r="W1612" s="21"/>
      <c r="X1612" s="21"/>
    </row>
    <row r="1613" spans="17:24" x14ac:dyDescent="0.25">
      <c r="Q1613" s="21"/>
      <c r="R1613" s="21"/>
      <c r="S1613" s="21"/>
      <c r="T1613" s="21"/>
      <c r="U1613" s="21"/>
      <c r="V1613" s="21"/>
      <c r="W1613" s="21"/>
      <c r="X1613" s="21"/>
    </row>
    <row r="1614" spans="17:24" x14ac:dyDescent="0.25">
      <c r="Q1614" s="21"/>
      <c r="R1614" s="21"/>
      <c r="S1614" s="21"/>
      <c r="T1614" s="21"/>
      <c r="U1614" s="21"/>
      <c r="V1614" s="21"/>
      <c r="W1614" s="21"/>
      <c r="X1614" s="21"/>
    </row>
    <row r="1615" spans="17:24" x14ac:dyDescent="0.25">
      <c r="Q1615" s="21"/>
      <c r="R1615" s="21"/>
      <c r="S1615" s="21"/>
      <c r="T1615" s="21"/>
      <c r="U1615" s="21"/>
      <c r="V1615" s="21"/>
      <c r="W1615" s="21"/>
      <c r="X1615" s="21"/>
    </row>
    <row r="1616" spans="17:24" x14ac:dyDescent="0.25">
      <c r="Q1616" s="21"/>
      <c r="R1616" s="21"/>
      <c r="S1616" s="21"/>
      <c r="T1616" s="21"/>
      <c r="U1616" s="21"/>
      <c r="V1616" s="21"/>
      <c r="W1616" s="21"/>
      <c r="X1616" s="21"/>
    </row>
    <row r="1617" spans="17:24" x14ac:dyDescent="0.25">
      <c r="Q1617" s="21"/>
      <c r="R1617" s="21"/>
      <c r="S1617" s="21"/>
      <c r="T1617" s="21"/>
      <c r="U1617" s="21"/>
      <c r="V1617" s="21"/>
      <c r="W1617" s="21"/>
      <c r="X1617" s="21"/>
    </row>
    <row r="1618" spans="17:24" x14ac:dyDescent="0.25">
      <c r="Q1618" s="21"/>
      <c r="R1618" s="21"/>
      <c r="S1618" s="21"/>
      <c r="T1618" s="21"/>
      <c r="U1618" s="21"/>
      <c r="V1618" s="21"/>
      <c r="W1618" s="21"/>
      <c r="X1618" s="21"/>
    </row>
    <row r="1619" spans="17:24" x14ac:dyDescent="0.25">
      <c r="Q1619" s="21"/>
      <c r="R1619" s="21"/>
      <c r="S1619" s="21"/>
      <c r="T1619" s="21"/>
      <c r="U1619" s="21"/>
      <c r="V1619" s="21"/>
      <c r="W1619" s="21"/>
      <c r="X1619" s="21"/>
    </row>
    <row r="1620" spans="17:24" x14ac:dyDescent="0.25">
      <c r="Q1620" s="21"/>
      <c r="R1620" s="21"/>
      <c r="S1620" s="21"/>
      <c r="T1620" s="21"/>
      <c r="U1620" s="21"/>
      <c r="V1620" s="21"/>
      <c r="W1620" s="21"/>
      <c r="X1620" s="21"/>
    </row>
    <row r="1621" spans="17:24" x14ac:dyDescent="0.25">
      <c r="Q1621" s="21"/>
      <c r="R1621" s="21"/>
      <c r="S1621" s="21"/>
      <c r="T1621" s="21"/>
      <c r="U1621" s="21"/>
      <c r="V1621" s="21"/>
      <c r="W1621" s="21"/>
      <c r="X1621" s="21"/>
    </row>
    <row r="1622" spans="17:24" x14ac:dyDescent="0.25">
      <c r="Q1622" s="21"/>
      <c r="R1622" s="21"/>
      <c r="S1622" s="21"/>
      <c r="T1622" s="21"/>
      <c r="U1622" s="21"/>
      <c r="V1622" s="21"/>
      <c r="W1622" s="21"/>
      <c r="X1622" s="21"/>
    </row>
    <row r="1623" spans="17:24" x14ac:dyDescent="0.25">
      <c r="Q1623" s="21"/>
      <c r="R1623" s="21"/>
      <c r="S1623" s="21"/>
      <c r="T1623" s="21"/>
      <c r="U1623" s="21"/>
      <c r="V1623" s="21"/>
      <c r="W1623" s="21"/>
      <c r="X1623" s="21"/>
    </row>
    <row r="1624" spans="17:24" x14ac:dyDescent="0.25">
      <c r="Q1624" s="21"/>
      <c r="R1624" s="21"/>
      <c r="S1624" s="21"/>
      <c r="T1624" s="21"/>
      <c r="U1624" s="21"/>
      <c r="V1624" s="21"/>
      <c r="W1624" s="21"/>
      <c r="X1624" s="21"/>
    </row>
    <row r="1625" spans="17:24" x14ac:dyDescent="0.25">
      <c r="Q1625" s="21"/>
      <c r="R1625" s="21"/>
      <c r="S1625" s="21"/>
      <c r="T1625" s="21"/>
      <c r="U1625" s="21"/>
      <c r="V1625" s="21"/>
      <c r="W1625" s="21"/>
      <c r="X1625" s="21"/>
    </row>
    <row r="1626" spans="17:24" x14ac:dyDescent="0.25">
      <c r="Q1626" s="21"/>
      <c r="R1626" s="21"/>
      <c r="S1626" s="21"/>
      <c r="T1626" s="21"/>
      <c r="U1626" s="21"/>
      <c r="V1626" s="21"/>
      <c r="W1626" s="21"/>
      <c r="X1626" s="21"/>
    </row>
    <row r="1627" spans="17:24" x14ac:dyDescent="0.25">
      <c r="Q1627" s="21"/>
      <c r="R1627" s="21"/>
      <c r="S1627" s="21"/>
      <c r="T1627" s="21"/>
      <c r="U1627" s="21"/>
      <c r="V1627" s="21"/>
      <c r="W1627" s="21"/>
      <c r="X1627" s="21"/>
    </row>
    <row r="1628" spans="17:24" x14ac:dyDescent="0.25">
      <c r="Q1628" s="21"/>
      <c r="R1628" s="21"/>
      <c r="S1628" s="21"/>
      <c r="T1628" s="21"/>
      <c r="U1628" s="21"/>
      <c r="V1628" s="21"/>
      <c r="W1628" s="21"/>
      <c r="X1628" s="21"/>
    </row>
    <row r="1629" spans="17:24" x14ac:dyDescent="0.25">
      <c r="Q1629" s="21"/>
      <c r="R1629" s="21"/>
      <c r="S1629" s="21"/>
      <c r="T1629" s="21"/>
      <c r="U1629" s="21"/>
      <c r="V1629" s="21"/>
      <c r="W1629" s="21"/>
      <c r="X1629" s="21"/>
    </row>
    <row r="1630" spans="17:24" x14ac:dyDescent="0.25">
      <c r="Q1630" s="21"/>
      <c r="R1630" s="21"/>
      <c r="S1630" s="21"/>
      <c r="T1630" s="21"/>
      <c r="U1630" s="21"/>
      <c r="V1630" s="21"/>
      <c r="W1630" s="21"/>
      <c r="X1630" s="21"/>
    </row>
    <row r="1631" spans="17:24" x14ac:dyDescent="0.25">
      <c r="Q1631" s="21"/>
      <c r="R1631" s="21"/>
      <c r="S1631" s="21"/>
      <c r="T1631" s="21"/>
      <c r="U1631" s="21"/>
      <c r="V1631" s="21"/>
      <c r="W1631" s="21"/>
      <c r="X1631" s="21"/>
    </row>
    <row r="1632" spans="17:24" x14ac:dyDescent="0.25">
      <c r="Q1632" s="21"/>
      <c r="R1632" s="21"/>
      <c r="S1632" s="21"/>
      <c r="T1632" s="21"/>
      <c r="U1632" s="21"/>
      <c r="V1632" s="21"/>
      <c r="W1632" s="21"/>
      <c r="X1632" s="21"/>
    </row>
    <row r="1633" spans="17:24" x14ac:dyDescent="0.25">
      <c r="Q1633" s="21"/>
      <c r="R1633" s="21"/>
      <c r="S1633" s="21"/>
      <c r="T1633" s="21"/>
      <c r="U1633" s="21"/>
      <c r="V1633" s="21"/>
      <c r="W1633" s="21"/>
      <c r="X1633" s="21"/>
    </row>
    <row r="1634" spans="17:24" x14ac:dyDescent="0.25">
      <c r="Q1634" s="21"/>
      <c r="R1634" s="21"/>
      <c r="S1634" s="21"/>
      <c r="T1634" s="21"/>
      <c r="U1634" s="21"/>
      <c r="V1634" s="21"/>
      <c r="W1634" s="21"/>
      <c r="X1634" s="21"/>
    </row>
    <row r="1635" spans="17:24" x14ac:dyDescent="0.25">
      <c r="Q1635" s="21"/>
      <c r="R1635" s="21"/>
      <c r="S1635" s="21"/>
      <c r="T1635" s="21"/>
      <c r="U1635" s="21"/>
      <c r="V1635" s="21"/>
      <c r="W1635" s="21"/>
      <c r="X1635" s="21"/>
    </row>
    <row r="1636" spans="17:24" x14ac:dyDescent="0.25">
      <c r="Q1636" s="21"/>
      <c r="R1636" s="21"/>
      <c r="S1636" s="21"/>
      <c r="T1636" s="21"/>
      <c r="U1636" s="21"/>
      <c r="V1636" s="21"/>
      <c r="W1636" s="21"/>
      <c r="X1636" s="21"/>
    </row>
    <row r="1637" spans="17:24" x14ac:dyDescent="0.25">
      <c r="Q1637" s="21"/>
      <c r="R1637" s="21"/>
      <c r="S1637" s="21"/>
      <c r="T1637" s="21"/>
      <c r="U1637" s="21"/>
      <c r="V1637" s="21"/>
      <c r="W1637" s="21"/>
      <c r="X1637" s="21"/>
    </row>
    <row r="1638" spans="17:24" x14ac:dyDescent="0.25">
      <c r="Q1638" s="21"/>
      <c r="R1638" s="21"/>
      <c r="S1638" s="21"/>
      <c r="T1638" s="21"/>
      <c r="U1638" s="21"/>
      <c r="V1638" s="21"/>
      <c r="W1638" s="21"/>
      <c r="X1638" s="21"/>
    </row>
    <row r="1639" spans="17:24" x14ac:dyDescent="0.25">
      <c r="Q1639" s="21"/>
      <c r="R1639" s="21"/>
      <c r="S1639" s="21"/>
      <c r="T1639" s="21"/>
      <c r="U1639" s="21"/>
      <c r="V1639" s="21"/>
      <c r="W1639" s="21"/>
      <c r="X1639" s="21"/>
    </row>
    <row r="1640" spans="17:24" x14ac:dyDescent="0.25">
      <c r="Q1640" s="21"/>
      <c r="R1640" s="21"/>
      <c r="S1640" s="21"/>
      <c r="T1640" s="21"/>
      <c r="U1640" s="21"/>
      <c r="V1640" s="21"/>
      <c r="W1640" s="21"/>
      <c r="X1640" s="21"/>
    </row>
    <row r="1641" spans="17:24" x14ac:dyDescent="0.25">
      <c r="Q1641" s="21"/>
      <c r="R1641" s="21"/>
      <c r="S1641" s="21"/>
      <c r="T1641" s="21"/>
      <c r="U1641" s="21"/>
      <c r="V1641" s="21"/>
      <c r="W1641" s="21"/>
      <c r="X1641" s="21"/>
    </row>
    <row r="1642" spans="17:24" x14ac:dyDescent="0.25">
      <c r="Q1642" s="21"/>
      <c r="R1642" s="21"/>
      <c r="S1642" s="21"/>
      <c r="T1642" s="21"/>
      <c r="U1642" s="21"/>
      <c r="V1642" s="21"/>
      <c r="W1642" s="21"/>
      <c r="X1642" s="21"/>
    </row>
    <row r="1643" spans="17:24" x14ac:dyDescent="0.25">
      <c r="Q1643" s="21"/>
      <c r="R1643" s="21"/>
      <c r="S1643" s="21"/>
      <c r="T1643" s="21"/>
      <c r="U1643" s="21"/>
      <c r="V1643" s="21"/>
      <c r="W1643" s="21"/>
      <c r="X1643" s="21"/>
    </row>
    <row r="1644" spans="17:24" x14ac:dyDescent="0.25">
      <c r="Q1644" s="21"/>
      <c r="R1644" s="21"/>
      <c r="S1644" s="21"/>
      <c r="T1644" s="21"/>
      <c r="U1644" s="21"/>
      <c r="V1644" s="21"/>
      <c r="W1644" s="21"/>
      <c r="X1644" s="21"/>
    </row>
    <row r="1645" spans="17:24" x14ac:dyDescent="0.25">
      <c r="Q1645" s="21"/>
      <c r="R1645" s="21"/>
      <c r="S1645" s="21"/>
      <c r="T1645" s="21"/>
      <c r="U1645" s="21"/>
      <c r="V1645" s="21"/>
      <c r="W1645" s="21"/>
      <c r="X1645" s="21"/>
    </row>
    <row r="1646" spans="17:24" x14ac:dyDescent="0.25">
      <c r="Q1646" s="21"/>
      <c r="R1646" s="21"/>
      <c r="S1646" s="21"/>
      <c r="T1646" s="21"/>
      <c r="U1646" s="21"/>
      <c r="V1646" s="21"/>
      <c r="W1646" s="21"/>
      <c r="X1646" s="21"/>
    </row>
    <row r="1647" spans="17:24" x14ac:dyDescent="0.25">
      <c r="Q1647" s="21"/>
      <c r="R1647" s="21"/>
      <c r="S1647" s="21"/>
      <c r="T1647" s="21"/>
      <c r="U1647" s="21"/>
      <c r="V1647" s="21"/>
      <c r="W1647" s="21"/>
      <c r="X1647" s="21"/>
    </row>
    <row r="1648" spans="17:24" x14ac:dyDescent="0.25">
      <c r="Q1648" s="21"/>
      <c r="R1648" s="21"/>
      <c r="S1648" s="21"/>
      <c r="T1648" s="21"/>
      <c r="U1648" s="21"/>
      <c r="V1648" s="21"/>
      <c r="W1648" s="21"/>
      <c r="X1648" s="21"/>
    </row>
    <row r="1649" spans="17:24" x14ac:dyDescent="0.25">
      <c r="Q1649" s="21"/>
      <c r="R1649" s="21"/>
      <c r="S1649" s="21"/>
      <c r="T1649" s="21"/>
      <c r="U1649" s="21"/>
      <c r="V1649" s="21"/>
      <c r="W1649" s="21"/>
      <c r="X1649" s="21"/>
    </row>
    <row r="1650" spans="17:24" x14ac:dyDescent="0.25">
      <c r="Q1650" s="21"/>
      <c r="R1650" s="21"/>
      <c r="S1650" s="21"/>
      <c r="T1650" s="21"/>
      <c r="U1650" s="21"/>
      <c r="V1650" s="21"/>
      <c r="W1650" s="21"/>
      <c r="X1650" s="21"/>
    </row>
    <row r="1651" spans="17:24" x14ac:dyDescent="0.25">
      <c r="Q1651" s="21"/>
      <c r="R1651" s="21"/>
      <c r="S1651" s="21"/>
      <c r="T1651" s="21"/>
      <c r="U1651" s="21"/>
      <c r="V1651" s="21"/>
      <c r="W1651" s="21"/>
      <c r="X1651" s="21"/>
    </row>
    <row r="1652" spans="17:24" x14ac:dyDescent="0.25">
      <c r="Q1652" s="21"/>
      <c r="R1652" s="21"/>
      <c r="S1652" s="21"/>
      <c r="T1652" s="21"/>
      <c r="U1652" s="21"/>
      <c r="V1652" s="21"/>
      <c r="W1652" s="21"/>
      <c r="X1652" s="21"/>
    </row>
    <row r="1653" spans="17:24" x14ac:dyDescent="0.25">
      <c r="Q1653" s="21"/>
      <c r="R1653" s="21"/>
      <c r="S1653" s="21"/>
      <c r="T1653" s="21"/>
      <c r="U1653" s="21"/>
      <c r="V1653" s="21"/>
      <c r="W1653" s="21"/>
      <c r="X1653" s="21"/>
    </row>
    <row r="1654" spans="17:24" x14ac:dyDescent="0.25">
      <c r="Q1654" s="21"/>
      <c r="R1654" s="21"/>
      <c r="S1654" s="21"/>
      <c r="T1654" s="21"/>
      <c r="U1654" s="21"/>
      <c r="V1654" s="21"/>
      <c r="W1654" s="21"/>
      <c r="X1654" s="21"/>
    </row>
    <row r="1655" spans="17:24" x14ac:dyDescent="0.25">
      <c r="Q1655" s="21"/>
      <c r="R1655" s="21"/>
      <c r="S1655" s="21"/>
      <c r="T1655" s="21"/>
      <c r="U1655" s="21"/>
      <c r="V1655" s="21"/>
      <c r="W1655" s="21"/>
      <c r="X1655" s="21"/>
    </row>
    <row r="1656" spans="17:24" x14ac:dyDescent="0.25">
      <c r="Q1656" s="21"/>
      <c r="R1656" s="21"/>
      <c r="S1656" s="21"/>
      <c r="T1656" s="21"/>
      <c r="U1656" s="21"/>
      <c r="V1656" s="21"/>
      <c r="W1656" s="21"/>
      <c r="X1656" s="21"/>
    </row>
    <row r="1657" spans="17:24" x14ac:dyDescent="0.25">
      <c r="Q1657" s="21"/>
      <c r="R1657" s="21"/>
      <c r="S1657" s="21"/>
      <c r="T1657" s="21"/>
      <c r="U1657" s="21"/>
      <c r="V1657" s="21"/>
      <c r="W1657" s="21"/>
      <c r="X1657" s="21"/>
    </row>
    <row r="1658" spans="17:24" x14ac:dyDescent="0.25">
      <c r="Q1658" s="21"/>
      <c r="R1658" s="21"/>
      <c r="S1658" s="21"/>
      <c r="T1658" s="21"/>
      <c r="U1658" s="21"/>
      <c r="V1658" s="21"/>
      <c r="W1658" s="21"/>
      <c r="X1658" s="21"/>
    </row>
    <row r="1659" spans="17:24" x14ac:dyDescent="0.25">
      <c r="Q1659" s="21"/>
      <c r="R1659" s="21"/>
      <c r="S1659" s="21"/>
      <c r="T1659" s="21"/>
      <c r="U1659" s="21"/>
      <c r="V1659" s="21"/>
      <c r="W1659" s="21"/>
      <c r="X1659" s="21"/>
    </row>
    <row r="1660" spans="17:24" x14ac:dyDescent="0.25">
      <c r="Q1660" s="21"/>
      <c r="R1660" s="21"/>
      <c r="S1660" s="21"/>
      <c r="T1660" s="21"/>
      <c r="U1660" s="21"/>
      <c r="V1660" s="21"/>
      <c r="W1660" s="21"/>
      <c r="X1660" s="21"/>
    </row>
    <row r="1661" spans="17:24" x14ac:dyDescent="0.25">
      <c r="Q1661" s="21"/>
      <c r="R1661" s="21"/>
      <c r="S1661" s="21"/>
      <c r="T1661" s="21"/>
      <c r="U1661" s="21"/>
      <c r="V1661" s="21"/>
      <c r="W1661" s="21"/>
      <c r="X1661" s="21"/>
    </row>
    <row r="1662" spans="17:24" x14ac:dyDescent="0.25">
      <c r="Q1662" s="21"/>
      <c r="R1662" s="21"/>
      <c r="S1662" s="21"/>
      <c r="T1662" s="21"/>
      <c r="U1662" s="21"/>
      <c r="V1662" s="21"/>
      <c r="W1662" s="21"/>
      <c r="X1662" s="21"/>
    </row>
    <row r="1663" spans="17:24" x14ac:dyDescent="0.25">
      <c r="Q1663" s="21"/>
      <c r="R1663" s="21"/>
      <c r="S1663" s="21"/>
      <c r="T1663" s="21"/>
      <c r="U1663" s="21"/>
      <c r="V1663" s="21"/>
      <c r="W1663" s="21"/>
      <c r="X1663" s="21"/>
    </row>
    <row r="1664" spans="17:24" x14ac:dyDescent="0.25">
      <c r="Q1664" s="21"/>
      <c r="R1664" s="21"/>
      <c r="S1664" s="21"/>
      <c r="T1664" s="21"/>
      <c r="U1664" s="21"/>
      <c r="V1664" s="21"/>
      <c r="W1664" s="21"/>
      <c r="X1664" s="21"/>
    </row>
    <row r="1665" spans="17:24" x14ac:dyDescent="0.25">
      <c r="Q1665" s="21"/>
      <c r="R1665" s="21"/>
      <c r="S1665" s="21"/>
      <c r="T1665" s="21"/>
      <c r="U1665" s="21"/>
      <c r="V1665" s="21"/>
      <c r="W1665" s="21"/>
      <c r="X1665" s="21"/>
    </row>
    <row r="1666" spans="17:24" x14ac:dyDescent="0.25">
      <c r="Q1666" s="21"/>
      <c r="R1666" s="21"/>
      <c r="S1666" s="21"/>
      <c r="T1666" s="21"/>
      <c r="U1666" s="21"/>
      <c r="V1666" s="21"/>
      <c r="W1666" s="21"/>
      <c r="X1666" s="21"/>
    </row>
    <row r="1667" spans="17:24" x14ac:dyDescent="0.25">
      <c r="Q1667" s="21"/>
      <c r="R1667" s="21"/>
      <c r="S1667" s="21"/>
      <c r="T1667" s="21"/>
      <c r="U1667" s="21"/>
      <c r="V1667" s="21"/>
      <c r="W1667" s="21"/>
      <c r="X1667" s="21"/>
    </row>
    <row r="1668" spans="17:24" x14ac:dyDescent="0.25">
      <c r="Q1668" s="21"/>
      <c r="R1668" s="21"/>
      <c r="S1668" s="21"/>
      <c r="T1668" s="21"/>
      <c r="U1668" s="21"/>
      <c r="V1668" s="21"/>
      <c r="W1668" s="21"/>
      <c r="X1668" s="21"/>
    </row>
    <row r="1669" spans="17:24" x14ac:dyDescent="0.25">
      <c r="Q1669" s="21"/>
      <c r="R1669" s="21"/>
      <c r="S1669" s="21"/>
      <c r="T1669" s="21"/>
      <c r="U1669" s="21"/>
      <c r="V1669" s="21"/>
      <c r="W1669" s="21"/>
      <c r="X1669" s="21"/>
    </row>
    <row r="1670" spans="17:24" x14ac:dyDescent="0.25">
      <c r="Q1670" s="21"/>
      <c r="R1670" s="21"/>
      <c r="S1670" s="21"/>
      <c r="T1670" s="21"/>
      <c r="U1670" s="21"/>
      <c r="V1670" s="21"/>
      <c r="W1670" s="21"/>
      <c r="X1670" s="21"/>
    </row>
    <row r="1671" spans="17:24" x14ac:dyDescent="0.25">
      <c r="Q1671" s="21"/>
      <c r="R1671" s="21"/>
      <c r="S1671" s="21"/>
      <c r="T1671" s="21"/>
      <c r="U1671" s="21"/>
      <c r="V1671" s="21"/>
      <c r="W1671" s="21"/>
      <c r="X1671" s="21"/>
    </row>
    <row r="1672" spans="17:24" x14ac:dyDescent="0.25">
      <c r="Q1672" s="21"/>
      <c r="R1672" s="21"/>
      <c r="S1672" s="21"/>
      <c r="T1672" s="21"/>
      <c r="U1672" s="21"/>
      <c r="V1672" s="21"/>
      <c r="W1672" s="21"/>
      <c r="X1672" s="21"/>
    </row>
    <row r="1673" spans="17:24" x14ac:dyDescent="0.25">
      <c r="Q1673" s="21"/>
      <c r="R1673" s="21"/>
      <c r="S1673" s="21"/>
      <c r="T1673" s="21"/>
      <c r="U1673" s="21"/>
      <c r="V1673" s="21"/>
      <c r="W1673" s="21"/>
      <c r="X1673" s="21"/>
    </row>
    <row r="1674" spans="17:24" x14ac:dyDescent="0.25">
      <c r="Q1674" s="21"/>
      <c r="R1674" s="21"/>
      <c r="S1674" s="21"/>
      <c r="T1674" s="21"/>
      <c r="U1674" s="21"/>
      <c r="V1674" s="21"/>
      <c r="W1674" s="21"/>
      <c r="X1674" s="21"/>
    </row>
    <row r="1675" spans="17:24" x14ac:dyDescent="0.25">
      <c r="Q1675" s="21"/>
      <c r="R1675" s="21"/>
      <c r="S1675" s="21"/>
      <c r="T1675" s="21"/>
      <c r="U1675" s="21"/>
      <c r="V1675" s="21"/>
      <c r="W1675" s="21"/>
      <c r="X1675" s="21"/>
    </row>
    <row r="1676" spans="17:24" x14ac:dyDescent="0.25">
      <c r="Q1676" s="21"/>
      <c r="R1676" s="21"/>
      <c r="S1676" s="21"/>
      <c r="T1676" s="21"/>
      <c r="U1676" s="21"/>
      <c r="V1676" s="21"/>
      <c r="W1676" s="21"/>
      <c r="X1676" s="21"/>
    </row>
    <row r="1677" spans="17:24" x14ac:dyDescent="0.25">
      <c r="Q1677" s="21"/>
      <c r="R1677" s="21"/>
      <c r="S1677" s="21"/>
      <c r="T1677" s="21"/>
      <c r="U1677" s="21"/>
      <c r="V1677" s="21"/>
      <c r="W1677" s="21"/>
      <c r="X1677" s="21"/>
    </row>
    <row r="1678" spans="17:24" x14ac:dyDescent="0.25">
      <c r="Q1678" s="21"/>
      <c r="R1678" s="21"/>
      <c r="S1678" s="21"/>
      <c r="T1678" s="21"/>
      <c r="U1678" s="21"/>
      <c r="V1678" s="21"/>
      <c r="W1678" s="21"/>
      <c r="X1678" s="21"/>
    </row>
    <row r="1679" spans="17:24" x14ac:dyDescent="0.25">
      <c r="Q1679" s="21"/>
      <c r="R1679" s="21"/>
      <c r="S1679" s="21"/>
      <c r="T1679" s="21"/>
      <c r="U1679" s="21"/>
      <c r="V1679" s="21"/>
      <c r="W1679" s="21"/>
      <c r="X1679" s="21"/>
    </row>
    <row r="1680" spans="17:24" x14ac:dyDescent="0.25">
      <c r="Q1680" s="21"/>
      <c r="R1680" s="21"/>
      <c r="S1680" s="21"/>
      <c r="T1680" s="21"/>
      <c r="U1680" s="21"/>
      <c r="V1680" s="21"/>
      <c r="W1680" s="21"/>
      <c r="X1680" s="21"/>
    </row>
    <row r="1681" spans="17:24" x14ac:dyDescent="0.25">
      <c r="Q1681" s="21"/>
      <c r="R1681" s="21"/>
      <c r="S1681" s="21"/>
      <c r="T1681" s="21"/>
      <c r="U1681" s="21"/>
      <c r="V1681" s="21"/>
      <c r="W1681" s="21"/>
      <c r="X1681" s="21"/>
    </row>
    <row r="1682" spans="17:24" x14ac:dyDescent="0.25">
      <c r="Q1682" s="21"/>
      <c r="R1682" s="21"/>
      <c r="S1682" s="21"/>
      <c r="T1682" s="21"/>
      <c r="U1682" s="21"/>
      <c r="V1682" s="21"/>
      <c r="W1682" s="21"/>
      <c r="X1682" s="21"/>
    </row>
    <row r="1683" spans="17:24" x14ac:dyDescent="0.25">
      <c r="Q1683" s="21"/>
      <c r="R1683" s="21"/>
      <c r="S1683" s="21"/>
      <c r="T1683" s="21"/>
      <c r="U1683" s="21"/>
      <c r="V1683" s="21"/>
      <c r="W1683" s="21"/>
      <c r="X1683" s="21"/>
    </row>
    <row r="1684" spans="17:24" x14ac:dyDescent="0.25">
      <c r="Q1684" s="21"/>
      <c r="R1684" s="21"/>
      <c r="S1684" s="21"/>
      <c r="T1684" s="21"/>
      <c r="U1684" s="21"/>
      <c r="V1684" s="21"/>
      <c r="W1684" s="21"/>
      <c r="X1684" s="21"/>
    </row>
    <row r="1685" spans="17:24" x14ac:dyDescent="0.25">
      <c r="Q1685" s="21"/>
      <c r="R1685" s="21"/>
      <c r="S1685" s="21"/>
      <c r="T1685" s="21"/>
      <c r="U1685" s="21"/>
      <c r="V1685" s="21"/>
      <c r="W1685" s="21"/>
      <c r="X1685" s="21"/>
    </row>
    <row r="1686" spans="17:24" x14ac:dyDescent="0.25">
      <c r="Q1686" s="21"/>
      <c r="R1686" s="21"/>
      <c r="S1686" s="21"/>
      <c r="T1686" s="21"/>
      <c r="U1686" s="21"/>
      <c r="V1686" s="21"/>
      <c r="W1686" s="21"/>
      <c r="X1686" s="21"/>
    </row>
    <row r="1687" spans="17:24" x14ac:dyDescent="0.25">
      <c r="Q1687" s="21"/>
      <c r="R1687" s="21"/>
      <c r="S1687" s="21"/>
      <c r="T1687" s="21"/>
      <c r="U1687" s="21"/>
      <c r="V1687" s="21"/>
      <c r="W1687" s="21"/>
      <c r="X1687" s="21"/>
    </row>
    <row r="1688" spans="17:24" x14ac:dyDescent="0.25">
      <c r="Q1688" s="21"/>
      <c r="R1688" s="21"/>
      <c r="S1688" s="21"/>
      <c r="T1688" s="21"/>
      <c r="U1688" s="21"/>
      <c r="V1688" s="21"/>
      <c r="W1688" s="21"/>
      <c r="X1688" s="21"/>
    </row>
    <row r="1689" spans="17:24" x14ac:dyDescent="0.25">
      <c r="Q1689" s="21"/>
      <c r="R1689" s="21"/>
      <c r="S1689" s="21"/>
      <c r="T1689" s="21"/>
      <c r="U1689" s="21"/>
      <c r="V1689" s="21"/>
      <c r="W1689" s="21"/>
      <c r="X1689" s="21"/>
    </row>
    <row r="1690" spans="17:24" x14ac:dyDescent="0.25">
      <c r="Q1690" s="21"/>
      <c r="R1690" s="21"/>
      <c r="S1690" s="21"/>
      <c r="T1690" s="21"/>
      <c r="U1690" s="21"/>
      <c r="V1690" s="21"/>
      <c r="W1690" s="21"/>
      <c r="X1690" s="21"/>
    </row>
    <row r="1691" spans="17:24" x14ac:dyDescent="0.25">
      <c r="Q1691" s="21"/>
      <c r="R1691" s="21"/>
      <c r="S1691" s="21"/>
      <c r="T1691" s="21"/>
      <c r="U1691" s="21"/>
      <c r="V1691" s="21"/>
      <c r="W1691" s="21"/>
      <c r="X1691" s="21"/>
    </row>
    <row r="1692" spans="17:24" x14ac:dyDescent="0.25">
      <c r="Q1692" s="21"/>
      <c r="R1692" s="21"/>
      <c r="S1692" s="21"/>
      <c r="T1692" s="21"/>
      <c r="U1692" s="21"/>
      <c r="V1692" s="21"/>
      <c r="W1692" s="21"/>
      <c r="X1692" s="21"/>
    </row>
    <row r="1693" spans="17:24" x14ac:dyDescent="0.25">
      <c r="Q1693" s="21"/>
      <c r="R1693" s="21"/>
      <c r="S1693" s="21"/>
      <c r="T1693" s="21"/>
      <c r="U1693" s="21"/>
      <c r="V1693" s="21"/>
      <c r="W1693" s="21"/>
      <c r="X1693" s="21"/>
    </row>
    <row r="1694" spans="17:24" x14ac:dyDescent="0.25">
      <c r="Q1694" s="21"/>
      <c r="R1694" s="21"/>
      <c r="S1694" s="21"/>
      <c r="T1694" s="21"/>
      <c r="U1694" s="21"/>
      <c r="V1694" s="21"/>
      <c r="W1694" s="21"/>
      <c r="X1694" s="21"/>
    </row>
    <row r="1695" spans="17:24" x14ac:dyDescent="0.25">
      <c r="Q1695" s="21"/>
      <c r="R1695" s="21"/>
      <c r="S1695" s="21"/>
      <c r="T1695" s="21"/>
      <c r="U1695" s="21"/>
      <c r="V1695" s="21"/>
      <c r="W1695" s="21"/>
      <c r="X1695" s="21"/>
    </row>
    <row r="1696" spans="17:24" x14ac:dyDescent="0.25">
      <c r="Q1696" s="21"/>
      <c r="R1696" s="21"/>
      <c r="S1696" s="21"/>
      <c r="T1696" s="21"/>
      <c r="U1696" s="21"/>
      <c r="V1696" s="21"/>
      <c r="W1696" s="21"/>
      <c r="X1696" s="21"/>
    </row>
    <row r="1697" spans="17:24" x14ac:dyDescent="0.25">
      <c r="Q1697" s="21"/>
      <c r="R1697" s="21"/>
      <c r="S1697" s="21"/>
      <c r="T1697" s="21"/>
      <c r="U1697" s="21"/>
      <c r="V1697" s="21"/>
      <c r="W1697" s="21"/>
      <c r="X1697" s="21"/>
    </row>
    <row r="1698" spans="17:24" x14ac:dyDescent="0.25">
      <c r="Q1698" s="21"/>
      <c r="R1698" s="21"/>
      <c r="S1698" s="21"/>
      <c r="T1698" s="21"/>
      <c r="U1698" s="21"/>
      <c r="V1698" s="21"/>
      <c r="W1698" s="21"/>
      <c r="X1698" s="21"/>
    </row>
    <row r="1699" spans="17:24" x14ac:dyDescent="0.25">
      <c r="Q1699" s="21"/>
      <c r="R1699" s="21"/>
      <c r="S1699" s="21"/>
      <c r="T1699" s="21"/>
      <c r="U1699" s="21"/>
      <c r="V1699" s="21"/>
      <c r="W1699" s="21"/>
      <c r="X1699" s="21"/>
    </row>
    <row r="1700" spans="17:24" x14ac:dyDescent="0.25">
      <c r="Q1700" s="21"/>
      <c r="R1700" s="21"/>
      <c r="S1700" s="21"/>
      <c r="T1700" s="21"/>
      <c r="U1700" s="21"/>
      <c r="V1700" s="21"/>
      <c r="W1700" s="21"/>
      <c r="X1700" s="21"/>
    </row>
    <row r="1701" spans="17:24" x14ac:dyDescent="0.25">
      <c r="Q1701" s="21"/>
      <c r="R1701" s="21"/>
      <c r="S1701" s="21"/>
      <c r="T1701" s="21"/>
      <c r="U1701" s="21"/>
      <c r="V1701" s="21"/>
      <c r="W1701" s="21"/>
      <c r="X1701" s="21"/>
    </row>
    <row r="1702" spans="17:24" x14ac:dyDescent="0.25">
      <c r="Q1702" s="21"/>
      <c r="R1702" s="21"/>
      <c r="S1702" s="21"/>
      <c r="T1702" s="21"/>
      <c r="U1702" s="21"/>
      <c r="V1702" s="21"/>
      <c r="W1702" s="21"/>
      <c r="X1702" s="21"/>
    </row>
    <row r="1703" spans="17:24" x14ac:dyDescent="0.25">
      <c r="Q1703" s="21"/>
      <c r="R1703" s="21"/>
      <c r="S1703" s="21"/>
      <c r="T1703" s="21"/>
      <c r="U1703" s="21"/>
      <c r="V1703" s="21"/>
      <c r="W1703" s="21"/>
      <c r="X1703" s="21"/>
    </row>
    <row r="1704" spans="17:24" x14ac:dyDescent="0.25">
      <c r="Q1704" s="21"/>
      <c r="R1704" s="21"/>
      <c r="S1704" s="21"/>
      <c r="T1704" s="21"/>
      <c r="U1704" s="21"/>
      <c r="V1704" s="21"/>
      <c r="W1704" s="21"/>
      <c r="X1704" s="21"/>
    </row>
    <row r="1705" spans="17:24" x14ac:dyDescent="0.25">
      <c r="Q1705" s="21"/>
      <c r="R1705" s="21"/>
      <c r="S1705" s="21"/>
      <c r="T1705" s="21"/>
      <c r="U1705" s="21"/>
      <c r="V1705" s="21"/>
      <c r="W1705" s="21"/>
      <c r="X1705" s="21"/>
    </row>
    <row r="1706" spans="17:24" x14ac:dyDescent="0.25">
      <c r="Q1706" s="21"/>
      <c r="R1706" s="21"/>
      <c r="S1706" s="21"/>
      <c r="T1706" s="21"/>
      <c r="U1706" s="21"/>
      <c r="V1706" s="21"/>
      <c r="W1706" s="21"/>
      <c r="X1706" s="21"/>
    </row>
    <row r="1707" spans="17:24" x14ac:dyDescent="0.25">
      <c r="Q1707" s="21"/>
      <c r="R1707" s="21"/>
      <c r="S1707" s="21"/>
      <c r="T1707" s="21"/>
      <c r="U1707" s="21"/>
      <c r="V1707" s="21"/>
      <c r="W1707" s="21"/>
      <c r="X1707" s="21"/>
    </row>
    <row r="1708" spans="17:24" x14ac:dyDescent="0.25">
      <c r="Q1708" s="21"/>
      <c r="R1708" s="21"/>
      <c r="S1708" s="21"/>
      <c r="T1708" s="21"/>
      <c r="U1708" s="21"/>
      <c r="V1708" s="21"/>
      <c r="W1708" s="21"/>
      <c r="X1708" s="21"/>
    </row>
    <row r="1709" spans="17:24" x14ac:dyDescent="0.25">
      <c r="Q1709" s="21"/>
      <c r="R1709" s="21"/>
      <c r="S1709" s="21"/>
      <c r="T1709" s="21"/>
      <c r="U1709" s="21"/>
      <c r="V1709" s="21"/>
      <c r="W1709" s="21"/>
      <c r="X1709" s="21"/>
    </row>
    <row r="1710" spans="17:24" x14ac:dyDescent="0.25">
      <c r="Q1710" s="21"/>
      <c r="R1710" s="21"/>
      <c r="S1710" s="21"/>
      <c r="T1710" s="21"/>
      <c r="U1710" s="21"/>
      <c r="V1710" s="21"/>
      <c r="W1710" s="21"/>
      <c r="X1710" s="21"/>
    </row>
    <row r="1711" spans="17:24" x14ac:dyDescent="0.25">
      <c r="Q1711" s="21"/>
      <c r="R1711" s="21"/>
      <c r="S1711" s="21"/>
      <c r="T1711" s="21"/>
      <c r="U1711" s="21"/>
      <c r="V1711" s="21"/>
      <c r="W1711" s="21"/>
      <c r="X1711" s="21"/>
    </row>
    <row r="1712" spans="17:24" x14ac:dyDescent="0.25">
      <c r="Q1712" s="21"/>
      <c r="R1712" s="21"/>
      <c r="S1712" s="21"/>
      <c r="T1712" s="21"/>
      <c r="U1712" s="21"/>
      <c r="V1712" s="21"/>
      <c r="W1712" s="21"/>
      <c r="X1712" s="21"/>
    </row>
    <row r="1713" spans="17:24" x14ac:dyDescent="0.25">
      <c r="Q1713" s="21"/>
      <c r="R1713" s="21"/>
      <c r="S1713" s="21"/>
      <c r="T1713" s="21"/>
      <c r="U1713" s="21"/>
      <c r="V1713" s="21"/>
      <c r="W1713" s="21"/>
      <c r="X1713" s="21"/>
    </row>
    <row r="1714" spans="17:24" x14ac:dyDescent="0.25">
      <c r="Q1714" s="21"/>
      <c r="R1714" s="21"/>
      <c r="S1714" s="21"/>
      <c r="T1714" s="21"/>
      <c r="U1714" s="21"/>
      <c r="V1714" s="21"/>
      <c r="W1714" s="21"/>
      <c r="X1714" s="21"/>
    </row>
    <row r="1715" spans="17:24" x14ac:dyDescent="0.25">
      <c r="Q1715" s="21"/>
      <c r="R1715" s="21"/>
      <c r="S1715" s="21"/>
      <c r="T1715" s="21"/>
      <c r="U1715" s="21"/>
      <c r="V1715" s="21"/>
      <c r="W1715" s="21"/>
      <c r="X1715" s="21"/>
    </row>
    <row r="1716" spans="17:24" x14ac:dyDescent="0.25">
      <c r="Q1716" s="21"/>
      <c r="R1716" s="21"/>
      <c r="S1716" s="21"/>
      <c r="T1716" s="21"/>
      <c r="U1716" s="21"/>
      <c r="V1716" s="21"/>
      <c r="W1716" s="21"/>
      <c r="X1716" s="21"/>
    </row>
    <row r="1717" spans="17:24" x14ac:dyDescent="0.25">
      <c r="Q1717" s="21"/>
      <c r="R1717" s="21"/>
      <c r="S1717" s="21"/>
      <c r="T1717" s="21"/>
      <c r="U1717" s="21"/>
      <c r="V1717" s="21"/>
      <c r="W1717" s="21"/>
      <c r="X1717" s="21"/>
    </row>
    <row r="1718" spans="17:24" x14ac:dyDescent="0.25">
      <c r="Q1718" s="21"/>
      <c r="R1718" s="21"/>
      <c r="S1718" s="21"/>
      <c r="T1718" s="21"/>
      <c r="U1718" s="21"/>
      <c r="V1718" s="21"/>
      <c r="W1718" s="21"/>
      <c r="X1718" s="21"/>
    </row>
    <row r="1719" spans="17:24" x14ac:dyDescent="0.25">
      <c r="Q1719" s="21"/>
      <c r="R1719" s="21"/>
      <c r="S1719" s="21"/>
      <c r="T1719" s="21"/>
      <c r="U1719" s="21"/>
      <c r="V1719" s="21"/>
      <c r="W1719" s="21"/>
      <c r="X1719" s="21"/>
    </row>
    <row r="1720" spans="17:24" x14ac:dyDescent="0.25">
      <c r="Q1720" s="21"/>
      <c r="R1720" s="21"/>
      <c r="S1720" s="21"/>
      <c r="T1720" s="21"/>
      <c r="U1720" s="21"/>
      <c r="V1720" s="21"/>
      <c r="W1720" s="21"/>
      <c r="X1720" s="21"/>
    </row>
    <row r="1721" spans="17:24" x14ac:dyDescent="0.25">
      <c r="Q1721" s="21"/>
      <c r="R1721" s="21"/>
      <c r="S1721" s="21"/>
      <c r="T1721" s="21"/>
      <c r="U1721" s="21"/>
      <c r="V1721" s="21"/>
      <c r="W1721" s="21"/>
      <c r="X1721" s="21"/>
    </row>
    <row r="1722" spans="17:24" x14ac:dyDescent="0.25">
      <c r="Q1722" s="21"/>
      <c r="R1722" s="21"/>
      <c r="S1722" s="21"/>
      <c r="T1722" s="21"/>
      <c r="U1722" s="21"/>
      <c r="V1722" s="21"/>
      <c r="W1722" s="21"/>
      <c r="X1722" s="21"/>
    </row>
    <row r="1723" spans="17:24" x14ac:dyDescent="0.25">
      <c r="Q1723" s="21"/>
      <c r="R1723" s="21"/>
      <c r="S1723" s="21"/>
      <c r="T1723" s="21"/>
      <c r="U1723" s="21"/>
      <c r="V1723" s="21"/>
      <c r="W1723" s="21"/>
      <c r="X1723" s="21"/>
    </row>
    <row r="1724" spans="17:24" x14ac:dyDescent="0.25">
      <c r="Q1724" s="21"/>
      <c r="R1724" s="21"/>
      <c r="S1724" s="21"/>
      <c r="T1724" s="21"/>
      <c r="U1724" s="21"/>
      <c r="V1724" s="21"/>
      <c r="W1724" s="21"/>
      <c r="X1724" s="21"/>
    </row>
    <row r="1725" spans="17:24" x14ac:dyDescent="0.25">
      <c r="Q1725" s="21"/>
      <c r="R1725" s="21"/>
      <c r="S1725" s="21"/>
      <c r="T1725" s="21"/>
      <c r="U1725" s="21"/>
      <c r="V1725" s="21"/>
      <c r="W1725" s="21"/>
      <c r="X1725" s="21"/>
    </row>
    <row r="1726" spans="17:24" x14ac:dyDescent="0.25">
      <c r="Q1726" s="21"/>
      <c r="R1726" s="21"/>
      <c r="S1726" s="21"/>
      <c r="T1726" s="21"/>
      <c r="U1726" s="21"/>
      <c r="V1726" s="21"/>
      <c r="W1726" s="21"/>
      <c r="X1726" s="21"/>
    </row>
    <row r="1727" spans="17:24" x14ac:dyDescent="0.25">
      <c r="Q1727" s="21"/>
      <c r="R1727" s="21"/>
      <c r="S1727" s="21"/>
      <c r="T1727" s="21"/>
      <c r="U1727" s="21"/>
      <c r="V1727" s="21"/>
      <c r="W1727" s="21"/>
      <c r="X1727" s="21"/>
    </row>
    <row r="1728" spans="17:24" x14ac:dyDescent="0.25">
      <c r="Q1728" s="21"/>
      <c r="R1728" s="21"/>
      <c r="S1728" s="21"/>
      <c r="T1728" s="21"/>
      <c r="U1728" s="21"/>
      <c r="V1728" s="21"/>
      <c r="W1728" s="21"/>
      <c r="X1728" s="21"/>
    </row>
    <row r="1729" spans="17:24" x14ac:dyDescent="0.25">
      <c r="Q1729" s="21"/>
      <c r="R1729" s="21"/>
      <c r="S1729" s="21"/>
      <c r="T1729" s="21"/>
      <c r="U1729" s="21"/>
      <c r="V1729" s="21"/>
      <c r="W1729" s="21"/>
      <c r="X1729" s="21"/>
    </row>
    <row r="1730" spans="17:24" x14ac:dyDescent="0.25">
      <c r="Q1730" s="21"/>
      <c r="R1730" s="21"/>
      <c r="S1730" s="21"/>
      <c r="T1730" s="21"/>
      <c r="U1730" s="21"/>
      <c r="V1730" s="21"/>
      <c r="W1730" s="21"/>
      <c r="X1730" s="21"/>
    </row>
    <row r="1731" spans="17:24" x14ac:dyDescent="0.25">
      <c r="Q1731" s="21"/>
      <c r="R1731" s="21"/>
      <c r="S1731" s="21"/>
      <c r="T1731" s="21"/>
      <c r="U1731" s="21"/>
      <c r="V1731" s="21"/>
      <c r="W1731" s="21"/>
      <c r="X1731" s="21"/>
    </row>
    <row r="1732" spans="17:24" x14ac:dyDescent="0.25">
      <c r="Q1732" s="21"/>
      <c r="R1732" s="21"/>
      <c r="S1732" s="21"/>
      <c r="T1732" s="21"/>
      <c r="U1732" s="21"/>
      <c r="V1732" s="21"/>
      <c r="W1732" s="21"/>
      <c r="X1732" s="21"/>
    </row>
    <row r="1733" spans="17:24" x14ac:dyDescent="0.25">
      <c r="Q1733" s="21"/>
      <c r="R1733" s="21"/>
      <c r="S1733" s="21"/>
      <c r="T1733" s="21"/>
      <c r="U1733" s="21"/>
      <c r="V1733" s="21"/>
      <c r="W1733" s="21"/>
      <c r="X1733" s="21"/>
    </row>
    <row r="1734" spans="17:24" x14ac:dyDescent="0.25">
      <c r="Q1734" s="21"/>
      <c r="R1734" s="21"/>
      <c r="S1734" s="21"/>
      <c r="T1734" s="21"/>
      <c r="U1734" s="21"/>
      <c r="V1734" s="21"/>
      <c r="W1734" s="21"/>
      <c r="X1734" s="21"/>
    </row>
    <row r="1735" spans="17:24" x14ac:dyDescent="0.25">
      <c r="Q1735" s="21"/>
      <c r="R1735" s="21"/>
      <c r="S1735" s="21"/>
      <c r="T1735" s="21"/>
      <c r="U1735" s="21"/>
      <c r="V1735" s="21"/>
      <c r="W1735" s="21"/>
      <c r="X1735" s="21"/>
    </row>
    <row r="1736" spans="17:24" x14ac:dyDescent="0.25">
      <c r="Q1736" s="21"/>
      <c r="R1736" s="21"/>
      <c r="S1736" s="21"/>
      <c r="T1736" s="21"/>
      <c r="U1736" s="21"/>
      <c r="V1736" s="21"/>
      <c r="W1736" s="21"/>
      <c r="X1736" s="21"/>
    </row>
    <row r="1737" spans="17:24" x14ac:dyDescent="0.25">
      <c r="Q1737" s="21"/>
      <c r="R1737" s="21"/>
      <c r="S1737" s="21"/>
      <c r="T1737" s="21"/>
      <c r="U1737" s="21"/>
      <c r="V1737" s="21"/>
      <c r="W1737" s="21"/>
      <c r="X1737" s="21"/>
    </row>
    <row r="1738" spans="17:24" x14ac:dyDescent="0.25">
      <c r="Q1738" s="21"/>
      <c r="R1738" s="21"/>
      <c r="S1738" s="21"/>
      <c r="T1738" s="21"/>
      <c r="U1738" s="21"/>
      <c r="V1738" s="21"/>
      <c r="W1738" s="21"/>
      <c r="X1738" s="21"/>
    </row>
    <row r="1739" spans="17:24" x14ac:dyDescent="0.25">
      <c r="Q1739" s="21"/>
      <c r="R1739" s="21"/>
      <c r="S1739" s="21"/>
      <c r="T1739" s="21"/>
      <c r="U1739" s="21"/>
      <c r="V1739" s="21"/>
      <c r="W1739" s="21"/>
      <c r="X1739" s="21"/>
    </row>
    <row r="1740" spans="17:24" x14ac:dyDescent="0.25">
      <c r="Q1740" s="21"/>
      <c r="R1740" s="21"/>
      <c r="S1740" s="21"/>
      <c r="T1740" s="21"/>
      <c r="U1740" s="21"/>
      <c r="V1740" s="21"/>
      <c r="W1740" s="21"/>
      <c r="X1740" s="21"/>
    </row>
    <row r="1741" spans="17:24" x14ac:dyDescent="0.25">
      <c r="Q1741" s="21"/>
      <c r="R1741" s="21"/>
      <c r="S1741" s="21"/>
      <c r="T1741" s="21"/>
      <c r="U1741" s="21"/>
      <c r="V1741" s="21"/>
      <c r="W1741" s="21"/>
      <c r="X1741" s="21"/>
    </row>
    <row r="1742" spans="17:24" x14ac:dyDescent="0.25">
      <c r="Q1742" s="21"/>
      <c r="R1742" s="21"/>
      <c r="S1742" s="21"/>
      <c r="T1742" s="21"/>
      <c r="U1742" s="21"/>
      <c r="V1742" s="21"/>
      <c r="W1742" s="21"/>
      <c r="X1742" s="21"/>
    </row>
    <row r="1743" spans="17:24" x14ac:dyDescent="0.25">
      <c r="Q1743" s="21"/>
      <c r="R1743" s="21"/>
      <c r="S1743" s="21"/>
      <c r="T1743" s="21"/>
      <c r="U1743" s="21"/>
      <c r="V1743" s="21"/>
      <c r="W1743" s="21"/>
      <c r="X1743" s="21"/>
    </row>
    <row r="1744" spans="17:24" x14ac:dyDescent="0.25">
      <c r="Q1744" s="21"/>
      <c r="R1744" s="21"/>
      <c r="S1744" s="21"/>
      <c r="T1744" s="21"/>
      <c r="U1744" s="21"/>
      <c r="V1744" s="21"/>
      <c r="W1744" s="21"/>
      <c r="X1744" s="21"/>
    </row>
    <row r="1745" spans="17:24" x14ac:dyDescent="0.25">
      <c r="Q1745" s="21"/>
      <c r="R1745" s="21"/>
      <c r="S1745" s="21"/>
      <c r="T1745" s="21"/>
      <c r="U1745" s="21"/>
      <c r="V1745" s="21"/>
      <c r="W1745" s="21"/>
      <c r="X1745" s="21"/>
    </row>
    <row r="1746" spans="17:24" x14ac:dyDescent="0.25">
      <c r="Q1746" s="21"/>
      <c r="R1746" s="21"/>
      <c r="S1746" s="21"/>
      <c r="T1746" s="21"/>
      <c r="U1746" s="21"/>
      <c r="V1746" s="21"/>
      <c r="W1746" s="21"/>
      <c r="X1746" s="21"/>
    </row>
    <row r="1747" spans="17:24" x14ac:dyDescent="0.25">
      <c r="Q1747" s="21"/>
      <c r="R1747" s="21"/>
      <c r="S1747" s="21"/>
      <c r="T1747" s="21"/>
      <c r="U1747" s="21"/>
      <c r="V1747" s="21"/>
      <c r="W1747" s="21"/>
      <c r="X1747" s="21"/>
    </row>
    <row r="1748" spans="17:24" x14ac:dyDescent="0.25">
      <c r="Q1748" s="21"/>
      <c r="R1748" s="21"/>
      <c r="S1748" s="21"/>
      <c r="T1748" s="21"/>
      <c r="U1748" s="21"/>
      <c r="V1748" s="21"/>
      <c r="W1748" s="21"/>
      <c r="X1748" s="21"/>
    </row>
    <row r="1749" spans="17:24" x14ac:dyDescent="0.25">
      <c r="Q1749" s="21"/>
      <c r="R1749" s="21"/>
      <c r="S1749" s="21"/>
      <c r="T1749" s="21"/>
      <c r="U1749" s="21"/>
      <c r="V1749" s="21"/>
      <c r="W1749" s="21"/>
      <c r="X1749" s="21"/>
    </row>
    <row r="1750" spans="17:24" x14ac:dyDescent="0.25">
      <c r="Q1750" s="21"/>
      <c r="R1750" s="21"/>
      <c r="S1750" s="21"/>
      <c r="T1750" s="21"/>
      <c r="U1750" s="21"/>
      <c r="V1750" s="21"/>
      <c r="W1750" s="21"/>
      <c r="X1750" s="21"/>
    </row>
    <row r="1751" spans="17:24" x14ac:dyDescent="0.25">
      <c r="Q1751" s="21"/>
      <c r="R1751" s="21"/>
      <c r="S1751" s="21"/>
      <c r="T1751" s="21"/>
      <c r="U1751" s="21"/>
      <c r="V1751" s="21"/>
      <c r="W1751" s="21"/>
      <c r="X1751" s="21"/>
    </row>
    <row r="1752" spans="17:24" x14ac:dyDescent="0.25">
      <c r="Q1752" s="21"/>
      <c r="R1752" s="21"/>
      <c r="S1752" s="21"/>
      <c r="T1752" s="21"/>
      <c r="U1752" s="21"/>
      <c r="V1752" s="21"/>
      <c r="W1752" s="21"/>
      <c r="X1752" s="21"/>
    </row>
    <row r="1753" spans="17:24" x14ac:dyDescent="0.25">
      <c r="Q1753" s="21"/>
      <c r="R1753" s="21"/>
      <c r="S1753" s="21"/>
      <c r="T1753" s="21"/>
      <c r="U1753" s="21"/>
      <c r="V1753" s="21"/>
      <c r="W1753" s="21"/>
      <c r="X1753" s="21"/>
    </row>
    <row r="1754" spans="17:24" x14ac:dyDescent="0.25">
      <c r="Q1754" s="21"/>
      <c r="R1754" s="21"/>
      <c r="S1754" s="21"/>
      <c r="T1754" s="21"/>
      <c r="U1754" s="21"/>
      <c r="V1754" s="21"/>
      <c r="W1754" s="21"/>
      <c r="X1754" s="21"/>
    </row>
    <row r="1755" spans="17:24" x14ac:dyDescent="0.25">
      <c r="Q1755" s="21"/>
      <c r="R1755" s="21"/>
      <c r="S1755" s="21"/>
      <c r="T1755" s="21"/>
      <c r="U1755" s="21"/>
      <c r="V1755" s="21"/>
      <c r="W1755" s="21"/>
      <c r="X1755" s="21"/>
    </row>
    <row r="1756" spans="17:24" x14ac:dyDescent="0.25">
      <c r="Q1756" s="21"/>
      <c r="R1756" s="21"/>
      <c r="S1756" s="21"/>
      <c r="T1756" s="21"/>
      <c r="U1756" s="21"/>
      <c r="V1756" s="21"/>
      <c r="W1756" s="21"/>
      <c r="X1756" s="21"/>
    </row>
    <row r="1757" spans="17:24" x14ac:dyDescent="0.25">
      <c r="Q1757" s="21"/>
      <c r="R1757" s="21"/>
      <c r="S1757" s="21"/>
      <c r="T1757" s="21"/>
      <c r="U1757" s="21"/>
      <c r="V1757" s="21"/>
      <c r="W1757" s="21"/>
      <c r="X1757" s="21"/>
    </row>
    <row r="1758" spans="17:24" x14ac:dyDescent="0.25">
      <c r="Q1758" s="21"/>
      <c r="R1758" s="21"/>
      <c r="S1758" s="21"/>
      <c r="T1758" s="21"/>
      <c r="U1758" s="21"/>
      <c r="V1758" s="21"/>
      <c r="W1758" s="21"/>
      <c r="X1758" s="21"/>
    </row>
    <row r="1759" spans="17:24" x14ac:dyDescent="0.25">
      <c r="Q1759" s="21"/>
      <c r="R1759" s="21"/>
      <c r="S1759" s="21"/>
      <c r="T1759" s="21"/>
      <c r="U1759" s="21"/>
      <c r="V1759" s="21"/>
      <c r="W1759" s="21"/>
      <c r="X1759" s="21"/>
    </row>
    <row r="1760" spans="17:24" x14ac:dyDescent="0.25">
      <c r="Q1760" s="21"/>
      <c r="R1760" s="21"/>
      <c r="S1760" s="21"/>
      <c r="T1760" s="21"/>
      <c r="U1760" s="21"/>
      <c r="V1760" s="21"/>
      <c r="W1760" s="21"/>
      <c r="X1760" s="21"/>
    </row>
    <row r="1761" spans="17:24" x14ac:dyDescent="0.25">
      <c r="Q1761" s="21"/>
      <c r="R1761" s="21"/>
      <c r="S1761" s="21"/>
      <c r="T1761" s="21"/>
      <c r="U1761" s="21"/>
      <c r="V1761" s="21"/>
      <c r="W1761" s="21"/>
      <c r="X1761" s="21"/>
    </row>
    <row r="1762" spans="17:24" x14ac:dyDescent="0.25">
      <c r="Q1762" s="21"/>
      <c r="R1762" s="21"/>
      <c r="S1762" s="21"/>
      <c r="T1762" s="21"/>
      <c r="U1762" s="21"/>
      <c r="V1762" s="21"/>
      <c r="W1762" s="21"/>
      <c r="X1762" s="21"/>
    </row>
    <row r="1763" spans="17:24" x14ac:dyDescent="0.25">
      <c r="Q1763" s="21"/>
      <c r="R1763" s="21"/>
      <c r="S1763" s="21"/>
      <c r="T1763" s="21"/>
      <c r="U1763" s="21"/>
      <c r="V1763" s="21"/>
      <c r="W1763" s="21"/>
      <c r="X1763" s="21"/>
    </row>
    <row r="1764" spans="17:24" x14ac:dyDescent="0.25">
      <c r="Q1764" s="21"/>
      <c r="R1764" s="21"/>
      <c r="S1764" s="21"/>
      <c r="T1764" s="21"/>
      <c r="U1764" s="21"/>
      <c r="V1764" s="21"/>
      <c r="W1764" s="21"/>
      <c r="X1764" s="21"/>
    </row>
    <row r="1765" spans="17:24" x14ac:dyDescent="0.25">
      <c r="Q1765" s="21"/>
      <c r="R1765" s="21"/>
      <c r="S1765" s="21"/>
      <c r="T1765" s="21"/>
      <c r="U1765" s="21"/>
      <c r="V1765" s="21"/>
      <c r="W1765" s="21"/>
      <c r="X1765" s="21"/>
    </row>
    <row r="1766" spans="17:24" x14ac:dyDescent="0.25">
      <c r="Q1766" s="21"/>
      <c r="R1766" s="21"/>
      <c r="S1766" s="21"/>
      <c r="T1766" s="21"/>
      <c r="U1766" s="21"/>
      <c r="V1766" s="21"/>
      <c r="W1766" s="21"/>
      <c r="X1766" s="21"/>
    </row>
    <row r="1767" spans="17:24" x14ac:dyDescent="0.25">
      <c r="Q1767" s="21"/>
      <c r="R1767" s="21"/>
      <c r="S1767" s="21"/>
      <c r="T1767" s="21"/>
      <c r="U1767" s="21"/>
      <c r="V1767" s="21"/>
      <c r="W1767" s="21"/>
      <c r="X1767" s="21"/>
    </row>
    <row r="1768" spans="17:24" x14ac:dyDescent="0.25">
      <c r="Q1768" s="21"/>
      <c r="R1768" s="21"/>
      <c r="S1768" s="21"/>
      <c r="T1768" s="21"/>
      <c r="U1768" s="21"/>
      <c r="V1768" s="21"/>
      <c r="W1768" s="21"/>
      <c r="X1768" s="21"/>
    </row>
    <row r="1769" spans="17:24" x14ac:dyDescent="0.25">
      <c r="Q1769" s="21"/>
      <c r="R1769" s="21"/>
      <c r="S1769" s="21"/>
      <c r="T1769" s="21"/>
      <c r="U1769" s="21"/>
      <c r="V1769" s="21"/>
      <c r="W1769" s="21"/>
      <c r="X1769" s="21"/>
    </row>
    <row r="1770" spans="17:24" x14ac:dyDescent="0.25">
      <c r="Q1770" s="21"/>
      <c r="R1770" s="21"/>
      <c r="S1770" s="21"/>
      <c r="T1770" s="21"/>
      <c r="U1770" s="21"/>
      <c r="V1770" s="21"/>
      <c r="W1770" s="21"/>
      <c r="X1770" s="21"/>
    </row>
    <row r="1771" spans="17:24" x14ac:dyDescent="0.25">
      <c r="Q1771" s="21"/>
      <c r="R1771" s="21"/>
      <c r="S1771" s="21"/>
      <c r="T1771" s="21"/>
      <c r="U1771" s="21"/>
      <c r="V1771" s="21"/>
      <c r="W1771" s="21"/>
      <c r="X1771" s="21"/>
    </row>
    <row r="1772" spans="17:24" x14ac:dyDescent="0.25">
      <c r="Q1772" s="21"/>
      <c r="R1772" s="21"/>
      <c r="S1772" s="21"/>
      <c r="T1772" s="21"/>
      <c r="U1772" s="21"/>
      <c r="V1772" s="21"/>
      <c r="W1772" s="21"/>
      <c r="X1772" s="21"/>
    </row>
    <row r="1773" spans="17:24" x14ac:dyDescent="0.25">
      <c r="Q1773" s="21"/>
      <c r="R1773" s="21"/>
      <c r="S1773" s="21"/>
      <c r="T1773" s="21"/>
      <c r="U1773" s="21"/>
      <c r="V1773" s="21"/>
      <c r="W1773" s="21"/>
      <c r="X1773" s="21"/>
    </row>
    <row r="1774" spans="17:24" x14ac:dyDescent="0.25">
      <c r="Q1774" s="21"/>
      <c r="R1774" s="21"/>
      <c r="S1774" s="21"/>
      <c r="T1774" s="21"/>
      <c r="U1774" s="21"/>
      <c r="V1774" s="21"/>
      <c r="W1774" s="21"/>
      <c r="X1774" s="21"/>
    </row>
    <row r="1775" spans="17:24" x14ac:dyDescent="0.25">
      <c r="Q1775" s="21"/>
      <c r="R1775" s="21"/>
      <c r="S1775" s="21"/>
      <c r="T1775" s="21"/>
      <c r="U1775" s="21"/>
      <c r="V1775" s="21"/>
      <c r="W1775" s="21"/>
      <c r="X1775" s="21"/>
    </row>
    <row r="1776" spans="17:24" x14ac:dyDescent="0.25">
      <c r="Q1776" s="21"/>
      <c r="R1776" s="21"/>
      <c r="S1776" s="21"/>
      <c r="T1776" s="21"/>
      <c r="U1776" s="21"/>
      <c r="V1776" s="21"/>
      <c r="W1776" s="21"/>
      <c r="X1776" s="21"/>
    </row>
    <row r="1777" spans="17:24" x14ac:dyDescent="0.25">
      <c r="Q1777" s="21"/>
      <c r="R1777" s="21"/>
      <c r="S1777" s="21"/>
      <c r="T1777" s="21"/>
      <c r="U1777" s="21"/>
      <c r="V1777" s="21"/>
      <c r="W1777" s="21"/>
      <c r="X1777" s="21"/>
    </row>
    <row r="1778" spans="17:24" x14ac:dyDescent="0.25">
      <c r="Q1778" s="21"/>
      <c r="R1778" s="21"/>
      <c r="S1778" s="21"/>
      <c r="T1778" s="21"/>
      <c r="U1778" s="21"/>
      <c r="V1778" s="21"/>
      <c r="W1778" s="21"/>
      <c r="X1778" s="21"/>
    </row>
    <row r="1779" spans="17:24" x14ac:dyDescent="0.25">
      <c r="Q1779" s="21"/>
      <c r="R1779" s="21"/>
      <c r="S1779" s="21"/>
      <c r="T1779" s="21"/>
      <c r="U1779" s="21"/>
      <c r="V1779" s="21"/>
      <c r="W1779" s="21"/>
      <c r="X1779" s="21"/>
    </row>
    <row r="1780" spans="17:24" x14ac:dyDescent="0.25">
      <c r="Q1780" s="21"/>
      <c r="R1780" s="21"/>
      <c r="S1780" s="21"/>
      <c r="T1780" s="21"/>
      <c r="U1780" s="21"/>
      <c r="V1780" s="21"/>
      <c r="W1780" s="21"/>
      <c r="X1780" s="21"/>
    </row>
    <row r="1781" spans="17:24" x14ac:dyDescent="0.25">
      <c r="Q1781" s="21"/>
      <c r="R1781" s="21"/>
      <c r="S1781" s="21"/>
      <c r="T1781" s="21"/>
      <c r="U1781" s="21"/>
      <c r="V1781" s="21"/>
      <c r="W1781" s="21"/>
      <c r="X1781" s="21"/>
    </row>
    <row r="1782" spans="17:24" x14ac:dyDescent="0.25">
      <c r="Q1782" s="21"/>
      <c r="R1782" s="21"/>
      <c r="S1782" s="21"/>
      <c r="T1782" s="21"/>
      <c r="U1782" s="21"/>
      <c r="V1782" s="21"/>
      <c r="W1782" s="21"/>
      <c r="X1782" s="21"/>
    </row>
    <row r="1783" spans="17:24" x14ac:dyDescent="0.25">
      <c r="Q1783" s="21"/>
      <c r="R1783" s="21"/>
      <c r="S1783" s="21"/>
      <c r="T1783" s="21"/>
      <c r="U1783" s="21"/>
      <c r="V1783" s="21"/>
      <c r="W1783" s="21"/>
      <c r="X1783" s="21"/>
    </row>
    <row r="1784" spans="17:24" x14ac:dyDescent="0.25">
      <c r="Q1784" s="21"/>
      <c r="R1784" s="21"/>
      <c r="S1784" s="21"/>
      <c r="T1784" s="21"/>
      <c r="U1784" s="21"/>
      <c r="V1784" s="21"/>
      <c r="W1784" s="21"/>
      <c r="X1784" s="21"/>
    </row>
    <row r="1785" spans="17:24" x14ac:dyDescent="0.25">
      <c r="Q1785" s="21"/>
      <c r="R1785" s="21"/>
      <c r="S1785" s="21"/>
      <c r="T1785" s="21"/>
      <c r="U1785" s="21"/>
      <c r="V1785" s="21"/>
      <c r="W1785" s="21"/>
      <c r="X1785" s="21"/>
    </row>
    <row r="1786" spans="17:24" x14ac:dyDescent="0.25">
      <c r="Q1786" s="21"/>
      <c r="R1786" s="21"/>
      <c r="S1786" s="21"/>
      <c r="T1786" s="21"/>
      <c r="U1786" s="21"/>
      <c r="V1786" s="21"/>
      <c r="W1786" s="21"/>
      <c r="X1786" s="21"/>
    </row>
    <row r="1787" spans="17:24" x14ac:dyDescent="0.25">
      <c r="Q1787" s="21"/>
      <c r="R1787" s="21"/>
      <c r="S1787" s="21"/>
      <c r="T1787" s="21"/>
      <c r="U1787" s="21"/>
      <c r="V1787" s="21"/>
      <c r="W1787" s="21"/>
      <c r="X1787" s="21"/>
    </row>
    <row r="1788" spans="17:24" x14ac:dyDescent="0.25">
      <c r="Q1788" s="21"/>
      <c r="R1788" s="21"/>
      <c r="S1788" s="21"/>
      <c r="T1788" s="21"/>
      <c r="U1788" s="21"/>
      <c r="V1788" s="21"/>
      <c r="W1788" s="21"/>
      <c r="X1788" s="21"/>
    </row>
    <row r="1789" spans="17:24" x14ac:dyDescent="0.25">
      <c r="Q1789" s="21"/>
      <c r="R1789" s="21"/>
      <c r="S1789" s="21"/>
      <c r="T1789" s="21"/>
      <c r="U1789" s="21"/>
      <c r="V1789" s="21"/>
      <c r="W1789" s="21"/>
      <c r="X1789" s="21"/>
    </row>
    <row r="1790" spans="17:24" x14ac:dyDescent="0.25">
      <c r="Q1790" s="21"/>
      <c r="R1790" s="21"/>
      <c r="S1790" s="21"/>
      <c r="T1790" s="21"/>
      <c r="U1790" s="21"/>
      <c r="V1790" s="21"/>
      <c r="W1790" s="21"/>
      <c r="X1790" s="21"/>
    </row>
    <row r="1791" spans="17:24" x14ac:dyDescent="0.25">
      <c r="Q1791" s="21"/>
      <c r="R1791" s="21"/>
      <c r="S1791" s="21"/>
      <c r="T1791" s="21"/>
      <c r="U1791" s="21"/>
      <c r="V1791" s="21"/>
      <c r="W1791" s="21"/>
      <c r="X1791" s="21"/>
    </row>
    <row r="1792" spans="17:24" x14ac:dyDescent="0.25">
      <c r="Q1792" s="21"/>
      <c r="R1792" s="21"/>
      <c r="S1792" s="21"/>
      <c r="T1792" s="21"/>
      <c r="U1792" s="21"/>
      <c r="V1792" s="21"/>
      <c r="W1792" s="21"/>
      <c r="X1792" s="21"/>
    </row>
    <row r="1793" spans="17:24" x14ac:dyDescent="0.25">
      <c r="Q1793" s="21"/>
      <c r="R1793" s="21"/>
      <c r="S1793" s="21"/>
      <c r="T1793" s="21"/>
      <c r="U1793" s="21"/>
      <c r="V1793" s="21"/>
      <c r="W1793" s="21"/>
      <c r="X1793" s="21"/>
    </row>
    <row r="1794" spans="17:24" x14ac:dyDescent="0.25">
      <c r="Q1794" s="21"/>
      <c r="R1794" s="21"/>
      <c r="S1794" s="21"/>
      <c r="T1794" s="21"/>
      <c r="U1794" s="21"/>
      <c r="V1794" s="21"/>
      <c r="W1794" s="21"/>
      <c r="X1794" s="21"/>
    </row>
    <row r="1795" spans="17:24" x14ac:dyDescent="0.25">
      <c r="Q1795" s="21"/>
      <c r="R1795" s="21"/>
      <c r="S1795" s="21"/>
      <c r="T1795" s="21"/>
      <c r="U1795" s="21"/>
      <c r="V1795" s="21"/>
      <c r="W1795" s="21"/>
      <c r="X1795" s="21"/>
    </row>
    <row r="1796" spans="17:24" x14ac:dyDescent="0.25">
      <c r="Q1796" s="21"/>
      <c r="R1796" s="21"/>
      <c r="S1796" s="21"/>
      <c r="T1796" s="21"/>
      <c r="U1796" s="21"/>
      <c r="V1796" s="21"/>
      <c r="W1796" s="21"/>
      <c r="X1796" s="21"/>
    </row>
    <row r="1797" spans="17:24" x14ac:dyDescent="0.25">
      <c r="Q1797" s="21"/>
      <c r="R1797" s="21"/>
      <c r="S1797" s="21"/>
      <c r="T1797" s="21"/>
      <c r="U1797" s="21"/>
      <c r="V1797" s="21"/>
      <c r="W1797" s="21"/>
      <c r="X1797" s="21"/>
    </row>
    <row r="1798" spans="17:24" x14ac:dyDescent="0.25">
      <c r="Q1798" s="21"/>
      <c r="R1798" s="21"/>
      <c r="S1798" s="21"/>
      <c r="T1798" s="21"/>
      <c r="U1798" s="21"/>
      <c r="V1798" s="21"/>
      <c r="W1798" s="21"/>
      <c r="X1798" s="21"/>
    </row>
    <row r="1799" spans="17:24" x14ac:dyDescent="0.25">
      <c r="Q1799" s="21"/>
      <c r="R1799" s="21"/>
      <c r="S1799" s="21"/>
      <c r="T1799" s="21"/>
      <c r="U1799" s="21"/>
      <c r="V1799" s="21"/>
      <c r="W1799" s="21"/>
      <c r="X1799" s="21"/>
    </row>
    <row r="1800" spans="17:24" x14ac:dyDescent="0.25">
      <c r="Q1800" s="21"/>
      <c r="R1800" s="21"/>
      <c r="S1800" s="21"/>
      <c r="T1800" s="21"/>
      <c r="U1800" s="21"/>
      <c r="V1800" s="21"/>
      <c r="W1800" s="21"/>
      <c r="X1800" s="21"/>
    </row>
    <row r="1801" spans="17:24" x14ac:dyDescent="0.25">
      <c r="Q1801" s="21"/>
      <c r="R1801" s="21"/>
      <c r="S1801" s="21"/>
      <c r="T1801" s="21"/>
      <c r="U1801" s="21"/>
      <c r="V1801" s="21"/>
      <c r="W1801" s="21"/>
      <c r="X1801" s="21"/>
    </row>
    <row r="1802" spans="17:24" x14ac:dyDescent="0.25">
      <c r="Q1802" s="21"/>
      <c r="R1802" s="21"/>
      <c r="S1802" s="21"/>
      <c r="T1802" s="21"/>
      <c r="U1802" s="21"/>
      <c r="V1802" s="21"/>
      <c r="W1802" s="21"/>
      <c r="X1802" s="21"/>
    </row>
    <row r="1803" spans="17:24" x14ac:dyDescent="0.25">
      <c r="Q1803" s="21"/>
      <c r="R1803" s="21"/>
      <c r="S1803" s="21"/>
      <c r="T1803" s="21"/>
      <c r="U1803" s="21"/>
      <c r="V1803" s="21"/>
      <c r="W1803" s="21"/>
      <c r="X1803" s="21"/>
    </row>
    <row r="1804" spans="17:24" x14ac:dyDescent="0.25">
      <c r="Q1804" s="21"/>
      <c r="R1804" s="21"/>
      <c r="S1804" s="21"/>
      <c r="T1804" s="21"/>
      <c r="U1804" s="21"/>
      <c r="V1804" s="21"/>
      <c r="W1804" s="21"/>
      <c r="X1804" s="21"/>
    </row>
    <row r="1805" spans="17:24" x14ac:dyDescent="0.25">
      <c r="Q1805" s="21"/>
      <c r="R1805" s="21"/>
      <c r="S1805" s="21"/>
      <c r="T1805" s="21"/>
      <c r="U1805" s="21"/>
      <c r="V1805" s="21"/>
      <c r="W1805" s="21"/>
      <c r="X1805" s="21"/>
    </row>
    <row r="1806" spans="17:24" x14ac:dyDescent="0.25">
      <c r="Q1806" s="21"/>
      <c r="R1806" s="21"/>
      <c r="S1806" s="21"/>
      <c r="T1806" s="21"/>
      <c r="U1806" s="21"/>
      <c r="V1806" s="21"/>
      <c r="W1806" s="21"/>
      <c r="X1806" s="21"/>
    </row>
    <row r="1807" spans="17:24" x14ac:dyDescent="0.25">
      <c r="Q1807" s="21"/>
      <c r="R1807" s="21"/>
      <c r="S1807" s="21"/>
      <c r="T1807" s="21"/>
      <c r="U1807" s="21"/>
      <c r="V1807" s="21"/>
      <c r="W1807" s="21"/>
      <c r="X1807" s="21"/>
    </row>
    <row r="1808" spans="17:24" x14ac:dyDescent="0.25">
      <c r="Q1808" s="21"/>
      <c r="R1808" s="21"/>
      <c r="S1808" s="21"/>
      <c r="T1808" s="21"/>
      <c r="U1808" s="21"/>
      <c r="V1808" s="21"/>
      <c r="W1808" s="21"/>
      <c r="X1808" s="21"/>
    </row>
    <row r="1809" spans="17:24" x14ac:dyDescent="0.25">
      <c r="Q1809" s="21"/>
      <c r="R1809" s="21"/>
      <c r="S1809" s="21"/>
      <c r="T1809" s="21"/>
      <c r="U1809" s="21"/>
      <c r="V1809" s="21"/>
      <c r="W1809" s="21"/>
      <c r="X1809" s="21"/>
    </row>
    <row r="1810" spans="17:24" x14ac:dyDescent="0.25">
      <c r="Q1810" s="21"/>
      <c r="R1810" s="21"/>
      <c r="S1810" s="21"/>
      <c r="T1810" s="21"/>
      <c r="U1810" s="21"/>
      <c r="V1810" s="21"/>
      <c r="W1810" s="21"/>
      <c r="X1810" s="21"/>
    </row>
    <row r="1811" spans="17:24" x14ac:dyDescent="0.25">
      <c r="Q1811" s="21"/>
      <c r="R1811" s="21"/>
      <c r="S1811" s="21"/>
      <c r="T1811" s="21"/>
      <c r="U1811" s="21"/>
      <c r="V1811" s="21"/>
      <c r="W1811" s="21"/>
      <c r="X1811" s="21"/>
    </row>
    <row r="1812" spans="17:24" x14ac:dyDescent="0.25">
      <c r="Q1812" s="21"/>
      <c r="R1812" s="21"/>
      <c r="S1812" s="21"/>
      <c r="T1812" s="21"/>
      <c r="U1812" s="21"/>
      <c r="V1812" s="21"/>
      <c r="W1812" s="21"/>
      <c r="X1812" s="21"/>
    </row>
    <row r="1813" spans="17:24" x14ac:dyDescent="0.25">
      <c r="Q1813" s="21"/>
      <c r="R1813" s="21"/>
      <c r="S1813" s="21"/>
      <c r="T1813" s="21"/>
      <c r="U1813" s="21"/>
      <c r="V1813" s="21"/>
      <c r="W1813" s="21"/>
      <c r="X1813" s="21"/>
    </row>
    <row r="1814" spans="17:24" x14ac:dyDescent="0.25">
      <c r="Q1814" s="21"/>
      <c r="R1814" s="21"/>
      <c r="S1814" s="21"/>
      <c r="T1814" s="21"/>
      <c r="U1814" s="21"/>
      <c r="V1814" s="21"/>
      <c r="W1814" s="21"/>
      <c r="X1814" s="21"/>
    </row>
    <row r="1815" spans="17:24" x14ac:dyDescent="0.25">
      <c r="Q1815" s="21"/>
      <c r="R1815" s="21"/>
      <c r="S1815" s="21"/>
      <c r="T1815" s="21"/>
      <c r="U1815" s="21"/>
      <c r="V1815" s="21"/>
      <c r="W1815" s="21"/>
      <c r="X1815" s="21"/>
    </row>
    <row r="1816" spans="17:24" x14ac:dyDescent="0.25">
      <c r="Q1816" s="21"/>
      <c r="R1816" s="21"/>
      <c r="S1816" s="21"/>
      <c r="T1816" s="21"/>
      <c r="U1816" s="21"/>
      <c r="V1816" s="21"/>
      <c r="W1816" s="21"/>
      <c r="X1816" s="21"/>
    </row>
    <row r="1817" spans="17:24" x14ac:dyDescent="0.25">
      <c r="Q1817" s="21"/>
      <c r="R1817" s="21"/>
      <c r="S1817" s="21"/>
      <c r="T1817" s="21"/>
      <c r="U1817" s="21"/>
      <c r="V1817" s="21"/>
      <c r="W1817" s="21"/>
      <c r="X1817" s="21"/>
    </row>
    <row r="1818" spans="17:24" x14ac:dyDescent="0.25">
      <c r="Q1818" s="21"/>
      <c r="R1818" s="21"/>
      <c r="S1818" s="21"/>
      <c r="T1818" s="21"/>
      <c r="U1818" s="21"/>
      <c r="V1818" s="21"/>
      <c r="W1818" s="21"/>
      <c r="X1818" s="21"/>
    </row>
    <row r="1819" spans="17:24" x14ac:dyDescent="0.25">
      <c r="Q1819" s="21"/>
      <c r="R1819" s="21"/>
      <c r="S1819" s="21"/>
      <c r="T1819" s="21"/>
      <c r="U1819" s="21"/>
      <c r="V1819" s="21"/>
      <c r="W1819" s="21"/>
      <c r="X1819" s="21"/>
    </row>
    <row r="1820" spans="17:24" x14ac:dyDescent="0.25">
      <c r="Q1820" s="21"/>
      <c r="R1820" s="21"/>
      <c r="S1820" s="21"/>
      <c r="T1820" s="21"/>
      <c r="U1820" s="21"/>
      <c r="V1820" s="21"/>
      <c r="W1820" s="21"/>
      <c r="X1820" s="21"/>
    </row>
    <row r="1821" spans="17:24" x14ac:dyDescent="0.25">
      <c r="Q1821" s="21"/>
      <c r="R1821" s="21"/>
      <c r="S1821" s="21"/>
      <c r="T1821" s="21"/>
      <c r="U1821" s="21"/>
      <c r="V1821" s="21"/>
      <c r="W1821" s="21"/>
      <c r="X1821" s="21"/>
    </row>
    <row r="1822" spans="17:24" x14ac:dyDescent="0.25">
      <c r="Q1822" s="21"/>
      <c r="R1822" s="21"/>
      <c r="S1822" s="21"/>
      <c r="T1822" s="21"/>
      <c r="U1822" s="21"/>
      <c r="V1822" s="21"/>
      <c r="W1822" s="21"/>
      <c r="X1822" s="21"/>
    </row>
    <row r="1823" spans="17:24" x14ac:dyDescent="0.25">
      <c r="Q1823" s="21"/>
      <c r="R1823" s="21"/>
      <c r="S1823" s="21"/>
      <c r="T1823" s="21"/>
      <c r="U1823" s="21"/>
      <c r="V1823" s="21"/>
      <c r="W1823" s="21"/>
      <c r="X1823" s="21"/>
    </row>
    <row r="1824" spans="17:24" x14ac:dyDescent="0.25">
      <c r="Q1824" s="21"/>
      <c r="R1824" s="21"/>
      <c r="S1824" s="21"/>
      <c r="T1824" s="21"/>
      <c r="U1824" s="21"/>
      <c r="V1824" s="21"/>
      <c r="W1824" s="21"/>
      <c r="X1824" s="21"/>
    </row>
    <row r="1825" spans="17:24" x14ac:dyDescent="0.25">
      <c r="Q1825" s="21"/>
      <c r="R1825" s="21"/>
      <c r="S1825" s="21"/>
      <c r="T1825" s="21"/>
      <c r="U1825" s="21"/>
      <c r="V1825" s="21"/>
      <c r="W1825" s="21"/>
      <c r="X1825" s="21"/>
    </row>
    <row r="1826" spans="17:24" x14ac:dyDescent="0.25">
      <c r="Q1826" s="21"/>
      <c r="R1826" s="21"/>
      <c r="S1826" s="21"/>
      <c r="T1826" s="21"/>
      <c r="U1826" s="21"/>
      <c r="V1826" s="21"/>
      <c r="W1826" s="21"/>
      <c r="X1826" s="21"/>
    </row>
    <row r="1827" spans="17:24" x14ac:dyDescent="0.25">
      <c r="Q1827" s="21"/>
      <c r="R1827" s="21"/>
      <c r="S1827" s="21"/>
      <c r="T1827" s="21"/>
      <c r="U1827" s="21"/>
      <c r="V1827" s="21"/>
      <c r="W1827" s="21"/>
      <c r="X1827" s="21"/>
    </row>
    <row r="1828" spans="17:24" x14ac:dyDescent="0.25">
      <c r="Q1828" s="21"/>
      <c r="R1828" s="21"/>
      <c r="S1828" s="21"/>
      <c r="T1828" s="21"/>
      <c r="U1828" s="21"/>
      <c r="V1828" s="21"/>
      <c r="W1828" s="21"/>
      <c r="X1828" s="21"/>
    </row>
    <row r="1829" spans="17:24" x14ac:dyDescent="0.25">
      <c r="Q1829" s="21"/>
      <c r="R1829" s="21"/>
      <c r="S1829" s="21"/>
      <c r="T1829" s="21"/>
      <c r="U1829" s="21"/>
      <c r="V1829" s="21"/>
      <c r="W1829" s="21"/>
      <c r="X1829" s="21"/>
    </row>
    <row r="1830" spans="17:24" x14ac:dyDescent="0.25">
      <c r="Q1830" s="21"/>
      <c r="R1830" s="21"/>
      <c r="S1830" s="21"/>
      <c r="T1830" s="21"/>
      <c r="U1830" s="21"/>
      <c r="V1830" s="21"/>
      <c r="W1830" s="21"/>
      <c r="X1830" s="21"/>
    </row>
    <row r="1831" spans="17:24" x14ac:dyDescent="0.25">
      <c r="Q1831" s="21"/>
      <c r="R1831" s="21"/>
      <c r="S1831" s="21"/>
      <c r="T1831" s="21"/>
      <c r="U1831" s="21"/>
      <c r="V1831" s="21"/>
      <c r="W1831" s="21"/>
      <c r="X1831" s="21"/>
    </row>
    <row r="1832" spans="17:24" x14ac:dyDescent="0.25">
      <c r="Q1832" s="21"/>
      <c r="R1832" s="21"/>
      <c r="S1832" s="21"/>
      <c r="T1832" s="21"/>
      <c r="U1832" s="21"/>
      <c r="V1832" s="21"/>
      <c r="W1832" s="21"/>
      <c r="X1832" s="21"/>
    </row>
    <row r="1833" spans="17:24" x14ac:dyDescent="0.25">
      <c r="Q1833" s="21"/>
      <c r="R1833" s="21"/>
      <c r="S1833" s="21"/>
      <c r="T1833" s="21"/>
      <c r="U1833" s="21"/>
      <c r="V1833" s="21"/>
      <c r="W1833" s="21"/>
      <c r="X1833" s="21"/>
    </row>
    <row r="1834" spans="17:24" x14ac:dyDescent="0.25">
      <c r="Q1834" s="21"/>
      <c r="R1834" s="21"/>
      <c r="S1834" s="21"/>
      <c r="T1834" s="21"/>
      <c r="U1834" s="21"/>
      <c r="V1834" s="21"/>
      <c r="W1834" s="21"/>
      <c r="X1834" s="21"/>
    </row>
    <row r="1835" spans="17:24" x14ac:dyDescent="0.25">
      <c r="Q1835" s="21"/>
      <c r="R1835" s="21"/>
      <c r="S1835" s="21"/>
      <c r="T1835" s="21"/>
      <c r="U1835" s="21"/>
      <c r="V1835" s="21"/>
      <c r="W1835" s="21"/>
      <c r="X1835" s="21"/>
    </row>
    <row r="1836" spans="17:24" x14ac:dyDescent="0.25">
      <c r="Q1836" s="21"/>
      <c r="R1836" s="21"/>
      <c r="S1836" s="21"/>
      <c r="T1836" s="21"/>
      <c r="U1836" s="21"/>
      <c r="V1836" s="21"/>
      <c r="W1836" s="21"/>
      <c r="X1836" s="21"/>
    </row>
    <row r="1837" spans="17:24" x14ac:dyDescent="0.25">
      <c r="Q1837" s="21"/>
      <c r="R1837" s="21"/>
      <c r="S1837" s="21"/>
      <c r="T1837" s="21"/>
      <c r="U1837" s="21"/>
      <c r="V1837" s="21"/>
      <c r="W1837" s="21"/>
      <c r="X1837" s="21"/>
    </row>
    <row r="1838" spans="17:24" x14ac:dyDescent="0.25">
      <c r="Q1838" s="21"/>
      <c r="R1838" s="21"/>
      <c r="S1838" s="21"/>
      <c r="T1838" s="21"/>
      <c r="U1838" s="21"/>
      <c r="V1838" s="21"/>
      <c r="W1838" s="21"/>
      <c r="X1838" s="21"/>
    </row>
    <row r="1839" spans="17:24" x14ac:dyDescent="0.25">
      <c r="Q1839" s="21"/>
      <c r="R1839" s="21"/>
      <c r="S1839" s="21"/>
      <c r="T1839" s="21"/>
      <c r="U1839" s="21"/>
      <c r="V1839" s="21"/>
      <c r="W1839" s="21"/>
      <c r="X1839" s="21"/>
    </row>
    <row r="1840" spans="17:24" x14ac:dyDescent="0.25">
      <c r="Q1840" s="21"/>
      <c r="R1840" s="21"/>
      <c r="S1840" s="21"/>
      <c r="T1840" s="21"/>
      <c r="U1840" s="21"/>
      <c r="V1840" s="21"/>
      <c r="W1840" s="21"/>
      <c r="X1840" s="21"/>
    </row>
    <row r="1841" spans="17:24" x14ac:dyDescent="0.25">
      <c r="Q1841" s="21"/>
      <c r="R1841" s="21"/>
      <c r="S1841" s="21"/>
      <c r="T1841" s="21"/>
      <c r="U1841" s="21"/>
      <c r="V1841" s="21"/>
      <c r="W1841" s="21"/>
      <c r="X1841" s="21"/>
    </row>
    <row r="1842" spans="17:24" x14ac:dyDescent="0.25">
      <c r="Q1842" s="21"/>
      <c r="R1842" s="21"/>
      <c r="S1842" s="21"/>
      <c r="T1842" s="21"/>
      <c r="U1842" s="21"/>
      <c r="V1842" s="21"/>
      <c r="W1842" s="21"/>
      <c r="X1842" s="21"/>
    </row>
    <row r="1843" spans="17:24" x14ac:dyDescent="0.25">
      <c r="Q1843" s="21"/>
      <c r="R1843" s="21"/>
      <c r="S1843" s="21"/>
      <c r="T1843" s="21"/>
      <c r="U1843" s="21"/>
      <c r="V1843" s="21"/>
      <c r="W1843" s="21"/>
      <c r="X1843" s="21"/>
    </row>
    <row r="1844" spans="17:24" x14ac:dyDescent="0.25">
      <c r="Q1844" s="21"/>
      <c r="R1844" s="21"/>
      <c r="S1844" s="21"/>
      <c r="T1844" s="21"/>
      <c r="U1844" s="21"/>
      <c r="V1844" s="21"/>
      <c r="W1844" s="21"/>
      <c r="X1844" s="21"/>
    </row>
    <row r="1845" spans="17:24" x14ac:dyDescent="0.25">
      <c r="Q1845" s="21"/>
      <c r="R1845" s="21"/>
      <c r="S1845" s="21"/>
      <c r="T1845" s="21"/>
      <c r="U1845" s="21"/>
      <c r="V1845" s="21"/>
      <c r="W1845" s="21"/>
      <c r="X1845" s="21"/>
    </row>
    <row r="1846" spans="17:24" x14ac:dyDescent="0.25">
      <c r="Q1846" s="21"/>
      <c r="R1846" s="21"/>
      <c r="S1846" s="21"/>
      <c r="T1846" s="21"/>
      <c r="U1846" s="21"/>
      <c r="V1846" s="21"/>
      <c r="W1846" s="21"/>
      <c r="X1846" s="21"/>
    </row>
    <row r="1847" spans="17:24" x14ac:dyDescent="0.25">
      <c r="Q1847" s="21"/>
      <c r="R1847" s="21"/>
      <c r="S1847" s="21"/>
      <c r="T1847" s="21"/>
      <c r="U1847" s="21"/>
      <c r="V1847" s="21"/>
      <c r="W1847" s="21"/>
      <c r="X1847" s="21"/>
    </row>
    <row r="1848" spans="17:24" x14ac:dyDescent="0.25">
      <c r="Q1848" s="21"/>
      <c r="R1848" s="21"/>
      <c r="S1848" s="21"/>
      <c r="T1848" s="21"/>
      <c r="U1848" s="21"/>
      <c r="V1848" s="21"/>
      <c r="W1848" s="21"/>
      <c r="X1848" s="21"/>
    </row>
    <row r="1849" spans="17:24" x14ac:dyDescent="0.25">
      <c r="Q1849" s="21"/>
      <c r="R1849" s="21"/>
      <c r="S1849" s="21"/>
      <c r="T1849" s="21"/>
      <c r="U1849" s="21"/>
      <c r="V1849" s="21"/>
      <c r="W1849" s="21"/>
      <c r="X1849" s="21"/>
    </row>
    <row r="1850" spans="17:24" x14ac:dyDescent="0.25">
      <c r="Q1850" s="21"/>
      <c r="R1850" s="21"/>
      <c r="S1850" s="21"/>
      <c r="T1850" s="21"/>
      <c r="U1850" s="21"/>
      <c r="V1850" s="21"/>
      <c r="W1850" s="21"/>
      <c r="X1850" s="21"/>
    </row>
    <row r="1851" spans="17:24" x14ac:dyDescent="0.25">
      <c r="Q1851" s="21"/>
      <c r="R1851" s="21"/>
      <c r="S1851" s="21"/>
      <c r="T1851" s="21"/>
      <c r="U1851" s="21"/>
      <c r="V1851" s="21"/>
      <c r="W1851" s="21"/>
      <c r="X1851" s="21"/>
    </row>
    <row r="1852" spans="17:24" x14ac:dyDescent="0.25">
      <c r="Q1852" s="21"/>
      <c r="R1852" s="21"/>
      <c r="S1852" s="21"/>
      <c r="T1852" s="21"/>
      <c r="U1852" s="21"/>
      <c r="V1852" s="21"/>
      <c r="W1852" s="21"/>
      <c r="X1852" s="21"/>
    </row>
    <row r="1853" spans="17:24" x14ac:dyDescent="0.25">
      <c r="Q1853" s="21"/>
      <c r="R1853" s="21"/>
      <c r="S1853" s="21"/>
      <c r="T1853" s="21"/>
      <c r="U1853" s="21"/>
      <c r="V1853" s="21"/>
      <c r="W1853" s="21"/>
      <c r="X1853" s="21"/>
    </row>
    <row r="1854" spans="17:24" x14ac:dyDescent="0.25">
      <c r="Q1854" s="21"/>
      <c r="R1854" s="21"/>
      <c r="S1854" s="21"/>
      <c r="T1854" s="21"/>
      <c r="U1854" s="21"/>
      <c r="V1854" s="21"/>
      <c r="W1854" s="21"/>
      <c r="X1854" s="21"/>
    </row>
    <row r="1855" spans="17:24" x14ac:dyDescent="0.25">
      <c r="Q1855" s="21"/>
      <c r="R1855" s="21"/>
      <c r="S1855" s="21"/>
      <c r="T1855" s="21"/>
      <c r="U1855" s="21"/>
      <c r="V1855" s="21"/>
      <c r="W1855" s="21"/>
      <c r="X1855" s="21"/>
    </row>
    <row r="1856" spans="17:24" x14ac:dyDescent="0.25">
      <c r="Q1856" s="21"/>
      <c r="R1856" s="21"/>
      <c r="S1856" s="21"/>
      <c r="T1856" s="21"/>
      <c r="U1856" s="21"/>
      <c r="V1856" s="21"/>
      <c r="W1856" s="21"/>
      <c r="X1856" s="21"/>
    </row>
    <row r="1857" spans="17:24" x14ac:dyDescent="0.25">
      <c r="Q1857" s="21"/>
      <c r="R1857" s="21"/>
      <c r="S1857" s="21"/>
      <c r="T1857" s="21"/>
      <c r="U1857" s="21"/>
      <c r="V1857" s="21"/>
      <c r="W1857" s="21"/>
      <c r="X1857" s="21"/>
    </row>
    <row r="1858" spans="17:24" x14ac:dyDescent="0.25">
      <c r="Q1858" s="21"/>
      <c r="R1858" s="21"/>
      <c r="S1858" s="21"/>
      <c r="T1858" s="21"/>
      <c r="U1858" s="21"/>
      <c r="V1858" s="21"/>
      <c r="W1858" s="21"/>
      <c r="X1858" s="21"/>
    </row>
    <row r="1859" spans="17:24" x14ac:dyDescent="0.25">
      <c r="Q1859" s="21"/>
      <c r="R1859" s="21"/>
      <c r="S1859" s="21"/>
      <c r="T1859" s="21"/>
      <c r="U1859" s="21"/>
      <c r="V1859" s="21"/>
      <c r="W1859" s="21"/>
      <c r="X1859" s="21"/>
    </row>
    <row r="1860" spans="17:24" x14ac:dyDescent="0.25">
      <c r="Q1860" s="21"/>
      <c r="R1860" s="21"/>
      <c r="S1860" s="21"/>
      <c r="T1860" s="21"/>
      <c r="U1860" s="21"/>
      <c r="V1860" s="21"/>
      <c r="W1860" s="21"/>
      <c r="X1860" s="21"/>
    </row>
    <row r="1861" spans="17:24" x14ac:dyDescent="0.25">
      <c r="Q1861" s="21"/>
      <c r="R1861" s="21"/>
      <c r="S1861" s="21"/>
      <c r="T1861" s="21"/>
      <c r="U1861" s="21"/>
      <c r="V1861" s="21"/>
      <c r="W1861" s="21"/>
      <c r="X1861" s="21"/>
    </row>
    <row r="1862" spans="17:24" x14ac:dyDescent="0.25">
      <c r="Q1862" s="21"/>
      <c r="R1862" s="21"/>
      <c r="S1862" s="21"/>
      <c r="T1862" s="21"/>
      <c r="U1862" s="21"/>
      <c r="V1862" s="21"/>
      <c r="W1862" s="21"/>
      <c r="X1862" s="21"/>
    </row>
    <row r="1863" spans="17:24" x14ac:dyDescent="0.25">
      <c r="Q1863" s="21"/>
      <c r="R1863" s="21"/>
      <c r="S1863" s="21"/>
      <c r="T1863" s="21"/>
      <c r="U1863" s="21"/>
      <c r="V1863" s="21"/>
      <c r="W1863" s="21"/>
      <c r="X1863" s="21"/>
    </row>
    <row r="1864" spans="17:24" x14ac:dyDescent="0.25">
      <c r="Q1864" s="21"/>
      <c r="R1864" s="21"/>
      <c r="S1864" s="21"/>
      <c r="T1864" s="21"/>
      <c r="U1864" s="21"/>
      <c r="V1864" s="21"/>
      <c r="W1864" s="21"/>
      <c r="X1864" s="21"/>
    </row>
    <row r="1865" spans="17:24" x14ac:dyDescent="0.25">
      <c r="Q1865" s="21"/>
      <c r="R1865" s="21"/>
      <c r="S1865" s="21"/>
      <c r="T1865" s="21"/>
      <c r="U1865" s="21"/>
      <c r="V1865" s="21"/>
      <c r="W1865" s="21"/>
      <c r="X1865" s="21"/>
    </row>
    <row r="1866" spans="17:24" x14ac:dyDescent="0.25">
      <c r="Q1866" s="21"/>
      <c r="R1866" s="21"/>
      <c r="S1866" s="21"/>
      <c r="T1866" s="21"/>
      <c r="U1866" s="21"/>
      <c r="V1866" s="21"/>
      <c r="W1866" s="21"/>
      <c r="X1866" s="21"/>
    </row>
    <row r="1867" spans="17:24" x14ac:dyDescent="0.25">
      <c r="Q1867" s="21"/>
      <c r="R1867" s="21"/>
      <c r="S1867" s="21"/>
      <c r="T1867" s="21"/>
      <c r="U1867" s="21"/>
      <c r="V1867" s="21"/>
      <c r="W1867" s="21"/>
      <c r="X1867" s="21"/>
    </row>
    <row r="1868" spans="17:24" x14ac:dyDescent="0.25">
      <c r="Q1868" s="21"/>
      <c r="R1868" s="21"/>
      <c r="S1868" s="21"/>
      <c r="T1868" s="21"/>
      <c r="U1868" s="21"/>
      <c r="V1868" s="21"/>
      <c r="W1868" s="21"/>
      <c r="X1868" s="21"/>
    </row>
    <row r="1869" spans="17:24" x14ac:dyDescent="0.25">
      <c r="Q1869" s="21"/>
      <c r="R1869" s="21"/>
      <c r="S1869" s="21"/>
      <c r="T1869" s="21"/>
      <c r="U1869" s="21"/>
      <c r="V1869" s="21"/>
      <c r="W1869" s="21"/>
      <c r="X1869" s="21"/>
    </row>
    <row r="1870" spans="17:24" x14ac:dyDescent="0.25">
      <c r="Q1870" s="21"/>
      <c r="R1870" s="21"/>
      <c r="S1870" s="21"/>
      <c r="T1870" s="21"/>
      <c r="U1870" s="21"/>
      <c r="V1870" s="21"/>
      <c r="W1870" s="21"/>
      <c r="X1870" s="21"/>
    </row>
    <row r="1871" spans="17:24" x14ac:dyDescent="0.25">
      <c r="Q1871" s="21"/>
      <c r="R1871" s="21"/>
      <c r="S1871" s="21"/>
      <c r="T1871" s="21"/>
      <c r="U1871" s="21"/>
      <c r="V1871" s="21"/>
      <c r="W1871" s="21"/>
      <c r="X1871" s="21"/>
    </row>
    <row r="1872" spans="17:24" x14ac:dyDescent="0.25">
      <c r="Q1872" s="21"/>
      <c r="R1872" s="21"/>
      <c r="S1872" s="21"/>
      <c r="T1872" s="21"/>
      <c r="U1872" s="21"/>
      <c r="V1872" s="21"/>
      <c r="W1872" s="21"/>
      <c r="X1872" s="21"/>
    </row>
    <row r="1873" spans="17:24" x14ac:dyDescent="0.25">
      <c r="Q1873" s="21"/>
      <c r="R1873" s="21"/>
      <c r="S1873" s="21"/>
      <c r="T1873" s="21"/>
      <c r="U1873" s="21"/>
      <c r="V1873" s="21"/>
      <c r="W1873" s="21"/>
      <c r="X1873" s="21"/>
    </row>
    <row r="1874" spans="17:24" x14ac:dyDescent="0.25">
      <c r="Q1874" s="21"/>
      <c r="R1874" s="21"/>
      <c r="S1874" s="21"/>
      <c r="T1874" s="21"/>
      <c r="U1874" s="21"/>
      <c r="V1874" s="21"/>
      <c r="W1874" s="21"/>
      <c r="X1874" s="21"/>
    </row>
    <row r="1875" spans="17:24" x14ac:dyDescent="0.25">
      <c r="Q1875" s="21"/>
      <c r="R1875" s="21"/>
      <c r="S1875" s="21"/>
      <c r="T1875" s="21"/>
      <c r="U1875" s="21"/>
      <c r="V1875" s="21"/>
      <c r="W1875" s="21"/>
      <c r="X1875" s="21"/>
    </row>
    <row r="1876" spans="17:24" x14ac:dyDescent="0.25">
      <c r="Q1876" s="21"/>
      <c r="R1876" s="21"/>
      <c r="S1876" s="21"/>
      <c r="T1876" s="21"/>
      <c r="U1876" s="21"/>
      <c r="V1876" s="21"/>
      <c r="W1876" s="21"/>
      <c r="X1876" s="21"/>
    </row>
    <row r="1877" spans="17:24" x14ac:dyDescent="0.25">
      <c r="Q1877" s="21"/>
      <c r="R1877" s="21"/>
      <c r="S1877" s="21"/>
      <c r="T1877" s="21"/>
      <c r="U1877" s="21"/>
      <c r="V1877" s="21"/>
      <c r="W1877" s="21"/>
      <c r="X1877" s="21"/>
    </row>
    <row r="1878" spans="17:24" x14ac:dyDescent="0.25">
      <c r="Q1878" s="21"/>
      <c r="R1878" s="21"/>
      <c r="S1878" s="21"/>
      <c r="T1878" s="21"/>
      <c r="U1878" s="21"/>
      <c r="V1878" s="21"/>
      <c r="W1878" s="21"/>
      <c r="X1878" s="21"/>
    </row>
    <row r="1879" spans="17:24" x14ac:dyDescent="0.25">
      <c r="Q1879" s="21"/>
      <c r="R1879" s="21"/>
      <c r="S1879" s="21"/>
      <c r="T1879" s="21"/>
      <c r="U1879" s="21"/>
      <c r="V1879" s="21"/>
      <c r="W1879" s="21"/>
      <c r="X1879" s="21"/>
    </row>
    <row r="1880" spans="17:24" x14ac:dyDescent="0.25">
      <c r="Q1880" s="21"/>
      <c r="R1880" s="21"/>
      <c r="S1880" s="21"/>
      <c r="T1880" s="21"/>
      <c r="U1880" s="21"/>
      <c r="V1880" s="21"/>
      <c r="W1880" s="21"/>
      <c r="X1880" s="21"/>
    </row>
    <row r="1881" spans="17:24" x14ac:dyDescent="0.25">
      <c r="Q1881" s="21"/>
      <c r="R1881" s="21"/>
      <c r="S1881" s="21"/>
      <c r="T1881" s="21"/>
      <c r="U1881" s="21"/>
      <c r="V1881" s="21"/>
      <c r="W1881" s="21"/>
      <c r="X1881" s="21"/>
    </row>
    <row r="1882" spans="17:24" x14ac:dyDescent="0.25">
      <c r="Q1882" s="21"/>
      <c r="R1882" s="21"/>
      <c r="S1882" s="21"/>
      <c r="T1882" s="21"/>
      <c r="U1882" s="21"/>
      <c r="V1882" s="21"/>
      <c r="W1882" s="21"/>
      <c r="X1882" s="21"/>
    </row>
    <row r="1883" spans="17:24" x14ac:dyDescent="0.25">
      <c r="Q1883" s="21"/>
      <c r="R1883" s="21"/>
      <c r="S1883" s="21"/>
      <c r="T1883" s="21"/>
      <c r="U1883" s="21"/>
      <c r="V1883" s="21"/>
      <c r="W1883" s="21"/>
      <c r="X1883" s="21"/>
    </row>
    <row r="1884" spans="17:24" x14ac:dyDescent="0.25">
      <c r="Q1884" s="21"/>
      <c r="R1884" s="21"/>
      <c r="S1884" s="21"/>
      <c r="T1884" s="21"/>
      <c r="U1884" s="21"/>
      <c r="V1884" s="21"/>
      <c r="W1884" s="21"/>
      <c r="X1884" s="21"/>
    </row>
    <row r="1885" spans="17:24" x14ac:dyDescent="0.25">
      <c r="Q1885" s="21"/>
      <c r="R1885" s="21"/>
      <c r="S1885" s="21"/>
      <c r="T1885" s="21"/>
      <c r="U1885" s="21"/>
      <c r="V1885" s="21"/>
      <c r="W1885" s="21"/>
      <c r="X1885" s="21"/>
    </row>
    <row r="1886" spans="17:24" x14ac:dyDescent="0.25">
      <c r="Q1886" s="21"/>
      <c r="R1886" s="21"/>
      <c r="S1886" s="21"/>
      <c r="T1886" s="21"/>
      <c r="U1886" s="21"/>
      <c r="V1886" s="21"/>
      <c r="W1886" s="21"/>
      <c r="X1886" s="21"/>
    </row>
    <row r="1887" spans="17:24" x14ac:dyDescent="0.25">
      <c r="Q1887" s="21"/>
      <c r="R1887" s="21"/>
      <c r="S1887" s="21"/>
      <c r="T1887" s="21"/>
      <c r="U1887" s="21"/>
      <c r="V1887" s="21"/>
      <c r="W1887" s="21"/>
      <c r="X1887" s="21"/>
    </row>
    <row r="1888" spans="17:24" x14ac:dyDescent="0.25">
      <c r="Q1888" s="21"/>
      <c r="R1888" s="21"/>
      <c r="S1888" s="21"/>
      <c r="T1888" s="21"/>
      <c r="U1888" s="21"/>
      <c r="V1888" s="21"/>
      <c r="W1888" s="21"/>
      <c r="X1888" s="21"/>
    </row>
    <row r="1889" spans="17:24" x14ac:dyDescent="0.25">
      <c r="Q1889" s="21"/>
      <c r="R1889" s="21"/>
      <c r="S1889" s="21"/>
      <c r="T1889" s="21"/>
      <c r="U1889" s="21"/>
      <c r="V1889" s="21"/>
      <c r="W1889" s="21"/>
      <c r="X1889" s="21"/>
    </row>
    <row r="1890" spans="17:24" x14ac:dyDescent="0.25">
      <c r="Q1890" s="21"/>
      <c r="R1890" s="21"/>
      <c r="S1890" s="21"/>
      <c r="T1890" s="21"/>
      <c r="U1890" s="21"/>
      <c r="V1890" s="21"/>
      <c r="W1890" s="21"/>
      <c r="X1890" s="21"/>
    </row>
    <row r="1891" spans="17:24" x14ac:dyDescent="0.25">
      <c r="Q1891" s="21"/>
      <c r="R1891" s="21"/>
      <c r="S1891" s="21"/>
      <c r="T1891" s="21"/>
      <c r="U1891" s="21"/>
      <c r="V1891" s="21"/>
      <c r="W1891" s="21"/>
      <c r="X1891" s="21"/>
    </row>
    <row r="1892" spans="17:24" x14ac:dyDescent="0.25">
      <c r="Q1892" s="21"/>
      <c r="R1892" s="21"/>
      <c r="S1892" s="21"/>
      <c r="T1892" s="21"/>
      <c r="U1892" s="21"/>
      <c r="V1892" s="21"/>
      <c r="W1892" s="21"/>
      <c r="X1892" s="21"/>
    </row>
    <row r="1893" spans="17:24" x14ac:dyDescent="0.25">
      <c r="Q1893" s="21"/>
      <c r="R1893" s="21"/>
      <c r="S1893" s="21"/>
      <c r="T1893" s="21"/>
      <c r="U1893" s="21"/>
      <c r="V1893" s="21"/>
      <c r="W1893" s="21"/>
      <c r="X1893" s="21"/>
    </row>
    <row r="1894" spans="17:24" x14ac:dyDescent="0.25">
      <c r="Q1894" s="21"/>
      <c r="R1894" s="21"/>
      <c r="S1894" s="21"/>
      <c r="T1894" s="21"/>
      <c r="U1894" s="21"/>
      <c r="V1894" s="21"/>
      <c r="W1894" s="21"/>
      <c r="X1894" s="21"/>
    </row>
    <row r="1895" spans="17:24" x14ac:dyDescent="0.25">
      <c r="Q1895" s="21"/>
      <c r="R1895" s="21"/>
      <c r="S1895" s="21"/>
      <c r="T1895" s="21"/>
      <c r="U1895" s="21"/>
      <c r="V1895" s="21"/>
      <c r="W1895" s="21"/>
      <c r="X1895" s="21"/>
    </row>
    <row r="1896" spans="17:24" x14ac:dyDescent="0.25">
      <c r="Q1896" s="21"/>
      <c r="R1896" s="21"/>
      <c r="S1896" s="21"/>
      <c r="T1896" s="21"/>
      <c r="U1896" s="21"/>
      <c r="V1896" s="21"/>
      <c r="W1896" s="21"/>
      <c r="X1896" s="21"/>
    </row>
    <row r="1897" spans="17:24" x14ac:dyDescent="0.25">
      <c r="Q1897" s="21"/>
      <c r="R1897" s="21"/>
      <c r="S1897" s="21"/>
      <c r="T1897" s="21"/>
      <c r="U1897" s="21"/>
      <c r="V1897" s="21"/>
      <c r="W1897" s="21"/>
      <c r="X1897" s="21"/>
    </row>
    <row r="1898" spans="17:24" x14ac:dyDescent="0.25">
      <c r="Q1898" s="21"/>
      <c r="R1898" s="21"/>
      <c r="S1898" s="21"/>
      <c r="T1898" s="21"/>
      <c r="U1898" s="21"/>
      <c r="V1898" s="21"/>
      <c r="W1898" s="21"/>
      <c r="X1898" s="21"/>
    </row>
    <row r="1899" spans="17:24" x14ac:dyDescent="0.25">
      <c r="Q1899" s="21"/>
      <c r="R1899" s="21"/>
      <c r="S1899" s="21"/>
      <c r="T1899" s="21"/>
      <c r="U1899" s="21"/>
      <c r="V1899" s="21"/>
      <c r="W1899" s="21"/>
      <c r="X1899" s="21"/>
    </row>
    <row r="1900" spans="17:24" x14ac:dyDescent="0.25">
      <c r="Q1900" s="21"/>
      <c r="R1900" s="21"/>
      <c r="S1900" s="21"/>
      <c r="T1900" s="21"/>
      <c r="U1900" s="21"/>
      <c r="V1900" s="21"/>
      <c r="W1900" s="21"/>
      <c r="X1900" s="21"/>
    </row>
    <row r="1901" spans="17:24" x14ac:dyDescent="0.25">
      <c r="Q1901" s="21"/>
      <c r="R1901" s="21"/>
      <c r="S1901" s="21"/>
      <c r="T1901" s="21"/>
      <c r="U1901" s="21"/>
      <c r="V1901" s="21"/>
      <c r="W1901" s="21"/>
      <c r="X1901" s="21"/>
    </row>
    <row r="1902" spans="17:24" x14ac:dyDescent="0.25">
      <c r="Q1902" s="21"/>
      <c r="R1902" s="21"/>
      <c r="S1902" s="21"/>
      <c r="T1902" s="21"/>
      <c r="U1902" s="21"/>
      <c r="V1902" s="21"/>
      <c r="W1902" s="21"/>
      <c r="X1902" s="21"/>
    </row>
    <row r="1903" spans="17:24" x14ac:dyDescent="0.25">
      <c r="Q1903" s="21"/>
      <c r="R1903" s="21"/>
      <c r="S1903" s="21"/>
      <c r="T1903" s="21"/>
      <c r="U1903" s="21"/>
      <c r="V1903" s="21"/>
      <c r="W1903" s="21"/>
      <c r="X1903" s="21"/>
    </row>
    <row r="1904" spans="17:24" x14ac:dyDescent="0.25">
      <c r="Q1904" s="21"/>
      <c r="R1904" s="21"/>
      <c r="S1904" s="21"/>
      <c r="T1904" s="21"/>
      <c r="U1904" s="21"/>
      <c r="V1904" s="21"/>
      <c r="W1904" s="21"/>
      <c r="X1904" s="21"/>
    </row>
    <row r="1905" spans="17:24" x14ac:dyDescent="0.25">
      <c r="Q1905" s="21"/>
      <c r="R1905" s="21"/>
      <c r="S1905" s="21"/>
      <c r="T1905" s="21"/>
      <c r="U1905" s="21"/>
      <c r="V1905" s="21"/>
      <c r="W1905" s="21"/>
      <c r="X1905" s="21"/>
    </row>
    <row r="1906" spans="17:24" x14ac:dyDescent="0.25">
      <c r="Q1906" s="21"/>
      <c r="R1906" s="21"/>
      <c r="S1906" s="21"/>
      <c r="T1906" s="21"/>
      <c r="U1906" s="21"/>
      <c r="V1906" s="21"/>
      <c r="W1906" s="21"/>
      <c r="X1906" s="21"/>
    </row>
    <row r="1907" spans="17:24" x14ac:dyDescent="0.25">
      <c r="Q1907" s="21"/>
      <c r="R1907" s="21"/>
      <c r="S1907" s="21"/>
      <c r="T1907" s="21"/>
      <c r="U1907" s="21"/>
      <c r="V1907" s="21"/>
      <c r="W1907" s="21"/>
      <c r="X1907" s="21"/>
    </row>
    <row r="1908" spans="17:24" x14ac:dyDescent="0.25">
      <c r="Q1908" s="21"/>
      <c r="R1908" s="21"/>
      <c r="S1908" s="21"/>
      <c r="T1908" s="21"/>
      <c r="U1908" s="21"/>
      <c r="V1908" s="21"/>
      <c r="W1908" s="21"/>
      <c r="X1908" s="21"/>
    </row>
    <row r="1909" spans="17:24" x14ac:dyDescent="0.25">
      <c r="Q1909" s="21"/>
      <c r="R1909" s="21"/>
      <c r="S1909" s="21"/>
      <c r="T1909" s="21"/>
      <c r="U1909" s="21"/>
      <c r="V1909" s="21"/>
      <c r="W1909" s="21"/>
      <c r="X1909" s="21"/>
    </row>
    <row r="1910" spans="17:24" x14ac:dyDescent="0.25">
      <c r="Q1910" s="21"/>
      <c r="R1910" s="21"/>
      <c r="S1910" s="21"/>
      <c r="T1910" s="21"/>
      <c r="U1910" s="21"/>
      <c r="V1910" s="21"/>
      <c r="W1910" s="21"/>
      <c r="X1910" s="21"/>
    </row>
    <row r="1911" spans="17:24" x14ac:dyDescent="0.25">
      <c r="Q1911" s="21"/>
      <c r="R1911" s="21"/>
      <c r="S1911" s="21"/>
      <c r="T1911" s="21"/>
      <c r="U1911" s="21"/>
      <c r="V1911" s="21"/>
      <c r="W1911" s="21"/>
      <c r="X1911" s="21"/>
    </row>
    <row r="1912" spans="17:24" x14ac:dyDescent="0.25">
      <c r="Q1912" s="21"/>
      <c r="R1912" s="21"/>
      <c r="S1912" s="21"/>
      <c r="T1912" s="21"/>
      <c r="U1912" s="21"/>
      <c r="V1912" s="21"/>
      <c r="W1912" s="21"/>
      <c r="X1912" s="21"/>
    </row>
    <row r="1913" spans="17:24" x14ac:dyDescent="0.25">
      <c r="Q1913" s="21"/>
      <c r="R1913" s="21"/>
      <c r="S1913" s="21"/>
      <c r="T1913" s="21"/>
      <c r="U1913" s="21"/>
      <c r="V1913" s="21"/>
      <c r="W1913" s="21"/>
      <c r="X1913" s="21"/>
    </row>
    <row r="1914" spans="17:24" x14ac:dyDescent="0.25">
      <c r="Q1914" s="21"/>
      <c r="R1914" s="21"/>
      <c r="S1914" s="21"/>
      <c r="T1914" s="21"/>
      <c r="U1914" s="21"/>
      <c r="V1914" s="21"/>
      <c r="W1914" s="21"/>
      <c r="X1914" s="21"/>
    </row>
    <row r="1915" spans="17:24" x14ac:dyDescent="0.25">
      <c r="Q1915" s="21"/>
      <c r="R1915" s="21"/>
      <c r="S1915" s="21"/>
      <c r="T1915" s="21"/>
      <c r="U1915" s="21"/>
      <c r="V1915" s="21"/>
      <c r="W1915" s="21"/>
      <c r="X1915" s="21"/>
    </row>
    <row r="1916" spans="17:24" x14ac:dyDescent="0.25">
      <c r="Q1916" s="21"/>
      <c r="R1916" s="21"/>
      <c r="S1916" s="21"/>
      <c r="T1916" s="21"/>
      <c r="U1916" s="21"/>
      <c r="V1916" s="21"/>
      <c r="W1916" s="21"/>
      <c r="X1916" s="21"/>
    </row>
    <row r="1917" spans="17:24" x14ac:dyDescent="0.25">
      <c r="Q1917" s="21"/>
      <c r="R1917" s="21"/>
      <c r="S1917" s="21"/>
      <c r="T1917" s="21"/>
      <c r="U1917" s="21"/>
      <c r="V1917" s="21"/>
      <c r="W1917" s="21"/>
      <c r="X1917" s="21"/>
    </row>
    <row r="1918" spans="17:24" x14ac:dyDescent="0.25">
      <c r="Q1918" s="21"/>
      <c r="R1918" s="21"/>
      <c r="S1918" s="21"/>
      <c r="T1918" s="21"/>
      <c r="U1918" s="21"/>
      <c r="V1918" s="21"/>
      <c r="W1918" s="21"/>
      <c r="X1918" s="21"/>
    </row>
    <row r="1919" spans="17:24" x14ac:dyDescent="0.25">
      <c r="Q1919" s="21"/>
      <c r="R1919" s="21"/>
      <c r="S1919" s="21"/>
      <c r="T1919" s="21"/>
      <c r="U1919" s="21"/>
      <c r="V1919" s="21"/>
      <c r="W1919" s="21"/>
      <c r="X1919" s="21"/>
    </row>
    <row r="1920" spans="17:24" x14ac:dyDescent="0.25">
      <c r="Q1920" s="21"/>
      <c r="R1920" s="21"/>
      <c r="S1920" s="21"/>
      <c r="T1920" s="21"/>
      <c r="U1920" s="21"/>
      <c r="V1920" s="21"/>
      <c r="W1920" s="21"/>
      <c r="X1920" s="21"/>
    </row>
    <row r="1921" spans="17:24" x14ac:dyDescent="0.25">
      <c r="Q1921" s="21"/>
      <c r="R1921" s="21"/>
      <c r="S1921" s="21"/>
      <c r="T1921" s="21"/>
      <c r="U1921" s="21"/>
      <c r="V1921" s="21"/>
      <c r="W1921" s="21"/>
      <c r="X1921" s="21"/>
    </row>
    <row r="1922" spans="17:24" x14ac:dyDescent="0.25">
      <c r="Q1922" s="21"/>
      <c r="R1922" s="21"/>
      <c r="S1922" s="21"/>
      <c r="T1922" s="21"/>
      <c r="U1922" s="21"/>
      <c r="V1922" s="21"/>
      <c r="W1922" s="21"/>
      <c r="X1922" s="21"/>
    </row>
    <row r="1923" spans="17:24" x14ac:dyDescent="0.25">
      <c r="Q1923" s="21"/>
      <c r="R1923" s="21"/>
      <c r="S1923" s="21"/>
      <c r="T1923" s="21"/>
      <c r="U1923" s="21"/>
      <c r="V1923" s="21"/>
      <c r="W1923" s="21"/>
      <c r="X1923" s="21"/>
    </row>
    <row r="1924" spans="17:24" x14ac:dyDescent="0.25">
      <c r="Q1924" s="21"/>
      <c r="R1924" s="21"/>
      <c r="S1924" s="21"/>
      <c r="T1924" s="21"/>
      <c r="U1924" s="21"/>
      <c r="V1924" s="21"/>
      <c r="W1924" s="21"/>
      <c r="X1924" s="21"/>
    </row>
    <row r="1925" spans="17:24" x14ac:dyDescent="0.25">
      <c r="Q1925" s="21"/>
      <c r="R1925" s="21"/>
      <c r="S1925" s="21"/>
      <c r="T1925" s="21"/>
      <c r="U1925" s="21"/>
      <c r="V1925" s="21"/>
      <c r="W1925" s="21"/>
      <c r="X1925" s="21"/>
    </row>
    <row r="1926" spans="17:24" x14ac:dyDescent="0.25">
      <c r="Q1926" s="21"/>
      <c r="R1926" s="21"/>
      <c r="S1926" s="21"/>
      <c r="T1926" s="21"/>
      <c r="U1926" s="21"/>
      <c r="V1926" s="21"/>
      <c r="W1926" s="21"/>
      <c r="X1926" s="21"/>
    </row>
    <row r="1927" spans="17:24" x14ac:dyDescent="0.25">
      <c r="Q1927" s="21"/>
      <c r="R1927" s="21"/>
      <c r="S1927" s="21"/>
      <c r="T1927" s="21"/>
      <c r="U1927" s="21"/>
      <c r="V1927" s="21"/>
      <c r="W1927" s="21"/>
      <c r="X1927" s="21"/>
    </row>
    <row r="1928" spans="17:24" x14ac:dyDescent="0.25">
      <c r="Q1928" s="21"/>
      <c r="R1928" s="21"/>
      <c r="S1928" s="21"/>
      <c r="T1928" s="21"/>
      <c r="U1928" s="21"/>
      <c r="V1928" s="21"/>
      <c r="W1928" s="21"/>
      <c r="X1928" s="21"/>
    </row>
    <row r="1929" spans="17:24" x14ac:dyDescent="0.25">
      <c r="Q1929" s="21"/>
      <c r="R1929" s="21"/>
      <c r="S1929" s="21"/>
      <c r="T1929" s="21"/>
      <c r="U1929" s="21"/>
      <c r="V1929" s="21"/>
      <c r="W1929" s="21"/>
      <c r="X1929" s="21"/>
    </row>
    <row r="1930" spans="17:24" x14ac:dyDescent="0.25">
      <c r="Q1930" s="21"/>
      <c r="R1930" s="21"/>
      <c r="S1930" s="21"/>
      <c r="T1930" s="21"/>
      <c r="U1930" s="21"/>
      <c r="V1930" s="21"/>
      <c r="W1930" s="21"/>
      <c r="X1930" s="21"/>
    </row>
    <row r="1931" spans="17:24" x14ac:dyDescent="0.25">
      <c r="Q1931" s="21"/>
      <c r="R1931" s="21"/>
      <c r="S1931" s="21"/>
      <c r="T1931" s="21"/>
      <c r="U1931" s="21"/>
      <c r="V1931" s="21"/>
      <c r="W1931" s="21"/>
      <c r="X1931" s="21"/>
    </row>
    <row r="1932" spans="17:24" x14ac:dyDescent="0.25">
      <c r="Q1932" s="21"/>
      <c r="R1932" s="21"/>
      <c r="S1932" s="21"/>
      <c r="T1932" s="21"/>
      <c r="U1932" s="21"/>
      <c r="V1932" s="21"/>
      <c r="W1932" s="21"/>
      <c r="X1932" s="21"/>
    </row>
    <row r="1933" spans="17:24" x14ac:dyDescent="0.25">
      <c r="Q1933" s="21"/>
      <c r="R1933" s="21"/>
      <c r="S1933" s="21"/>
      <c r="T1933" s="21"/>
      <c r="U1933" s="21"/>
      <c r="V1933" s="21"/>
      <c r="W1933" s="21"/>
      <c r="X1933" s="21"/>
    </row>
    <row r="1934" spans="17:24" x14ac:dyDescent="0.25">
      <c r="Q1934" s="21"/>
      <c r="R1934" s="21"/>
      <c r="S1934" s="21"/>
      <c r="T1934" s="21"/>
      <c r="U1934" s="21"/>
      <c r="V1934" s="21"/>
      <c r="W1934" s="21"/>
      <c r="X1934" s="21"/>
    </row>
    <row r="1935" spans="17:24" x14ac:dyDescent="0.25">
      <c r="Q1935" s="21"/>
      <c r="R1935" s="21"/>
      <c r="S1935" s="21"/>
      <c r="T1935" s="21"/>
      <c r="U1935" s="21"/>
      <c r="V1935" s="21"/>
      <c r="W1935" s="21"/>
      <c r="X1935" s="21"/>
    </row>
    <row r="1936" spans="17:24" x14ac:dyDescent="0.25">
      <c r="Q1936" s="21"/>
      <c r="R1936" s="21"/>
      <c r="S1936" s="21"/>
      <c r="T1936" s="21"/>
      <c r="U1936" s="21"/>
      <c r="V1936" s="21"/>
      <c r="W1936" s="21"/>
      <c r="X1936" s="21"/>
    </row>
    <row r="1937" spans="17:24" x14ac:dyDescent="0.25">
      <c r="Q1937" s="21"/>
      <c r="R1937" s="21"/>
      <c r="S1937" s="21"/>
      <c r="T1937" s="21"/>
      <c r="U1937" s="21"/>
      <c r="V1937" s="21"/>
      <c r="W1937" s="21"/>
      <c r="X1937" s="21"/>
    </row>
    <row r="1938" spans="17:24" x14ac:dyDescent="0.25">
      <c r="Q1938" s="21"/>
      <c r="R1938" s="21"/>
      <c r="S1938" s="21"/>
      <c r="T1938" s="21"/>
      <c r="U1938" s="21"/>
      <c r="V1938" s="21"/>
      <c r="W1938" s="21"/>
      <c r="X1938" s="21"/>
    </row>
    <row r="1939" spans="17:24" x14ac:dyDescent="0.25">
      <c r="Q1939" s="21"/>
      <c r="R1939" s="21"/>
      <c r="S1939" s="21"/>
      <c r="T1939" s="21"/>
      <c r="U1939" s="21"/>
      <c r="V1939" s="21"/>
      <c r="W1939" s="21"/>
      <c r="X1939" s="21"/>
    </row>
    <row r="1940" spans="17:24" x14ac:dyDescent="0.25">
      <c r="Q1940" s="21"/>
      <c r="R1940" s="21"/>
      <c r="S1940" s="21"/>
      <c r="T1940" s="21"/>
      <c r="U1940" s="21"/>
      <c r="V1940" s="21"/>
      <c r="W1940" s="21"/>
      <c r="X1940" s="21"/>
    </row>
    <row r="1941" spans="17:24" x14ac:dyDescent="0.25">
      <c r="Q1941" s="21"/>
      <c r="R1941" s="21"/>
      <c r="S1941" s="21"/>
      <c r="T1941" s="21"/>
      <c r="U1941" s="21"/>
      <c r="V1941" s="21"/>
      <c r="W1941" s="21"/>
      <c r="X1941" s="21"/>
    </row>
    <row r="1942" spans="17:24" x14ac:dyDescent="0.25">
      <c r="Q1942" s="21"/>
      <c r="R1942" s="21"/>
      <c r="S1942" s="21"/>
      <c r="T1942" s="21"/>
      <c r="U1942" s="21"/>
      <c r="V1942" s="21"/>
      <c r="W1942" s="21"/>
      <c r="X1942" s="21"/>
    </row>
    <row r="1943" spans="17:24" x14ac:dyDescent="0.25">
      <c r="Q1943" s="21"/>
      <c r="R1943" s="21"/>
      <c r="S1943" s="21"/>
      <c r="T1943" s="21"/>
      <c r="U1943" s="21"/>
      <c r="V1943" s="21"/>
      <c r="W1943" s="21"/>
      <c r="X1943" s="21"/>
    </row>
    <row r="1944" spans="17:24" x14ac:dyDescent="0.25">
      <c r="Q1944" s="21"/>
      <c r="R1944" s="21"/>
      <c r="S1944" s="21"/>
      <c r="T1944" s="21"/>
      <c r="U1944" s="21"/>
      <c r="V1944" s="21"/>
      <c r="W1944" s="21"/>
      <c r="X1944" s="21"/>
    </row>
    <row r="1945" spans="17:24" x14ac:dyDescent="0.25">
      <c r="Q1945" s="21"/>
      <c r="R1945" s="21"/>
      <c r="S1945" s="21"/>
      <c r="T1945" s="21"/>
      <c r="U1945" s="21"/>
      <c r="V1945" s="21"/>
      <c r="W1945" s="21"/>
      <c r="X1945" s="21"/>
    </row>
    <row r="1946" spans="17:24" x14ac:dyDescent="0.25">
      <c r="Q1946" s="21"/>
      <c r="R1946" s="21"/>
      <c r="S1946" s="21"/>
      <c r="T1946" s="21"/>
      <c r="U1946" s="21"/>
      <c r="V1946" s="21"/>
      <c r="W1946" s="21"/>
      <c r="X1946" s="21"/>
    </row>
    <row r="1947" spans="17:24" x14ac:dyDescent="0.25">
      <c r="Q1947" s="21"/>
      <c r="R1947" s="21"/>
      <c r="S1947" s="21"/>
      <c r="T1947" s="21"/>
      <c r="U1947" s="21"/>
      <c r="V1947" s="21"/>
      <c r="W1947" s="21"/>
      <c r="X1947" s="21"/>
    </row>
    <row r="1948" spans="17:24" x14ac:dyDescent="0.25">
      <c r="Q1948" s="21"/>
      <c r="R1948" s="21"/>
      <c r="S1948" s="21"/>
      <c r="T1948" s="21"/>
      <c r="U1948" s="21"/>
      <c r="V1948" s="21"/>
      <c r="W1948" s="21"/>
      <c r="X1948" s="21"/>
    </row>
    <row r="1949" spans="17:24" x14ac:dyDescent="0.25">
      <c r="Q1949" s="21"/>
      <c r="R1949" s="21"/>
      <c r="S1949" s="21"/>
      <c r="T1949" s="21"/>
      <c r="U1949" s="21"/>
      <c r="V1949" s="21"/>
      <c r="W1949" s="21"/>
      <c r="X1949" s="21"/>
    </row>
    <row r="1950" spans="17:24" x14ac:dyDescent="0.25">
      <c r="Q1950" s="21"/>
      <c r="R1950" s="21"/>
      <c r="S1950" s="21"/>
      <c r="T1950" s="21"/>
      <c r="U1950" s="21"/>
      <c r="V1950" s="21"/>
      <c r="W1950" s="21"/>
      <c r="X1950" s="21"/>
    </row>
    <row r="1951" spans="17:24" x14ac:dyDescent="0.25">
      <c r="Q1951" s="21"/>
      <c r="R1951" s="21"/>
      <c r="S1951" s="21"/>
      <c r="T1951" s="21"/>
      <c r="U1951" s="21"/>
      <c r="V1951" s="21"/>
      <c r="W1951" s="21"/>
      <c r="X1951" s="21"/>
    </row>
    <row r="1952" spans="17:24" x14ac:dyDescent="0.25">
      <c r="Q1952" s="21"/>
      <c r="R1952" s="21"/>
      <c r="S1952" s="21"/>
      <c r="T1952" s="21"/>
      <c r="U1952" s="21"/>
      <c r="V1952" s="21"/>
      <c r="W1952" s="21"/>
      <c r="X1952" s="21"/>
    </row>
    <row r="1953" spans="17:24" x14ac:dyDescent="0.25">
      <c r="Q1953" s="21"/>
      <c r="R1953" s="21"/>
      <c r="S1953" s="21"/>
      <c r="T1953" s="21"/>
      <c r="U1953" s="21"/>
      <c r="V1953" s="21"/>
      <c r="W1953" s="21"/>
      <c r="X1953" s="21"/>
    </row>
    <row r="1954" spans="17:24" x14ac:dyDescent="0.25">
      <c r="Q1954" s="21"/>
      <c r="R1954" s="21"/>
      <c r="S1954" s="21"/>
      <c r="T1954" s="21"/>
      <c r="U1954" s="21"/>
      <c r="V1954" s="21"/>
      <c r="W1954" s="21"/>
      <c r="X1954" s="21"/>
    </row>
    <row r="1955" spans="17:24" x14ac:dyDescent="0.25">
      <c r="Q1955" s="21"/>
      <c r="R1955" s="21"/>
      <c r="S1955" s="21"/>
      <c r="T1955" s="21"/>
      <c r="U1955" s="21"/>
      <c r="V1955" s="21"/>
      <c r="W1955" s="21"/>
      <c r="X1955" s="21"/>
    </row>
    <row r="1956" spans="17:24" x14ac:dyDescent="0.25">
      <c r="Q1956" s="21"/>
      <c r="R1956" s="21"/>
      <c r="S1956" s="21"/>
      <c r="T1956" s="21"/>
      <c r="U1956" s="21"/>
      <c r="V1956" s="21"/>
      <c r="W1956" s="21"/>
      <c r="X1956" s="21"/>
    </row>
    <row r="1957" spans="17:24" x14ac:dyDescent="0.25">
      <c r="Q1957" s="21"/>
      <c r="R1957" s="21"/>
      <c r="S1957" s="21"/>
      <c r="T1957" s="21"/>
      <c r="U1957" s="21"/>
      <c r="V1957" s="21"/>
      <c r="W1957" s="21"/>
      <c r="X1957" s="21"/>
    </row>
    <row r="1958" spans="17:24" x14ac:dyDescent="0.25">
      <c r="Q1958" s="21"/>
      <c r="R1958" s="21"/>
      <c r="S1958" s="21"/>
      <c r="T1958" s="21"/>
      <c r="U1958" s="21"/>
      <c r="V1958" s="21"/>
      <c r="W1958" s="21"/>
      <c r="X1958" s="21"/>
    </row>
    <row r="1959" spans="17:24" x14ac:dyDescent="0.25">
      <c r="Q1959" s="21"/>
      <c r="R1959" s="21"/>
      <c r="S1959" s="21"/>
      <c r="T1959" s="21"/>
      <c r="U1959" s="21"/>
      <c r="V1959" s="21"/>
      <c r="W1959" s="21"/>
      <c r="X1959" s="21"/>
    </row>
    <row r="1960" spans="17:24" x14ac:dyDescent="0.25">
      <c r="Q1960" s="21"/>
      <c r="R1960" s="21"/>
      <c r="S1960" s="21"/>
      <c r="T1960" s="21"/>
      <c r="U1960" s="21"/>
      <c r="V1960" s="21"/>
      <c r="W1960" s="21"/>
      <c r="X1960" s="21"/>
    </row>
    <row r="1961" spans="17:24" x14ac:dyDescent="0.25">
      <c r="Q1961" s="21"/>
      <c r="R1961" s="21"/>
      <c r="S1961" s="21"/>
      <c r="T1961" s="21"/>
      <c r="U1961" s="21"/>
      <c r="V1961" s="21"/>
      <c r="W1961" s="21"/>
      <c r="X1961" s="21"/>
    </row>
    <row r="1962" spans="17:24" x14ac:dyDescent="0.25">
      <c r="Q1962" s="21"/>
      <c r="R1962" s="21"/>
      <c r="S1962" s="21"/>
      <c r="T1962" s="21"/>
      <c r="U1962" s="21"/>
      <c r="V1962" s="21"/>
      <c r="W1962" s="21"/>
      <c r="X1962" s="21"/>
    </row>
    <row r="1963" spans="17:24" x14ac:dyDescent="0.25">
      <c r="Q1963" s="21"/>
      <c r="R1963" s="21"/>
      <c r="S1963" s="21"/>
      <c r="T1963" s="21"/>
      <c r="U1963" s="21"/>
      <c r="V1963" s="21"/>
      <c r="W1963" s="21"/>
      <c r="X1963" s="21"/>
    </row>
    <row r="1964" spans="17:24" x14ac:dyDescent="0.25">
      <c r="Q1964" s="21"/>
      <c r="R1964" s="21"/>
      <c r="S1964" s="21"/>
      <c r="T1964" s="21"/>
      <c r="U1964" s="21"/>
      <c r="V1964" s="21"/>
      <c r="W1964" s="21"/>
      <c r="X1964" s="21"/>
    </row>
    <row r="1965" spans="17:24" x14ac:dyDescent="0.25">
      <c r="Q1965" s="21"/>
      <c r="R1965" s="21"/>
      <c r="S1965" s="21"/>
      <c r="T1965" s="21"/>
      <c r="U1965" s="21"/>
      <c r="V1965" s="21"/>
      <c r="W1965" s="21"/>
      <c r="X1965" s="21"/>
    </row>
    <row r="1966" spans="17:24" x14ac:dyDescent="0.25">
      <c r="Q1966" s="21"/>
      <c r="R1966" s="21"/>
      <c r="S1966" s="21"/>
      <c r="T1966" s="21"/>
      <c r="U1966" s="21"/>
      <c r="V1966" s="21"/>
      <c r="W1966" s="21"/>
      <c r="X1966" s="21"/>
    </row>
    <row r="1967" spans="17:24" x14ac:dyDescent="0.25">
      <c r="Q1967" s="21"/>
      <c r="R1967" s="21"/>
      <c r="S1967" s="21"/>
      <c r="T1967" s="21"/>
      <c r="U1967" s="21"/>
      <c r="V1967" s="21"/>
      <c r="W1967" s="21"/>
      <c r="X1967" s="21"/>
    </row>
    <row r="1968" spans="17:24" x14ac:dyDescent="0.25">
      <c r="Q1968" s="21"/>
      <c r="R1968" s="21"/>
      <c r="S1968" s="21"/>
      <c r="T1968" s="21"/>
      <c r="U1968" s="21"/>
      <c r="V1968" s="21"/>
      <c r="W1968" s="21"/>
      <c r="X1968" s="21"/>
    </row>
    <row r="1969" spans="17:24" x14ac:dyDescent="0.25">
      <c r="Q1969" s="21"/>
      <c r="R1969" s="21"/>
      <c r="S1969" s="21"/>
      <c r="T1969" s="21"/>
      <c r="U1969" s="21"/>
      <c r="V1969" s="21"/>
      <c r="W1969" s="21"/>
      <c r="X1969" s="21"/>
    </row>
    <row r="1970" spans="17:24" x14ac:dyDescent="0.25">
      <c r="Q1970" s="21"/>
      <c r="R1970" s="21"/>
      <c r="S1970" s="21"/>
      <c r="T1970" s="21"/>
      <c r="U1970" s="21"/>
      <c r="V1970" s="21"/>
      <c r="W1970" s="21"/>
      <c r="X1970" s="21"/>
    </row>
    <row r="1971" spans="17:24" x14ac:dyDescent="0.25">
      <c r="Q1971" s="21"/>
      <c r="R1971" s="21"/>
      <c r="S1971" s="21"/>
      <c r="T1971" s="21"/>
      <c r="U1971" s="21"/>
      <c r="V1971" s="21"/>
      <c r="W1971" s="21"/>
      <c r="X1971" s="21"/>
    </row>
    <row r="1972" spans="17:24" x14ac:dyDescent="0.25">
      <c r="Q1972" s="21"/>
      <c r="R1972" s="21"/>
      <c r="S1972" s="21"/>
      <c r="T1972" s="21"/>
      <c r="U1972" s="21"/>
      <c r="V1972" s="21"/>
      <c r="W1972" s="21"/>
      <c r="X1972" s="21"/>
    </row>
    <row r="1973" spans="17:24" x14ac:dyDescent="0.25">
      <c r="Q1973" s="21"/>
      <c r="R1973" s="21"/>
      <c r="S1973" s="21"/>
      <c r="T1973" s="21"/>
      <c r="U1973" s="21"/>
      <c r="V1973" s="21"/>
      <c r="W1973" s="21"/>
      <c r="X1973" s="21"/>
    </row>
    <row r="1974" spans="17:24" x14ac:dyDescent="0.25">
      <c r="Q1974" s="21"/>
      <c r="R1974" s="21"/>
      <c r="S1974" s="21"/>
      <c r="T1974" s="21"/>
      <c r="U1974" s="21"/>
      <c r="V1974" s="21"/>
      <c r="W1974" s="21"/>
      <c r="X1974" s="21"/>
    </row>
    <row r="1975" spans="17:24" x14ac:dyDescent="0.25">
      <c r="Q1975" s="21"/>
      <c r="R1975" s="21"/>
      <c r="S1975" s="21"/>
      <c r="T1975" s="21"/>
      <c r="U1975" s="21"/>
      <c r="V1975" s="21"/>
      <c r="W1975" s="21"/>
      <c r="X1975" s="21"/>
    </row>
    <row r="1976" spans="17:24" x14ac:dyDescent="0.25">
      <c r="Q1976" s="21"/>
      <c r="R1976" s="21"/>
      <c r="S1976" s="21"/>
      <c r="T1976" s="21"/>
      <c r="U1976" s="21"/>
      <c r="V1976" s="21"/>
      <c r="W1976" s="21"/>
      <c r="X1976" s="21"/>
    </row>
    <row r="1977" spans="17:24" x14ac:dyDescent="0.25">
      <c r="Q1977" s="21"/>
      <c r="R1977" s="21"/>
      <c r="S1977" s="21"/>
      <c r="T1977" s="21"/>
      <c r="U1977" s="21"/>
      <c r="V1977" s="21"/>
      <c r="W1977" s="21"/>
      <c r="X1977" s="21"/>
    </row>
    <row r="1978" spans="17:24" x14ac:dyDescent="0.25">
      <c r="Q1978" s="21"/>
      <c r="R1978" s="21"/>
      <c r="S1978" s="21"/>
      <c r="T1978" s="21"/>
      <c r="U1978" s="21"/>
      <c r="V1978" s="21"/>
      <c r="W1978" s="21"/>
      <c r="X1978" s="21"/>
    </row>
    <row r="1979" spans="17:24" x14ac:dyDescent="0.25">
      <c r="Q1979" s="21"/>
      <c r="R1979" s="21"/>
      <c r="S1979" s="21"/>
      <c r="T1979" s="21"/>
      <c r="U1979" s="21"/>
      <c r="V1979" s="21"/>
      <c r="W1979" s="21"/>
      <c r="X1979" s="21"/>
    </row>
    <row r="1980" spans="17:24" x14ac:dyDescent="0.25">
      <c r="Q1980" s="21"/>
      <c r="R1980" s="21"/>
      <c r="S1980" s="21"/>
      <c r="T1980" s="21"/>
      <c r="U1980" s="21"/>
      <c r="V1980" s="21"/>
      <c r="W1980" s="21"/>
      <c r="X1980" s="21"/>
    </row>
    <row r="1981" spans="17:24" x14ac:dyDescent="0.25">
      <c r="Q1981" s="21"/>
      <c r="R1981" s="21"/>
      <c r="S1981" s="21"/>
      <c r="T1981" s="21"/>
      <c r="U1981" s="21"/>
      <c r="V1981" s="21"/>
      <c r="W1981" s="21"/>
      <c r="X1981" s="21"/>
    </row>
    <row r="1982" spans="17:24" x14ac:dyDescent="0.25">
      <c r="Q1982" s="21"/>
      <c r="R1982" s="21"/>
      <c r="S1982" s="21"/>
      <c r="T1982" s="21"/>
      <c r="U1982" s="21"/>
      <c r="V1982" s="21"/>
      <c r="W1982" s="21"/>
      <c r="X1982" s="21"/>
    </row>
    <row r="1983" spans="17:24" x14ac:dyDescent="0.25">
      <c r="Q1983" s="21"/>
      <c r="R1983" s="21"/>
      <c r="S1983" s="21"/>
      <c r="T1983" s="21"/>
      <c r="U1983" s="21"/>
      <c r="V1983" s="21"/>
      <c r="W1983" s="21"/>
      <c r="X1983" s="21"/>
    </row>
    <row r="1984" spans="17:24" x14ac:dyDescent="0.25">
      <c r="Q1984" s="21"/>
      <c r="R1984" s="21"/>
      <c r="S1984" s="21"/>
      <c r="T1984" s="21"/>
      <c r="U1984" s="21"/>
      <c r="V1984" s="21"/>
      <c r="W1984" s="21"/>
      <c r="X1984" s="21"/>
    </row>
    <row r="1985" spans="17:24" x14ac:dyDescent="0.25">
      <c r="Q1985" s="21"/>
      <c r="R1985" s="21"/>
      <c r="S1985" s="21"/>
      <c r="T1985" s="21"/>
      <c r="U1985" s="21"/>
      <c r="V1985" s="21"/>
      <c r="W1985" s="21"/>
      <c r="X1985" s="21"/>
    </row>
    <row r="1986" spans="17:24" x14ac:dyDescent="0.25">
      <c r="Q1986" s="21"/>
      <c r="R1986" s="21"/>
      <c r="S1986" s="21"/>
      <c r="T1986" s="21"/>
      <c r="U1986" s="21"/>
      <c r="V1986" s="21"/>
      <c r="W1986" s="21"/>
      <c r="X1986" s="21"/>
    </row>
    <row r="1987" spans="17:24" x14ac:dyDescent="0.25">
      <c r="Q1987" s="21"/>
      <c r="R1987" s="21"/>
      <c r="S1987" s="21"/>
      <c r="T1987" s="21"/>
      <c r="U1987" s="21"/>
      <c r="V1987" s="21"/>
      <c r="W1987" s="21"/>
      <c r="X1987" s="21"/>
    </row>
    <row r="1988" spans="17:24" x14ac:dyDescent="0.25">
      <c r="Q1988" s="21"/>
      <c r="R1988" s="21"/>
      <c r="S1988" s="21"/>
      <c r="T1988" s="21"/>
      <c r="U1988" s="21"/>
      <c r="V1988" s="21"/>
      <c r="W1988" s="21"/>
      <c r="X1988" s="21"/>
    </row>
    <row r="1989" spans="17:24" x14ac:dyDescent="0.25">
      <c r="Q1989" s="21"/>
      <c r="R1989" s="21"/>
      <c r="S1989" s="21"/>
      <c r="T1989" s="21"/>
      <c r="U1989" s="21"/>
      <c r="V1989" s="21"/>
      <c r="W1989" s="21"/>
      <c r="X1989" s="21"/>
    </row>
    <row r="1990" spans="17:24" x14ac:dyDescent="0.25">
      <c r="Q1990" s="21"/>
      <c r="R1990" s="21"/>
      <c r="S1990" s="21"/>
      <c r="T1990" s="21"/>
      <c r="U1990" s="21"/>
      <c r="V1990" s="21"/>
      <c r="W1990" s="21"/>
      <c r="X1990" s="21"/>
    </row>
    <row r="1991" spans="17:24" x14ac:dyDescent="0.25">
      <c r="Q1991" s="21"/>
      <c r="R1991" s="21"/>
      <c r="S1991" s="21"/>
      <c r="T1991" s="21"/>
      <c r="U1991" s="21"/>
      <c r="V1991" s="21"/>
      <c r="W1991" s="21"/>
      <c r="X1991" s="21"/>
    </row>
    <row r="1992" spans="17:24" x14ac:dyDescent="0.25">
      <c r="Q1992" s="21"/>
      <c r="R1992" s="21"/>
      <c r="S1992" s="21"/>
      <c r="T1992" s="21"/>
      <c r="U1992" s="21"/>
      <c r="V1992" s="21"/>
      <c r="W1992" s="21"/>
      <c r="X1992" s="21"/>
    </row>
    <row r="1993" spans="17:24" x14ac:dyDescent="0.25">
      <c r="Q1993" s="21"/>
      <c r="R1993" s="21"/>
      <c r="S1993" s="21"/>
      <c r="T1993" s="21"/>
      <c r="U1993" s="21"/>
      <c r="V1993" s="21"/>
      <c r="W1993" s="21"/>
      <c r="X1993" s="21"/>
    </row>
    <row r="1994" spans="17:24" x14ac:dyDescent="0.25">
      <c r="Q1994" s="21"/>
      <c r="R1994" s="21"/>
      <c r="S1994" s="21"/>
      <c r="T1994" s="21"/>
      <c r="U1994" s="21"/>
      <c r="V1994" s="21"/>
      <c r="W1994" s="21"/>
      <c r="X1994" s="21"/>
    </row>
    <row r="1995" spans="17:24" x14ac:dyDescent="0.25">
      <c r="Q1995" s="21"/>
      <c r="R1995" s="21"/>
      <c r="S1995" s="21"/>
      <c r="T1995" s="21"/>
      <c r="U1995" s="21"/>
      <c r="V1995" s="21"/>
      <c r="W1995" s="21"/>
      <c r="X1995" s="21"/>
    </row>
    <row r="1996" spans="17:24" x14ac:dyDescent="0.25">
      <c r="Q1996" s="21"/>
      <c r="R1996" s="21"/>
      <c r="S1996" s="21"/>
      <c r="T1996" s="21"/>
      <c r="U1996" s="21"/>
      <c r="V1996" s="21"/>
      <c r="W1996" s="21"/>
      <c r="X1996" s="21"/>
    </row>
    <row r="1997" spans="17:24" x14ac:dyDescent="0.25">
      <c r="Q1997" s="21"/>
      <c r="R1997" s="21"/>
      <c r="S1997" s="21"/>
      <c r="T1997" s="21"/>
      <c r="U1997" s="21"/>
      <c r="V1997" s="21"/>
      <c r="W1997" s="21"/>
      <c r="X1997" s="21"/>
    </row>
    <row r="1998" spans="17:24" x14ac:dyDescent="0.25">
      <c r="Q1998" s="21"/>
      <c r="R1998" s="21"/>
      <c r="S1998" s="21"/>
      <c r="T1998" s="21"/>
      <c r="U1998" s="21"/>
      <c r="V1998" s="21"/>
      <c r="W1998" s="21"/>
      <c r="X1998" s="21"/>
    </row>
    <row r="1999" spans="17:24" x14ac:dyDescent="0.25">
      <c r="Q1999" s="21"/>
      <c r="R1999" s="21"/>
      <c r="S1999" s="21"/>
      <c r="T1999" s="21"/>
      <c r="U1999" s="21"/>
      <c r="V1999" s="21"/>
      <c r="W1999" s="21"/>
      <c r="X1999" s="21"/>
    </row>
    <row r="2000" spans="17:24" x14ac:dyDescent="0.25">
      <c r="Q2000" s="21"/>
      <c r="R2000" s="21"/>
      <c r="S2000" s="21"/>
      <c r="T2000" s="21"/>
      <c r="U2000" s="21"/>
      <c r="V2000" s="21"/>
      <c r="W2000" s="21"/>
      <c r="X2000" s="21"/>
    </row>
    <row r="2001" spans="17:24" x14ac:dyDescent="0.25">
      <c r="Q2001" s="21"/>
      <c r="R2001" s="21"/>
      <c r="S2001" s="21"/>
      <c r="T2001" s="21"/>
      <c r="U2001" s="21"/>
      <c r="V2001" s="21"/>
      <c r="W2001" s="21"/>
      <c r="X2001" s="21"/>
    </row>
    <row r="2002" spans="17:24" x14ac:dyDescent="0.25">
      <c r="Q2002" s="21"/>
      <c r="R2002" s="21"/>
      <c r="S2002" s="21"/>
      <c r="T2002" s="21"/>
      <c r="U2002" s="21"/>
      <c r="V2002" s="21"/>
      <c r="W2002" s="21"/>
      <c r="X2002" s="21"/>
    </row>
    <row r="2003" spans="17:24" x14ac:dyDescent="0.25">
      <c r="Q2003" s="21"/>
      <c r="R2003" s="21"/>
      <c r="S2003" s="21"/>
      <c r="T2003" s="21"/>
      <c r="U2003" s="21"/>
      <c r="V2003" s="21"/>
      <c r="W2003" s="21"/>
      <c r="X2003" s="21"/>
    </row>
    <row r="2004" spans="17:24" x14ac:dyDescent="0.25">
      <c r="Q2004" s="21"/>
      <c r="R2004" s="21"/>
      <c r="S2004" s="21"/>
      <c r="T2004" s="21"/>
      <c r="U2004" s="21"/>
      <c r="V2004" s="21"/>
      <c r="W2004" s="21"/>
      <c r="X2004" s="21"/>
    </row>
    <row r="2005" spans="17:24" x14ac:dyDescent="0.25">
      <c r="Q2005" s="21"/>
      <c r="R2005" s="21"/>
      <c r="S2005" s="21"/>
      <c r="T2005" s="21"/>
      <c r="U2005" s="21"/>
      <c r="V2005" s="21"/>
      <c r="W2005" s="21"/>
      <c r="X2005" s="21"/>
    </row>
    <row r="2006" spans="17:24" x14ac:dyDescent="0.25">
      <c r="Q2006" s="21"/>
      <c r="R2006" s="21"/>
      <c r="S2006" s="21"/>
      <c r="T2006" s="21"/>
      <c r="U2006" s="21"/>
      <c r="V2006" s="21"/>
      <c r="W2006" s="21"/>
      <c r="X2006" s="21"/>
    </row>
    <row r="2007" spans="17:24" x14ac:dyDescent="0.25">
      <c r="Q2007" s="21"/>
      <c r="R2007" s="21"/>
      <c r="S2007" s="21"/>
      <c r="T2007" s="21"/>
      <c r="U2007" s="21"/>
      <c r="V2007" s="21"/>
      <c r="W2007" s="21"/>
      <c r="X2007" s="21"/>
    </row>
    <row r="2008" spans="17:24" x14ac:dyDescent="0.25">
      <c r="Q2008" s="21"/>
      <c r="R2008" s="21"/>
      <c r="S2008" s="21"/>
      <c r="T2008" s="21"/>
      <c r="U2008" s="21"/>
      <c r="V2008" s="21"/>
      <c r="W2008" s="21"/>
      <c r="X2008" s="21"/>
    </row>
    <row r="2009" spans="17:24" x14ac:dyDescent="0.25">
      <c r="Q2009" s="21"/>
      <c r="R2009" s="21"/>
      <c r="S2009" s="21"/>
      <c r="T2009" s="21"/>
      <c r="U2009" s="21"/>
      <c r="V2009" s="21"/>
      <c r="W2009" s="21"/>
      <c r="X2009" s="21"/>
    </row>
    <row r="2010" spans="17:24" x14ac:dyDescent="0.25">
      <c r="Q2010" s="21"/>
      <c r="R2010" s="21"/>
      <c r="S2010" s="21"/>
      <c r="T2010" s="21"/>
      <c r="U2010" s="21"/>
      <c r="V2010" s="21"/>
      <c r="W2010" s="21"/>
      <c r="X2010" s="21"/>
    </row>
    <row r="2011" spans="17:24" x14ac:dyDescent="0.25">
      <c r="Q2011" s="21"/>
      <c r="R2011" s="21"/>
      <c r="S2011" s="21"/>
      <c r="T2011" s="21"/>
      <c r="U2011" s="21"/>
      <c r="V2011" s="21"/>
      <c r="W2011" s="21"/>
      <c r="X2011" s="21"/>
    </row>
    <row r="2012" spans="17:24" x14ac:dyDescent="0.25">
      <c r="Q2012" s="21"/>
      <c r="R2012" s="21"/>
      <c r="S2012" s="21"/>
      <c r="T2012" s="21"/>
      <c r="U2012" s="21"/>
      <c r="V2012" s="21"/>
      <c r="W2012" s="21"/>
      <c r="X2012" s="21"/>
    </row>
    <row r="2013" spans="17:24" x14ac:dyDescent="0.25">
      <c r="Q2013" s="21"/>
      <c r="R2013" s="21"/>
      <c r="S2013" s="21"/>
      <c r="T2013" s="21"/>
      <c r="U2013" s="21"/>
      <c r="V2013" s="21"/>
      <c r="W2013" s="21"/>
      <c r="X2013" s="21"/>
    </row>
    <row r="2014" spans="17:24" x14ac:dyDescent="0.25">
      <c r="Q2014" s="21"/>
      <c r="R2014" s="21"/>
      <c r="S2014" s="21"/>
      <c r="T2014" s="21"/>
      <c r="U2014" s="21"/>
      <c r="V2014" s="21"/>
      <c r="W2014" s="21"/>
      <c r="X2014" s="21"/>
    </row>
    <row r="2015" spans="17:24" x14ac:dyDescent="0.25">
      <c r="Q2015" s="21"/>
      <c r="R2015" s="21"/>
      <c r="S2015" s="21"/>
      <c r="T2015" s="21"/>
      <c r="U2015" s="21"/>
      <c r="V2015" s="21"/>
      <c r="W2015" s="21"/>
      <c r="X2015" s="21"/>
    </row>
    <row r="2016" spans="17:24" x14ac:dyDescent="0.25">
      <c r="Q2016" s="21"/>
      <c r="R2016" s="21"/>
      <c r="S2016" s="21"/>
      <c r="T2016" s="21"/>
      <c r="U2016" s="21"/>
      <c r="V2016" s="21"/>
      <c r="W2016" s="21"/>
      <c r="X2016" s="21"/>
    </row>
    <row r="2017" spans="17:24" x14ac:dyDescent="0.25">
      <c r="Q2017" s="21"/>
      <c r="R2017" s="21"/>
      <c r="S2017" s="21"/>
      <c r="T2017" s="21"/>
      <c r="U2017" s="21"/>
      <c r="V2017" s="21"/>
      <c r="W2017" s="21"/>
      <c r="X2017" s="21"/>
    </row>
    <row r="2018" spans="17:24" x14ac:dyDescent="0.25">
      <c r="Q2018" s="21"/>
      <c r="R2018" s="21"/>
      <c r="S2018" s="21"/>
      <c r="T2018" s="21"/>
      <c r="U2018" s="21"/>
      <c r="V2018" s="21"/>
      <c r="W2018" s="21"/>
      <c r="X2018" s="21"/>
    </row>
    <row r="2019" spans="17:24" x14ac:dyDescent="0.25">
      <c r="Q2019" s="21"/>
      <c r="R2019" s="21"/>
      <c r="S2019" s="21"/>
      <c r="T2019" s="21"/>
      <c r="U2019" s="21"/>
      <c r="V2019" s="21"/>
      <c r="W2019" s="21"/>
      <c r="X2019" s="21"/>
    </row>
    <row r="2020" spans="17:24" x14ac:dyDescent="0.25">
      <c r="Q2020" s="21"/>
      <c r="R2020" s="21"/>
      <c r="S2020" s="21"/>
      <c r="T2020" s="21"/>
      <c r="U2020" s="21"/>
      <c r="V2020" s="21"/>
      <c r="W2020" s="21"/>
      <c r="X2020" s="21"/>
    </row>
    <row r="2021" spans="17:24" x14ac:dyDescent="0.25">
      <c r="Q2021" s="21"/>
      <c r="R2021" s="21"/>
      <c r="S2021" s="21"/>
      <c r="T2021" s="21"/>
      <c r="U2021" s="21"/>
      <c r="V2021" s="21"/>
      <c r="W2021" s="21"/>
      <c r="X2021" s="21"/>
    </row>
    <row r="2022" spans="17:24" x14ac:dyDescent="0.25">
      <c r="Q2022" s="21"/>
      <c r="R2022" s="21"/>
      <c r="S2022" s="21"/>
      <c r="T2022" s="21"/>
      <c r="U2022" s="21"/>
      <c r="V2022" s="21"/>
      <c r="W2022" s="21"/>
      <c r="X2022" s="21"/>
    </row>
    <row r="2023" spans="17:24" x14ac:dyDescent="0.25">
      <c r="Q2023" s="21"/>
      <c r="R2023" s="21"/>
      <c r="S2023" s="21"/>
      <c r="T2023" s="21"/>
      <c r="U2023" s="21"/>
      <c r="V2023" s="21"/>
      <c r="W2023" s="21"/>
      <c r="X2023" s="21"/>
    </row>
    <row r="2024" spans="17:24" x14ac:dyDescent="0.25">
      <c r="Q2024" s="21"/>
      <c r="R2024" s="21"/>
      <c r="S2024" s="21"/>
      <c r="T2024" s="21"/>
      <c r="U2024" s="21"/>
      <c r="V2024" s="21"/>
      <c r="W2024" s="21"/>
      <c r="X2024" s="21"/>
    </row>
    <row r="2025" spans="17:24" x14ac:dyDescent="0.25">
      <c r="Q2025" s="21"/>
      <c r="R2025" s="21"/>
      <c r="S2025" s="21"/>
      <c r="T2025" s="21"/>
      <c r="U2025" s="21"/>
      <c r="V2025" s="21"/>
      <c r="W2025" s="21"/>
      <c r="X2025" s="21"/>
    </row>
    <row r="2026" spans="17:24" x14ac:dyDescent="0.25">
      <c r="Q2026" s="21"/>
      <c r="R2026" s="21"/>
      <c r="S2026" s="21"/>
      <c r="T2026" s="21"/>
      <c r="U2026" s="21"/>
      <c r="V2026" s="21"/>
      <c r="W2026" s="21"/>
      <c r="X2026" s="21"/>
    </row>
    <row r="2027" spans="17:24" x14ac:dyDescent="0.25">
      <c r="Q2027" s="21"/>
      <c r="R2027" s="21"/>
      <c r="S2027" s="21"/>
      <c r="T2027" s="21"/>
      <c r="U2027" s="21"/>
      <c r="V2027" s="21"/>
      <c r="W2027" s="21"/>
      <c r="X2027" s="21"/>
    </row>
    <row r="2028" spans="17:24" x14ac:dyDescent="0.25">
      <c r="Q2028" s="21"/>
      <c r="R2028" s="21"/>
      <c r="S2028" s="21"/>
      <c r="T2028" s="21"/>
      <c r="U2028" s="21"/>
      <c r="V2028" s="21"/>
      <c r="W2028" s="21"/>
      <c r="X2028" s="21"/>
    </row>
    <row r="2029" spans="17:24" x14ac:dyDescent="0.25">
      <c r="Q2029" s="21"/>
      <c r="R2029" s="21"/>
      <c r="S2029" s="21"/>
      <c r="T2029" s="21"/>
      <c r="U2029" s="21"/>
      <c r="V2029" s="21"/>
      <c r="W2029" s="21"/>
      <c r="X2029" s="21"/>
    </row>
    <row r="2030" spans="17:24" x14ac:dyDescent="0.25">
      <c r="Q2030" s="21"/>
      <c r="R2030" s="21"/>
      <c r="S2030" s="21"/>
      <c r="T2030" s="21"/>
      <c r="U2030" s="21"/>
      <c r="V2030" s="21"/>
      <c r="W2030" s="21"/>
      <c r="X2030" s="21"/>
    </row>
    <row r="2031" spans="17:24" x14ac:dyDescent="0.25">
      <c r="Q2031" s="21"/>
      <c r="R2031" s="21"/>
      <c r="S2031" s="21"/>
      <c r="T2031" s="21"/>
      <c r="U2031" s="21"/>
      <c r="V2031" s="21"/>
      <c r="W2031" s="21"/>
      <c r="X2031" s="21"/>
    </row>
    <row r="2032" spans="17:24" x14ac:dyDescent="0.25">
      <c r="Q2032" s="21"/>
      <c r="R2032" s="21"/>
      <c r="S2032" s="21"/>
      <c r="T2032" s="21"/>
      <c r="U2032" s="21"/>
      <c r="V2032" s="21"/>
      <c r="W2032" s="21"/>
      <c r="X2032" s="21"/>
    </row>
    <row r="2033" spans="17:24" x14ac:dyDescent="0.25">
      <c r="Q2033" s="21"/>
      <c r="R2033" s="21"/>
      <c r="S2033" s="21"/>
      <c r="T2033" s="21"/>
      <c r="U2033" s="21"/>
      <c r="V2033" s="21"/>
      <c r="W2033" s="21"/>
      <c r="X2033" s="21"/>
    </row>
    <row r="2034" spans="17:24" x14ac:dyDescent="0.25">
      <c r="Q2034" s="21"/>
      <c r="R2034" s="21"/>
      <c r="S2034" s="21"/>
      <c r="T2034" s="21"/>
      <c r="U2034" s="21"/>
      <c r="V2034" s="21"/>
      <c r="W2034" s="21"/>
      <c r="X2034" s="21"/>
    </row>
    <row r="2035" spans="17:24" x14ac:dyDescent="0.25">
      <c r="Q2035" s="21"/>
      <c r="R2035" s="21"/>
      <c r="S2035" s="21"/>
      <c r="T2035" s="21"/>
      <c r="U2035" s="21"/>
      <c r="V2035" s="21"/>
      <c r="W2035" s="21"/>
      <c r="X2035" s="21"/>
    </row>
    <row r="2036" spans="17:24" x14ac:dyDescent="0.25">
      <c r="Q2036" s="21"/>
      <c r="R2036" s="21"/>
      <c r="S2036" s="21"/>
      <c r="T2036" s="21"/>
      <c r="U2036" s="21"/>
      <c r="V2036" s="21"/>
      <c r="W2036" s="21"/>
      <c r="X2036" s="21"/>
    </row>
    <row r="2037" spans="17:24" x14ac:dyDescent="0.25">
      <c r="Q2037" s="21"/>
      <c r="R2037" s="21"/>
      <c r="S2037" s="21"/>
      <c r="T2037" s="21"/>
      <c r="U2037" s="21"/>
      <c r="V2037" s="21"/>
      <c r="W2037" s="21"/>
      <c r="X2037" s="21"/>
    </row>
    <row r="2038" spans="17:24" x14ac:dyDescent="0.25">
      <c r="Q2038" s="21"/>
      <c r="R2038" s="21"/>
      <c r="S2038" s="21"/>
      <c r="T2038" s="21"/>
      <c r="U2038" s="21"/>
      <c r="V2038" s="21"/>
      <c r="W2038" s="21"/>
      <c r="X2038" s="21"/>
    </row>
    <row r="2039" spans="17:24" x14ac:dyDescent="0.25">
      <c r="Q2039" s="21"/>
      <c r="R2039" s="21"/>
      <c r="S2039" s="21"/>
      <c r="T2039" s="21"/>
      <c r="U2039" s="21"/>
      <c r="V2039" s="21"/>
      <c r="W2039" s="21"/>
      <c r="X2039" s="21"/>
    </row>
    <row r="2040" spans="17:24" x14ac:dyDescent="0.25">
      <c r="Q2040" s="21"/>
      <c r="R2040" s="21"/>
      <c r="S2040" s="21"/>
      <c r="T2040" s="21"/>
      <c r="U2040" s="21"/>
      <c r="V2040" s="21"/>
      <c r="W2040" s="21"/>
      <c r="X2040" s="21"/>
    </row>
    <row r="2041" spans="17:24" x14ac:dyDescent="0.25">
      <c r="Q2041" s="21"/>
      <c r="R2041" s="21"/>
      <c r="S2041" s="21"/>
      <c r="T2041" s="21"/>
      <c r="U2041" s="21"/>
      <c r="V2041" s="21"/>
      <c r="W2041" s="21"/>
      <c r="X2041" s="21"/>
    </row>
    <row r="2042" spans="17:24" x14ac:dyDescent="0.25">
      <c r="Q2042" s="21"/>
      <c r="R2042" s="21"/>
      <c r="S2042" s="21"/>
      <c r="T2042" s="21"/>
      <c r="U2042" s="21"/>
      <c r="V2042" s="21"/>
      <c r="W2042" s="21"/>
      <c r="X2042" s="21"/>
    </row>
    <row r="2043" spans="17:24" x14ac:dyDescent="0.25">
      <c r="Q2043" s="21"/>
      <c r="R2043" s="21"/>
      <c r="S2043" s="21"/>
      <c r="T2043" s="21"/>
      <c r="U2043" s="21"/>
      <c r="V2043" s="21"/>
      <c r="W2043" s="21"/>
      <c r="X2043" s="21"/>
    </row>
    <row r="2044" spans="17:24" x14ac:dyDescent="0.25">
      <c r="Q2044" s="21"/>
      <c r="R2044" s="21"/>
      <c r="S2044" s="21"/>
      <c r="T2044" s="21"/>
      <c r="U2044" s="21"/>
      <c r="V2044" s="21"/>
      <c r="W2044" s="21"/>
      <c r="X2044" s="21"/>
    </row>
    <row r="2045" spans="17:24" x14ac:dyDescent="0.25">
      <c r="Q2045" s="21"/>
      <c r="R2045" s="21"/>
      <c r="S2045" s="21"/>
      <c r="T2045" s="21"/>
      <c r="U2045" s="21"/>
      <c r="V2045" s="21"/>
      <c r="W2045" s="21"/>
      <c r="X2045" s="21"/>
    </row>
    <row r="2046" spans="17:24" x14ac:dyDescent="0.25">
      <c r="Q2046" s="21"/>
      <c r="R2046" s="21"/>
      <c r="S2046" s="21"/>
      <c r="T2046" s="21"/>
      <c r="U2046" s="21"/>
      <c r="V2046" s="21"/>
      <c r="W2046" s="21"/>
      <c r="X2046" s="21"/>
    </row>
    <row r="2047" spans="17:24" x14ac:dyDescent="0.25">
      <c r="Q2047" s="21"/>
      <c r="R2047" s="21"/>
      <c r="S2047" s="21"/>
      <c r="T2047" s="21"/>
      <c r="U2047" s="21"/>
      <c r="V2047" s="21"/>
      <c r="W2047" s="21"/>
      <c r="X2047" s="21"/>
    </row>
    <row r="2048" spans="17:24" x14ac:dyDescent="0.25">
      <c r="Q2048" s="21"/>
      <c r="R2048" s="21"/>
      <c r="S2048" s="21"/>
      <c r="T2048" s="21"/>
      <c r="U2048" s="21"/>
      <c r="V2048" s="21"/>
      <c r="W2048" s="21"/>
      <c r="X2048" s="21"/>
    </row>
    <row r="2049" spans="17:24" x14ac:dyDescent="0.25">
      <c r="Q2049" s="21"/>
      <c r="R2049" s="21"/>
      <c r="S2049" s="21"/>
      <c r="T2049" s="21"/>
      <c r="U2049" s="21"/>
      <c r="V2049" s="21"/>
      <c r="W2049" s="21"/>
      <c r="X2049" s="21"/>
    </row>
    <row r="2050" spans="17:24" x14ac:dyDescent="0.25">
      <c r="Q2050" s="21"/>
      <c r="R2050" s="21"/>
      <c r="S2050" s="21"/>
      <c r="T2050" s="21"/>
      <c r="U2050" s="21"/>
      <c r="V2050" s="21"/>
      <c r="W2050" s="21"/>
      <c r="X2050" s="21"/>
    </row>
    <row r="2051" spans="17:24" x14ac:dyDescent="0.25">
      <c r="Q2051" s="21"/>
      <c r="R2051" s="21"/>
      <c r="S2051" s="21"/>
      <c r="T2051" s="21"/>
      <c r="U2051" s="21"/>
      <c r="V2051" s="21"/>
      <c r="W2051" s="21"/>
      <c r="X2051" s="21"/>
    </row>
    <row r="2052" spans="17:24" x14ac:dyDescent="0.25">
      <c r="Q2052" s="21"/>
      <c r="R2052" s="21"/>
      <c r="S2052" s="21"/>
      <c r="T2052" s="21"/>
      <c r="U2052" s="21"/>
      <c r="V2052" s="21"/>
      <c r="W2052" s="21"/>
      <c r="X2052" s="21"/>
    </row>
    <row r="2053" spans="17:24" x14ac:dyDescent="0.25">
      <c r="Q2053" s="21"/>
      <c r="R2053" s="21"/>
      <c r="S2053" s="21"/>
      <c r="T2053" s="21"/>
      <c r="U2053" s="21"/>
      <c r="V2053" s="21"/>
      <c r="W2053" s="21"/>
      <c r="X2053" s="21"/>
    </row>
    <row r="2054" spans="17:24" x14ac:dyDescent="0.25">
      <c r="Q2054" s="21"/>
      <c r="R2054" s="21"/>
      <c r="S2054" s="21"/>
      <c r="T2054" s="21"/>
      <c r="U2054" s="21"/>
      <c r="V2054" s="21"/>
      <c r="W2054" s="21"/>
      <c r="X2054" s="21"/>
    </row>
    <row r="2055" spans="17:24" x14ac:dyDescent="0.25">
      <c r="Q2055" s="21"/>
      <c r="R2055" s="21"/>
      <c r="S2055" s="21"/>
      <c r="T2055" s="21"/>
      <c r="U2055" s="21"/>
      <c r="V2055" s="21"/>
      <c r="W2055" s="21"/>
      <c r="X2055" s="21"/>
    </row>
    <row r="2056" spans="17:24" x14ac:dyDescent="0.25">
      <c r="Q2056" s="21"/>
      <c r="R2056" s="21"/>
      <c r="S2056" s="21"/>
      <c r="T2056" s="21"/>
      <c r="U2056" s="21"/>
      <c r="V2056" s="21"/>
      <c r="W2056" s="21"/>
      <c r="X2056" s="21"/>
    </row>
    <row r="2057" spans="17:24" x14ac:dyDescent="0.25">
      <c r="Q2057" s="21"/>
      <c r="R2057" s="21"/>
      <c r="S2057" s="21"/>
      <c r="T2057" s="21"/>
      <c r="U2057" s="21"/>
      <c r="V2057" s="21"/>
      <c r="W2057" s="21"/>
      <c r="X2057" s="21"/>
    </row>
    <row r="2058" spans="17:24" x14ac:dyDescent="0.25">
      <c r="Q2058" s="21"/>
      <c r="R2058" s="21"/>
      <c r="S2058" s="21"/>
      <c r="T2058" s="21"/>
      <c r="U2058" s="21"/>
      <c r="V2058" s="21"/>
      <c r="W2058" s="21"/>
      <c r="X2058" s="21"/>
    </row>
    <row r="2059" spans="17:24" x14ac:dyDescent="0.25">
      <c r="Q2059" s="21"/>
      <c r="R2059" s="21"/>
      <c r="S2059" s="21"/>
      <c r="T2059" s="21"/>
      <c r="U2059" s="21"/>
      <c r="V2059" s="21"/>
      <c r="W2059" s="21"/>
      <c r="X2059" s="21"/>
    </row>
    <row r="2060" spans="17:24" x14ac:dyDescent="0.25">
      <c r="Q2060" s="21"/>
      <c r="R2060" s="21"/>
      <c r="S2060" s="21"/>
      <c r="T2060" s="21"/>
      <c r="U2060" s="21"/>
      <c r="V2060" s="21"/>
      <c r="W2060" s="21"/>
      <c r="X2060" s="21"/>
    </row>
    <row r="2061" spans="17:24" x14ac:dyDescent="0.25">
      <c r="Q2061" s="21"/>
      <c r="R2061" s="21"/>
      <c r="S2061" s="21"/>
      <c r="T2061" s="21"/>
      <c r="U2061" s="21"/>
      <c r="V2061" s="21"/>
      <c r="W2061" s="21"/>
      <c r="X2061" s="21"/>
    </row>
    <row r="2062" spans="17:24" x14ac:dyDescent="0.25">
      <c r="Q2062" s="21"/>
      <c r="R2062" s="21"/>
      <c r="S2062" s="21"/>
      <c r="T2062" s="21"/>
      <c r="U2062" s="21"/>
      <c r="V2062" s="21"/>
      <c r="W2062" s="21"/>
      <c r="X2062" s="21"/>
    </row>
    <row r="2063" spans="17:24" x14ac:dyDescent="0.25">
      <c r="Q2063" s="21"/>
      <c r="R2063" s="21"/>
      <c r="S2063" s="21"/>
      <c r="T2063" s="21"/>
      <c r="U2063" s="21"/>
      <c r="V2063" s="21"/>
      <c r="W2063" s="21"/>
      <c r="X2063" s="21"/>
    </row>
    <row r="2064" spans="17:24" x14ac:dyDescent="0.25">
      <c r="Q2064" s="21"/>
      <c r="R2064" s="21"/>
      <c r="S2064" s="21"/>
      <c r="T2064" s="21"/>
      <c r="U2064" s="21"/>
      <c r="V2064" s="21"/>
      <c r="W2064" s="21"/>
      <c r="X2064" s="21"/>
    </row>
    <row r="2065" spans="17:24" x14ac:dyDescent="0.25">
      <c r="Q2065" s="21"/>
      <c r="R2065" s="21"/>
      <c r="S2065" s="21"/>
      <c r="T2065" s="21"/>
      <c r="U2065" s="21"/>
      <c r="V2065" s="21"/>
      <c r="W2065" s="21"/>
      <c r="X2065" s="21"/>
    </row>
    <row r="2066" spans="17:24" x14ac:dyDescent="0.25">
      <c r="Q2066" s="21"/>
      <c r="R2066" s="21"/>
      <c r="S2066" s="21"/>
      <c r="T2066" s="21"/>
      <c r="U2066" s="21"/>
      <c r="V2066" s="21"/>
      <c r="W2066" s="21"/>
      <c r="X2066" s="21"/>
    </row>
    <row r="2067" spans="17:24" x14ac:dyDescent="0.25">
      <c r="Q2067" s="21"/>
      <c r="R2067" s="21"/>
      <c r="S2067" s="21"/>
      <c r="T2067" s="21"/>
      <c r="U2067" s="21"/>
      <c r="V2067" s="21"/>
      <c r="W2067" s="21"/>
      <c r="X2067" s="21"/>
    </row>
    <row r="2068" spans="17:24" x14ac:dyDescent="0.25">
      <c r="Q2068" s="21"/>
      <c r="R2068" s="21"/>
      <c r="S2068" s="21"/>
      <c r="T2068" s="21"/>
      <c r="U2068" s="21"/>
      <c r="V2068" s="21"/>
      <c r="W2068" s="21"/>
      <c r="X2068" s="21"/>
    </row>
    <row r="2069" spans="17:24" x14ac:dyDescent="0.25">
      <c r="Q2069" s="21"/>
      <c r="R2069" s="21"/>
      <c r="S2069" s="21"/>
      <c r="T2069" s="21"/>
      <c r="U2069" s="21"/>
      <c r="V2069" s="21"/>
      <c r="W2069" s="21"/>
      <c r="X2069" s="21"/>
    </row>
    <row r="2070" spans="17:24" x14ac:dyDescent="0.25">
      <c r="Q2070" s="21"/>
      <c r="R2070" s="21"/>
      <c r="S2070" s="21"/>
      <c r="T2070" s="21"/>
      <c r="U2070" s="21"/>
      <c r="V2070" s="21"/>
      <c r="W2070" s="21"/>
      <c r="X2070" s="21"/>
    </row>
    <row r="2071" spans="17:24" x14ac:dyDescent="0.25">
      <c r="Q2071" s="21"/>
      <c r="R2071" s="21"/>
      <c r="S2071" s="21"/>
      <c r="T2071" s="21"/>
      <c r="U2071" s="21"/>
      <c r="V2071" s="21"/>
      <c r="W2071" s="21"/>
      <c r="X2071" s="21"/>
    </row>
    <row r="2072" spans="17:24" x14ac:dyDescent="0.25">
      <c r="Q2072" s="21"/>
      <c r="R2072" s="21"/>
      <c r="S2072" s="21"/>
      <c r="T2072" s="21"/>
      <c r="U2072" s="21"/>
      <c r="V2072" s="21"/>
      <c r="W2072" s="21"/>
      <c r="X2072" s="21"/>
    </row>
    <row r="2073" spans="17:24" x14ac:dyDescent="0.25">
      <c r="Q2073" s="21"/>
      <c r="R2073" s="21"/>
      <c r="S2073" s="21"/>
      <c r="T2073" s="21"/>
      <c r="U2073" s="21"/>
      <c r="V2073" s="21"/>
      <c r="W2073" s="21"/>
      <c r="X2073" s="21"/>
    </row>
    <row r="2074" spans="17:24" x14ac:dyDescent="0.25">
      <c r="Q2074" s="21"/>
      <c r="R2074" s="21"/>
      <c r="S2074" s="21"/>
      <c r="T2074" s="21"/>
      <c r="U2074" s="21"/>
      <c r="V2074" s="21"/>
      <c r="W2074" s="21"/>
      <c r="X2074" s="21"/>
    </row>
    <row r="2075" spans="17:24" x14ac:dyDescent="0.25">
      <c r="Q2075" s="21"/>
      <c r="R2075" s="21"/>
      <c r="S2075" s="21"/>
      <c r="T2075" s="21"/>
      <c r="U2075" s="21"/>
      <c r="V2075" s="21"/>
      <c r="W2075" s="21"/>
      <c r="X2075" s="21"/>
    </row>
    <row r="2076" spans="17:24" x14ac:dyDescent="0.25">
      <c r="Q2076" s="21"/>
      <c r="R2076" s="21"/>
      <c r="S2076" s="21"/>
      <c r="T2076" s="21"/>
      <c r="U2076" s="21"/>
      <c r="V2076" s="21"/>
      <c r="W2076" s="21"/>
      <c r="X2076" s="21"/>
    </row>
    <row r="2077" spans="17:24" x14ac:dyDescent="0.25">
      <c r="Q2077" s="21"/>
      <c r="R2077" s="21"/>
      <c r="S2077" s="21"/>
      <c r="T2077" s="21"/>
      <c r="U2077" s="21"/>
      <c r="V2077" s="21"/>
      <c r="W2077" s="21"/>
      <c r="X2077" s="21"/>
    </row>
    <row r="2078" spans="17:24" x14ac:dyDescent="0.25">
      <c r="Q2078" s="21"/>
      <c r="R2078" s="21"/>
      <c r="S2078" s="21"/>
      <c r="T2078" s="21"/>
      <c r="U2078" s="21"/>
      <c r="V2078" s="21"/>
      <c r="W2078" s="21"/>
      <c r="X2078" s="21"/>
    </row>
    <row r="2079" spans="17:24" x14ac:dyDescent="0.25">
      <c r="Q2079" s="21"/>
      <c r="R2079" s="21"/>
      <c r="S2079" s="21"/>
      <c r="T2079" s="21"/>
      <c r="U2079" s="21"/>
      <c r="V2079" s="21"/>
      <c r="W2079" s="21"/>
      <c r="X2079" s="21"/>
    </row>
    <row r="2080" spans="17:24" x14ac:dyDescent="0.25">
      <c r="Q2080" s="21"/>
      <c r="R2080" s="21"/>
      <c r="S2080" s="21"/>
      <c r="T2080" s="21"/>
      <c r="U2080" s="21"/>
      <c r="V2080" s="21"/>
      <c r="W2080" s="21"/>
      <c r="X2080" s="21"/>
    </row>
    <row r="2081" spans="17:24" x14ac:dyDescent="0.25">
      <c r="Q2081" s="21"/>
      <c r="R2081" s="21"/>
      <c r="S2081" s="21"/>
      <c r="T2081" s="21"/>
      <c r="U2081" s="21"/>
      <c r="V2081" s="21"/>
      <c r="W2081" s="21"/>
      <c r="X2081" s="21"/>
    </row>
    <row r="2082" spans="17:24" x14ac:dyDescent="0.25">
      <c r="Q2082" s="21"/>
      <c r="R2082" s="21"/>
      <c r="S2082" s="21"/>
      <c r="T2082" s="21"/>
      <c r="U2082" s="21"/>
      <c r="V2082" s="21"/>
      <c r="W2082" s="21"/>
      <c r="X2082" s="21"/>
    </row>
    <row r="2083" spans="17:24" x14ac:dyDescent="0.25">
      <c r="Q2083" s="21"/>
      <c r="R2083" s="21"/>
      <c r="S2083" s="21"/>
      <c r="T2083" s="21"/>
      <c r="U2083" s="21"/>
      <c r="V2083" s="21"/>
      <c r="W2083" s="21"/>
      <c r="X2083" s="21"/>
    </row>
    <row r="2084" spans="17:24" x14ac:dyDescent="0.25">
      <c r="Q2084" s="21"/>
      <c r="R2084" s="21"/>
      <c r="S2084" s="21"/>
      <c r="T2084" s="21"/>
      <c r="U2084" s="21"/>
      <c r="V2084" s="21"/>
      <c r="W2084" s="21"/>
      <c r="X2084" s="21"/>
    </row>
    <row r="2085" spans="17:24" x14ac:dyDescent="0.25">
      <c r="Q2085" s="21"/>
      <c r="R2085" s="21"/>
      <c r="S2085" s="21"/>
      <c r="T2085" s="21"/>
      <c r="U2085" s="21"/>
      <c r="V2085" s="21"/>
      <c r="W2085" s="21"/>
      <c r="X2085" s="21"/>
    </row>
    <row r="2086" spans="17:24" x14ac:dyDescent="0.25">
      <c r="Q2086" s="21"/>
      <c r="R2086" s="21"/>
      <c r="S2086" s="21"/>
      <c r="T2086" s="21"/>
      <c r="U2086" s="21"/>
      <c r="V2086" s="21"/>
      <c r="W2086" s="21"/>
      <c r="X2086" s="21"/>
    </row>
    <row r="2087" spans="17:24" x14ac:dyDescent="0.25">
      <c r="Q2087" s="21"/>
      <c r="R2087" s="21"/>
      <c r="S2087" s="21"/>
      <c r="T2087" s="21"/>
      <c r="U2087" s="21"/>
      <c r="V2087" s="21"/>
      <c r="W2087" s="21"/>
      <c r="X2087" s="21"/>
    </row>
    <row r="2088" spans="17:24" x14ac:dyDescent="0.25">
      <c r="Q2088" s="21"/>
      <c r="R2088" s="21"/>
      <c r="S2088" s="21"/>
      <c r="T2088" s="21"/>
      <c r="U2088" s="21"/>
      <c r="V2088" s="21"/>
      <c r="W2088" s="21"/>
      <c r="X2088" s="21"/>
    </row>
    <row r="2089" spans="17:24" x14ac:dyDescent="0.25">
      <c r="Q2089" s="21"/>
      <c r="R2089" s="21"/>
      <c r="S2089" s="21"/>
      <c r="T2089" s="21"/>
      <c r="U2089" s="21"/>
      <c r="V2089" s="21"/>
      <c r="W2089" s="21"/>
      <c r="X2089" s="21"/>
    </row>
    <row r="2090" spans="17:24" x14ac:dyDescent="0.25">
      <c r="Q2090" s="21"/>
      <c r="R2090" s="21"/>
      <c r="S2090" s="21"/>
      <c r="T2090" s="21"/>
      <c r="U2090" s="21"/>
      <c r="V2090" s="21"/>
      <c r="W2090" s="21"/>
      <c r="X2090" s="21"/>
    </row>
    <row r="2091" spans="17:24" x14ac:dyDescent="0.25">
      <c r="Q2091" s="21"/>
      <c r="R2091" s="21"/>
      <c r="S2091" s="21"/>
      <c r="T2091" s="21"/>
      <c r="U2091" s="21"/>
      <c r="V2091" s="21"/>
      <c r="W2091" s="21"/>
      <c r="X2091" s="21"/>
    </row>
    <row r="2092" spans="17:24" x14ac:dyDescent="0.25">
      <c r="Q2092" s="21"/>
      <c r="R2092" s="21"/>
      <c r="S2092" s="21"/>
      <c r="T2092" s="21"/>
      <c r="U2092" s="21"/>
      <c r="V2092" s="21"/>
      <c r="W2092" s="21"/>
      <c r="X2092" s="21"/>
    </row>
    <row r="2093" spans="17:24" x14ac:dyDescent="0.25">
      <c r="Q2093" s="21"/>
      <c r="R2093" s="21"/>
      <c r="S2093" s="21"/>
      <c r="T2093" s="21"/>
      <c r="U2093" s="21"/>
      <c r="V2093" s="21"/>
      <c r="W2093" s="21"/>
      <c r="X2093" s="21"/>
    </row>
    <row r="2094" spans="17:24" x14ac:dyDescent="0.25">
      <c r="Q2094" s="21"/>
      <c r="R2094" s="21"/>
      <c r="S2094" s="21"/>
      <c r="T2094" s="21"/>
      <c r="U2094" s="21"/>
      <c r="V2094" s="21"/>
      <c r="W2094" s="21"/>
      <c r="X2094" s="21"/>
    </row>
    <row r="2095" spans="17:24" x14ac:dyDescent="0.25">
      <c r="Q2095" s="21"/>
      <c r="R2095" s="21"/>
      <c r="S2095" s="21"/>
      <c r="T2095" s="21"/>
      <c r="U2095" s="21"/>
      <c r="V2095" s="21"/>
      <c r="W2095" s="21"/>
      <c r="X2095" s="21"/>
    </row>
    <row r="2096" spans="17:24" x14ac:dyDescent="0.25">
      <c r="Q2096" s="21"/>
      <c r="R2096" s="21"/>
      <c r="S2096" s="21"/>
      <c r="T2096" s="21"/>
      <c r="U2096" s="21"/>
      <c r="V2096" s="21"/>
      <c r="W2096" s="21"/>
      <c r="X2096" s="21"/>
    </row>
    <row r="2097" spans="17:24" x14ac:dyDescent="0.25">
      <c r="Q2097" s="21"/>
      <c r="R2097" s="21"/>
      <c r="S2097" s="21"/>
      <c r="T2097" s="21"/>
      <c r="U2097" s="21"/>
      <c r="V2097" s="21"/>
      <c r="W2097" s="21"/>
      <c r="X2097" s="21"/>
    </row>
    <row r="2098" spans="17:24" x14ac:dyDescent="0.25">
      <c r="Q2098" s="21"/>
      <c r="R2098" s="21"/>
      <c r="S2098" s="21"/>
      <c r="T2098" s="21"/>
      <c r="U2098" s="21"/>
      <c r="V2098" s="21"/>
      <c r="W2098" s="21"/>
      <c r="X2098" s="21"/>
    </row>
    <row r="2099" spans="17:24" x14ac:dyDescent="0.25">
      <c r="Q2099" s="21"/>
      <c r="R2099" s="21"/>
      <c r="S2099" s="21"/>
      <c r="T2099" s="21"/>
      <c r="U2099" s="21"/>
      <c r="V2099" s="21"/>
      <c r="W2099" s="21"/>
      <c r="X2099" s="21"/>
    </row>
    <row r="2100" spans="17:24" x14ac:dyDescent="0.25">
      <c r="Q2100" s="21"/>
      <c r="R2100" s="21"/>
      <c r="S2100" s="21"/>
      <c r="T2100" s="21"/>
      <c r="U2100" s="21"/>
      <c r="V2100" s="21"/>
      <c r="W2100" s="21"/>
      <c r="X2100" s="21"/>
    </row>
    <row r="2101" spans="17:24" x14ac:dyDescent="0.25">
      <c r="Q2101" s="21"/>
      <c r="R2101" s="21"/>
      <c r="S2101" s="21"/>
      <c r="T2101" s="21"/>
      <c r="U2101" s="21"/>
      <c r="V2101" s="21"/>
      <c r="W2101" s="21"/>
      <c r="X2101" s="21"/>
    </row>
    <row r="2102" spans="17:24" x14ac:dyDescent="0.25">
      <c r="Q2102" s="21"/>
      <c r="R2102" s="21"/>
      <c r="S2102" s="21"/>
      <c r="T2102" s="21"/>
      <c r="U2102" s="21"/>
      <c r="V2102" s="21"/>
      <c r="W2102" s="21"/>
      <c r="X2102" s="21"/>
    </row>
    <row r="2103" spans="17:24" x14ac:dyDescent="0.25">
      <c r="Q2103" s="21"/>
      <c r="R2103" s="21"/>
      <c r="S2103" s="21"/>
      <c r="T2103" s="21"/>
      <c r="U2103" s="21"/>
      <c r="V2103" s="21"/>
      <c r="W2103" s="21"/>
      <c r="X2103" s="21"/>
    </row>
    <row r="2104" spans="17:24" x14ac:dyDescent="0.25">
      <c r="Q2104" s="21"/>
      <c r="R2104" s="21"/>
      <c r="S2104" s="21"/>
      <c r="T2104" s="21"/>
      <c r="U2104" s="21"/>
      <c r="V2104" s="21"/>
      <c r="W2104" s="21"/>
      <c r="X2104" s="21"/>
    </row>
    <row r="2105" spans="17:24" x14ac:dyDescent="0.25">
      <c r="Q2105" s="21"/>
      <c r="R2105" s="21"/>
      <c r="S2105" s="21"/>
      <c r="T2105" s="21"/>
      <c r="U2105" s="21"/>
      <c r="V2105" s="21"/>
      <c r="W2105" s="21"/>
      <c r="X2105" s="21"/>
    </row>
    <row r="2106" spans="17:24" x14ac:dyDescent="0.25">
      <c r="Q2106" s="21"/>
      <c r="R2106" s="21"/>
      <c r="S2106" s="21"/>
      <c r="T2106" s="21"/>
      <c r="U2106" s="21"/>
      <c r="V2106" s="21"/>
      <c r="W2106" s="21"/>
      <c r="X2106" s="21"/>
    </row>
    <row r="2107" spans="17:24" x14ac:dyDescent="0.25">
      <c r="Q2107" s="21"/>
      <c r="R2107" s="21"/>
      <c r="S2107" s="21"/>
      <c r="T2107" s="21"/>
      <c r="U2107" s="21"/>
      <c r="V2107" s="21"/>
      <c r="W2107" s="21"/>
      <c r="X2107" s="21"/>
    </row>
    <row r="2108" spans="17:24" x14ac:dyDescent="0.25">
      <c r="Q2108" s="21"/>
      <c r="R2108" s="21"/>
      <c r="S2108" s="21"/>
      <c r="T2108" s="21"/>
      <c r="U2108" s="21"/>
      <c r="V2108" s="21"/>
      <c r="W2108" s="21"/>
      <c r="X2108" s="21"/>
    </row>
    <row r="2109" spans="17:24" x14ac:dyDescent="0.25">
      <c r="Q2109" s="21"/>
      <c r="R2109" s="21"/>
      <c r="S2109" s="21"/>
      <c r="T2109" s="21"/>
      <c r="U2109" s="21"/>
      <c r="V2109" s="21"/>
      <c r="W2109" s="21"/>
      <c r="X2109" s="21"/>
    </row>
    <row r="2110" spans="17:24" x14ac:dyDescent="0.25">
      <c r="Q2110" s="21"/>
      <c r="R2110" s="21"/>
      <c r="S2110" s="21"/>
      <c r="T2110" s="21"/>
      <c r="U2110" s="21"/>
      <c r="V2110" s="21"/>
      <c r="W2110" s="21"/>
      <c r="X2110" s="21"/>
    </row>
    <row r="2111" spans="17:24" x14ac:dyDescent="0.25">
      <c r="Q2111" s="21"/>
      <c r="R2111" s="21"/>
      <c r="S2111" s="21"/>
      <c r="T2111" s="21"/>
      <c r="U2111" s="21"/>
      <c r="V2111" s="21"/>
      <c r="W2111" s="21"/>
      <c r="X2111" s="21"/>
    </row>
    <row r="2112" spans="17:24" x14ac:dyDescent="0.25">
      <c r="Q2112" s="21"/>
      <c r="R2112" s="21"/>
      <c r="S2112" s="21"/>
      <c r="T2112" s="21"/>
      <c r="U2112" s="21"/>
      <c r="V2112" s="21"/>
      <c r="W2112" s="21"/>
      <c r="X2112" s="21"/>
    </row>
    <row r="2113" spans="17:24" x14ac:dyDescent="0.25">
      <c r="Q2113" s="21"/>
      <c r="R2113" s="21"/>
      <c r="S2113" s="21"/>
      <c r="T2113" s="21"/>
      <c r="U2113" s="21"/>
      <c r="V2113" s="21"/>
      <c r="W2113" s="21"/>
      <c r="X2113" s="21"/>
    </row>
    <row r="2114" spans="17:24" x14ac:dyDescent="0.25">
      <c r="Q2114" s="21"/>
      <c r="R2114" s="21"/>
      <c r="S2114" s="21"/>
      <c r="T2114" s="21"/>
      <c r="U2114" s="21"/>
      <c r="V2114" s="21"/>
      <c r="W2114" s="21"/>
      <c r="X2114" s="21"/>
    </row>
    <row r="2115" spans="17:24" x14ac:dyDescent="0.25">
      <c r="Q2115" s="21"/>
      <c r="R2115" s="21"/>
      <c r="S2115" s="21"/>
      <c r="T2115" s="21"/>
      <c r="U2115" s="21"/>
      <c r="V2115" s="21"/>
      <c r="W2115" s="21"/>
      <c r="X2115" s="21"/>
    </row>
    <row r="2116" spans="17:24" x14ac:dyDescent="0.25">
      <c r="Q2116" s="21"/>
      <c r="R2116" s="21"/>
      <c r="S2116" s="21"/>
      <c r="T2116" s="21"/>
      <c r="U2116" s="21"/>
      <c r="V2116" s="21"/>
      <c r="W2116" s="21"/>
      <c r="X2116" s="21"/>
    </row>
    <row r="2117" spans="17:24" x14ac:dyDescent="0.25">
      <c r="Q2117" s="21"/>
      <c r="R2117" s="21"/>
      <c r="S2117" s="21"/>
      <c r="T2117" s="21"/>
      <c r="U2117" s="21"/>
      <c r="V2117" s="21"/>
      <c r="W2117" s="21"/>
      <c r="X2117" s="21"/>
    </row>
    <row r="2118" spans="17:24" x14ac:dyDescent="0.25">
      <c r="Q2118" s="21"/>
      <c r="R2118" s="21"/>
      <c r="S2118" s="21"/>
      <c r="T2118" s="21"/>
      <c r="U2118" s="21"/>
      <c r="V2118" s="21"/>
      <c r="W2118" s="21"/>
      <c r="X2118" s="21"/>
    </row>
    <row r="2119" spans="17:24" x14ac:dyDescent="0.25">
      <c r="Q2119" s="21"/>
      <c r="R2119" s="21"/>
      <c r="S2119" s="21"/>
      <c r="T2119" s="21"/>
      <c r="U2119" s="21"/>
      <c r="V2119" s="21"/>
      <c r="W2119" s="21"/>
      <c r="X2119" s="21"/>
    </row>
    <row r="2120" spans="17:24" x14ac:dyDescent="0.25">
      <c r="Q2120" s="21"/>
      <c r="R2120" s="21"/>
      <c r="S2120" s="21"/>
      <c r="T2120" s="21"/>
      <c r="U2120" s="21"/>
      <c r="V2120" s="21"/>
      <c r="W2120" s="21"/>
      <c r="X2120" s="21"/>
    </row>
    <row r="2121" spans="17:24" x14ac:dyDescent="0.25">
      <c r="Q2121" s="21"/>
      <c r="R2121" s="21"/>
      <c r="S2121" s="21"/>
      <c r="T2121" s="21"/>
      <c r="U2121" s="21"/>
      <c r="V2121" s="21"/>
      <c r="W2121" s="21"/>
      <c r="X2121" s="21"/>
    </row>
    <row r="2122" spans="17:24" x14ac:dyDescent="0.25">
      <c r="Q2122" s="21"/>
      <c r="R2122" s="21"/>
      <c r="S2122" s="21"/>
      <c r="T2122" s="21"/>
      <c r="U2122" s="21"/>
      <c r="V2122" s="21"/>
      <c r="W2122" s="21"/>
      <c r="X2122" s="21"/>
    </row>
    <row r="2123" spans="17:24" x14ac:dyDescent="0.25">
      <c r="Q2123" s="21"/>
      <c r="R2123" s="21"/>
      <c r="S2123" s="21"/>
      <c r="T2123" s="21"/>
      <c r="U2123" s="21"/>
      <c r="V2123" s="21"/>
      <c r="W2123" s="21"/>
      <c r="X2123" s="21"/>
    </row>
    <row r="2124" spans="17:24" x14ac:dyDescent="0.25">
      <c r="Q2124" s="21"/>
      <c r="R2124" s="21"/>
      <c r="S2124" s="21"/>
      <c r="T2124" s="21"/>
      <c r="U2124" s="21"/>
      <c r="V2124" s="21"/>
      <c r="W2124" s="21"/>
      <c r="X2124" s="21"/>
    </row>
    <row r="2125" spans="17:24" x14ac:dyDescent="0.25">
      <c r="Q2125" s="21"/>
      <c r="R2125" s="21"/>
      <c r="S2125" s="21"/>
      <c r="T2125" s="21"/>
      <c r="U2125" s="21"/>
      <c r="V2125" s="21"/>
      <c r="W2125" s="21"/>
      <c r="X2125" s="21"/>
    </row>
    <row r="2126" spans="17:24" x14ac:dyDescent="0.25">
      <c r="Q2126" s="21"/>
      <c r="R2126" s="21"/>
      <c r="S2126" s="21"/>
      <c r="T2126" s="21"/>
      <c r="U2126" s="21"/>
      <c r="V2126" s="21"/>
      <c r="W2126" s="21"/>
      <c r="X2126" s="21"/>
    </row>
    <row r="2127" spans="17:24" x14ac:dyDescent="0.25">
      <c r="Q2127" s="21"/>
      <c r="R2127" s="21"/>
      <c r="S2127" s="21"/>
      <c r="T2127" s="21"/>
      <c r="U2127" s="21"/>
      <c r="V2127" s="21"/>
      <c r="W2127" s="21"/>
      <c r="X2127" s="21"/>
    </row>
    <row r="2128" spans="17:24" x14ac:dyDescent="0.25">
      <c r="Q2128" s="21"/>
      <c r="R2128" s="21"/>
      <c r="S2128" s="21"/>
      <c r="T2128" s="21"/>
      <c r="U2128" s="21"/>
      <c r="V2128" s="21"/>
      <c r="W2128" s="21"/>
      <c r="X2128" s="21"/>
    </row>
    <row r="2129" spans="17:24" x14ac:dyDescent="0.25">
      <c r="Q2129" s="21"/>
      <c r="R2129" s="21"/>
      <c r="S2129" s="21"/>
      <c r="T2129" s="21"/>
      <c r="U2129" s="21"/>
      <c r="V2129" s="21"/>
      <c r="W2129" s="21"/>
      <c r="X2129" s="21"/>
    </row>
    <row r="2130" spans="17:24" x14ac:dyDescent="0.25">
      <c r="Q2130" s="21"/>
      <c r="R2130" s="21"/>
      <c r="S2130" s="21"/>
      <c r="T2130" s="21"/>
      <c r="U2130" s="21"/>
      <c r="V2130" s="21"/>
      <c r="W2130" s="21"/>
      <c r="X2130" s="21"/>
    </row>
    <row r="2131" spans="17:24" x14ac:dyDescent="0.25">
      <c r="Q2131" s="21"/>
      <c r="R2131" s="21"/>
      <c r="S2131" s="21"/>
      <c r="T2131" s="21"/>
      <c r="U2131" s="21"/>
      <c r="V2131" s="21"/>
      <c r="W2131" s="21"/>
      <c r="X2131" s="21"/>
    </row>
    <row r="2132" spans="17:24" x14ac:dyDescent="0.25">
      <c r="Q2132" s="21"/>
      <c r="R2132" s="21"/>
      <c r="S2132" s="21"/>
      <c r="T2132" s="21"/>
      <c r="U2132" s="21"/>
      <c r="V2132" s="21"/>
      <c r="W2132" s="21"/>
      <c r="X2132" s="21"/>
    </row>
    <row r="2133" spans="17:24" x14ac:dyDescent="0.25">
      <c r="Q2133" s="21"/>
      <c r="R2133" s="21"/>
      <c r="S2133" s="21"/>
      <c r="T2133" s="21"/>
      <c r="U2133" s="21"/>
      <c r="V2133" s="21"/>
      <c r="W2133" s="21"/>
      <c r="X2133" s="21"/>
    </row>
    <row r="2134" spans="17:24" x14ac:dyDescent="0.25">
      <c r="Q2134" s="21"/>
      <c r="R2134" s="21"/>
      <c r="S2134" s="21"/>
      <c r="T2134" s="21"/>
      <c r="U2134" s="21"/>
      <c r="V2134" s="21"/>
      <c r="W2134" s="21"/>
      <c r="X2134" s="21"/>
    </row>
    <row r="2135" spans="17:24" x14ac:dyDescent="0.25">
      <c r="Q2135" s="21"/>
      <c r="R2135" s="21"/>
      <c r="S2135" s="21"/>
      <c r="T2135" s="21"/>
      <c r="U2135" s="21"/>
      <c r="V2135" s="21"/>
      <c r="W2135" s="21"/>
      <c r="X2135" s="21"/>
    </row>
    <row r="2136" spans="17:24" x14ac:dyDescent="0.25">
      <c r="Q2136" s="21"/>
      <c r="R2136" s="21"/>
      <c r="S2136" s="21"/>
      <c r="T2136" s="21"/>
      <c r="U2136" s="21"/>
      <c r="V2136" s="21"/>
      <c r="W2136" s="21"/>
      <c r="X2136" s="21"/>
    </row>
    <row r="2137" spans="17:24" x14ac:dyDescent="0.25">
      <c r="Q2137" s="21"/>
      <c r="R2137" s="21"/>
      <c r="S2137" s="21"/>
      <c r="T2137" s="21"/>
      <c r="U2137" s="21"/>
      <c r="V2137" s="21"/>
      <c r="W2137" s="21"/>
      <c r="X2137" s="21"/>
    </row>
    <row r="2138" spans="17:24" x14ac:dyDescent="0.25">
      <c r="Q2138" s="21"/>
      <c r="R2138" s="21"/>
      <c r="S2138" s="21"/>
      <c r="T2138" s="21"/>
      <c r="U2138" s="21"/>
      <c r="V2138" s="21"/>
      <c r="W2138" s="21"/>
      <c r="X2138" s="21"/>
    </row>
    <row r="2139" spans="17:24" x14ac:dyDescent="0.25">
      <c r="Q2139" s="21"/>
      <c r="R2139" s="21"/>
      <c r="S2139" s="21"/>
      <c r="T2139" s="21"/>
      <c r="U2139" s="21"/>
      <c r="V2139" s="21"/>
      <c r="W2139" s="21"/>
      <c r="X2139" s="21"/>
    </row>
    <row r="2140" spans="17:24" x14ac:dyDescent="0.25">
      <c r="Q2140" s="21"/>
      <c r="R2140" s="21"/>
      <c r="S2140" s="21"/>
      <c r="T2140" s="21"/>
      <c r="U2140" s="21"/>
      <c r="V2140" s="21"/>
      <c r="W2140" s="21"/>
      <c r="X2140" s="21"/>
    </row>
    <row r="2141" spans="17:24" x14ac:dyDescent="0.25">
      <c r="Q2141" s="21"/>
      <c r="R2141" s="21"/>
      <c r="S2141" s="21"/>
      <c r="T2141" s="21"/>
      <c r="U2141" s="21"/>
      <c r="V2141" s="21"/>
      <c r="W2141" s="21"/>
      <c r="X2141" s="21"/>
    </row>
    <row r="2142" spans="17:24" x14ac:dyDescent="0.25">
      <c r="Q2142" s="21"/>
      <c r="R2142" s="21"/>
      <c r="S2142" s="21"/>
      <c r="T2142" s="21"/>
      <c r="U2142" s="21"/>
      <c r="V2142" s="21"/>
      <c r="W2142" s="21"/>
      <c r="X2142" s="21"/>
    </row>
    <row r="2143" spans="17:24" x14ac:dyDescent="0.25">
      <c r="Q2143" s="21"/>
      <c r="R2143" s="21"/>
      <c r="S2143" s="21"/>
      <c r="T2143" s="21"/>
      <c r="U2143" s="21"/>
      <c r="V2143" s="21"/>
      <c r="W2143" s="21"/>
      <c r="X2143" s="21"/>
    </row>
    <row r="2144" spans="17:24" x14ac:dyDescent="0.25">
      <c r="Q2144" s="21"/>
      <c r="R2144" s="21"/>
      <c r="S2144" s="21"/>
      <c r="T2144" s="21"/>
      <c r="U2144" s="21"/>
      <c r="V2144" s="21"/>
      <c r="W2144" s="21"/>
      <c r="X2144" s="21"/>
    </row>
    <row r="2145" spans="17:24" x14ac:dyDescent="0.25">
      <c r="Q2145" s="21"/>
      <c r="R2145" s="21"/>
      <c r="S2145" s="21"/>
      <c r="T2145" s="21"/>
      <c r="U2145" s="21"/>
      <c r="V2145" s="21"/>
      <c r="W2145" s="21"/>
      <c r="X2145" s="21"/>
    </row>
    <row r="2146" spans="17:24" x14ac:dyDescent="0.25">
      <c r="Q2146" s="21"/>
      <c r="R2146" s="21"/>
      <c r="S2146" s="21"/>
      <c r="T2146" s="21"/>
      <c r="U2146" s="21"/>
      <c r="V2146" s="21"/>
      <c r="W2146" s="21"/>
      <c r="X2146" s="21"/>
    </row>
    <row r="2147" spans="17:24" x14ac:dyDescent="0.25">
      <c r="Q2147" s="21"/>
      <c r="R2147" s="21"/>
      <c r="S2147" s="21"/>
      <c r="T2147" s="21"/>
      <c r="U2147" s="21"/>
      <c r="V2147" s="21"/>
      <c r="W2147" s="21"/>
      <c r="X2147" s="21"/>
    </row>
    <row r="2148" spans="17:24" x14ac:dyDescent="0.25">
      <c r="Q2148" s="21"/>
      <c r="R2148" s="21"/>
      <c r="S2148" s="21"/>
      <c r="T2148" s="21"/>
      <c r="U2148" s="21"/>
      <c r="V2148" s="21"/>
      <c r="W2148" s="21"/>
      <c r="X2148" s="21"/>
    </row>
    <row r="2149" spans="17:24" x14ac:dyDescent="0.25">
      <c r="Q2149" s="21"/>
      <c r="R2149" s="21"/>
      <c r="S2149" s="21"/>
      <c r="T2149" s="21"/>
      <c r="U2149" s="21"/>
      <c r="V2149" s="21"/>
      <c r="W2149" s="21"/>
      <c r="X2149" s="21"/>
    </row>
    <row r="2150" spans="17:24" x14ac:dyDescent="0.25">
      <c r="Q2150" s="21"/>
      <c r="R2150" s="21"/>
      <c r="S2150" s="21"/>
      <c r="T2150" s="21"/>
      <c r="U2150" s="21"/>
      <c r="V2150" s="21"/>
      <c r="W2150" s="21"/>
      <c r="X2150" s="21"/>
    </row>
    <row r="2151" spans="17:24" x14ac:dyDescent="0.25">
      <c r="Q2151" s="21"/>
      <c r="R2151" s="21"/>
      <c r="S2151" s="21"/>
      <c r="T2151" s="21"/>
      <c r="U2151" s="21"/>
      <c r="V2151" s="21"/>
      <c r="W2151" s="21"/>
      <c r="X2151" s="21"/>
    </row>
    <row r="2152" spans="17:24" x14ac:dyDescent="0.25">
      <c r="Q2152" s="21"/>
      <c r="R2152" s="21"/>
      <c r="S2152" s="21"/>
      <c r="T2152" s="21"/>
      <c r="U2152" s="21"/>
      <c r="V2152" s="21"/>
      <c r="W2152" s="21"/>
      <c r="X2152" s="21"/>
    </row>
    <row r="2153" spans="17:24" x14ac:dyDescent="0.25">
      <c r="Q2153" s="21"/>
      <c r="R2153" s="21"/>
      <c r="S2153" s="21"/>
      <c r="T2153" s="21"/>
      <c r="U2153" s="21"/>
      <c r="V2153" s="21"/>
      <c r="W2153" s="21"/>
      <c r="X2153" s="21"/>
    </row>
    <row r="2154" spans="17:24" x14ac:dyDescent="0.25">
      <c r="Q2154" s="21"/>
      <c r="R2154" s="21"/>
      <c r="S2154" s="21"/>
      <c r="T2154" s="21"/>
      <c r="U2154" s="21"/>
      <c r="V2154" s="21"/>
      <c r="W2154" s="21"/>
      <c r="X2154" s="21"/>
    </row>
    <row r="2155" spans="17:24" x14ac:dyDescent="0.25">
      <c r="Q2155" s="21"/>
      <c r="R2155" s="21"/>
      <c r="S2155" s="21"/>
      <c r="T2155" s="21"/>
      <c r="U2155" s="21"/>
      <c r="V2155" s="21"/>
      <c r="W2155" s="21"/>
      <c r="X2155" s="21"/>
    </row>
    <row r="2156" spans="17:24" x14ac:dyDescent="0.25">
      <c r="Q2156" s="21"/>
      <c r="R2156" s="21"/>
      <c r="S2156" s="21"/>
      <c r="T2156" s="21"/>
      <c r="U2156" s="21"/>
      <c r="V2156" s="21"/>
      <c r="W2156" s="21"/>
      <c r="X2156" s="21"/>
    </row>
    <row r="2157" spans="17:24" x14ac:dyDescent="0.25">
      <c r="Q2157" s="21"/>
      <c r="R2157" s="21"/>
      <c r="S2157" s="21"/>
      <c r="T2157" s="21"/>
      <c r="U2157" s="21"/>
      <c r="V2157" s="21"/>
      <c r="W2157" s="21"/>
      <c r="X2157" s="21"/>
    </row>
    <row r="2158" spans="17:24" x14ac:dyDescent="0.25">
      <c r="Q2158" s="21"/>
      <c r="R2158" s="21"/>
      <c r="S2158" s="21"/>
      <c r="T2158" s="21"/>
      <c r="U2158" s="21"/>
      <c r="V2158" s="21"/>
      <c r="W2158" s="21"/>
      <c r="X2158" s="21"/>
    </row>
    <row r="2159" spans="17:24" x14ac:dyDescent="0.25">
      <c r="Q2159" s="21"/>
      <c r="R2159" s="21"/>
      <c r="S2159" s="21"/>
      <c r="T2159" s="21"/>
      <c r="U2159" s="21"/>
      <c r="V2159" s="21"/>
      <c r="W2159" s="21"/>
      <c r="X2159" s="21"/>
    </row>
    <row r="2160" spans="17:24" x14ac:dyDescent="0.25">
      <c r="Q2160" s="21"/>
      <c r="R2160" s="21"/>
      <c r="S2160" s="21"/>
      <c r="T2160" s="21"/>
      <c r="U2160" s="21"/>
      <c r="V2160" s="21"/>
      <c r="W2160" s="21"/>
      <c r="X2160" s="21"/>
    </row>
    <row r="2161" spans="17:24" x14ac:dyDescent="0.25">
      <c r="Q2161" s="21"/>
      <c r="R2161" s="21"/>
      <c r="S2161" s="21"/>
      <c r="T2161" s="21"/>
      <c r="U2161" s="21"/>
      <c r="V2161" s="21"/>
      <c r="W2161" s="21"/>
      <c r="X2161" s="21"/>
    </row>
    <row r="2162" spans="17:24" x14ac:dyDescent="0.25">
      <c r="Q2162" s="21"/>
      <c r="R2162" s="21"/>
      <c r="S2162" s="21"/>
      <c r="T2162" s="21"/>
      <c r="U2162" s="21"/>
      <c r="V2162" s="21"/>
      <c r="W2162" s="21"/>
      <c r="X2162" s="21"/>
    </row>
    <row r="2163" spans="17:24" x14ac:dyDescent="0.25">
      <c r="Q2163" s="21"/>
      <c r="R2163" s="21"/>
      <c r="S2163" s="21"/>
      <c r="T2163" s="21"/>
      <c r="U2163" s="21"/>
      <c r="V2163" s="21"/>
      <c r="W2163" s="21"/>
      <c r="X2163" s="21"/>
    </row>
    <row r="2164" spans="17:24" x14ac:dyDescent="0.25">
      <c r="Q2164" s="21"/>
      <c r="R2164" s="21"/>
      <c r="S2164" s="21"/>
      <c r="T2164" s="21"/>
      <c r="U2164" s="21"/>
      <c r="V2164" s="21"/>
      <c r="W2164" s="21"/>
      <c r="X2164" s="21"/>
    </row>
    <row r="2165" spans="17:24" x14ac:dyDescent="0.25">
      <c r="Q2165" s="21"/>
      <c r="R2165" s="21"/>
      <c r="S2165" s="21"/>
      <c r="T2165" s="21"/>
      <c r="U2165" s="21"/>
      <c r="V2165" s="21"/>
      <c r="W2165" s="21"/>
      <c r="X2165" s="21"/>
    </row>
    <row r="2166" spans="17:24" x14ac:dyDescent="0.25">
      <c r="Q2166" s="21"/>
      <c r="R2166" s="21"/>
      <c r="S2166" s="21"/>
      <c r="T2166" s="21"/>
      <c r="U2166" s="21"/>
      <c r="V2166" s="21"/>
      <c r="W2166" s="21"/>
      <c r="X2166" s="21"/>
    </row>
    <row r="2167" spans="17:24" x14ac:dyDescent="0.25">
      <c r="Q2167" s="21"/>
      <c r="R2167" s="21"/>
      <c r="S2167" s="21"/>
      <c r="T2167" s="21"/>
      <c r="U2167" s="21"/>
      <c r="V2167" s="21"/>
      <c r="W2167" s="21"/>
      <c r="X2167" s="21"/>
    </row>
    <row r="2168" spans="17:24" x14ac:dyDescent="0.25">
      <c r="Q2168" s="21"/>
      <c r="R2168" s="21"/>
      <c r="S2168" s="21"/>
      <c r="T2168" s="21"/>
      <c r="U2168" s="21"/>
      <c r="V2168" s="21"/>
      <c r="W2168" s="21"/>
      <c r="X2168" s="21"/>
    </row>
    <row r="2169" spans="17:24" x14ac:dyDescent="0.25">
      <c r="Q2169" s="21"/>
      <c r="R2169" s="21"/>
      <c r="S2169" s="21"/>
      <c r="T2169" s="21"/>
      <c r="U2169" s="21"/>
      <c r="V2169" s="21"/>
      <c r="W2169" s="21"/>
      <c r="X2169" s="21"/>
    </row>
    <row r="2170" spans="17:24" x14ac:dyDescent="0.25">
      <c r="Q2170" s="21"/>
      <c r="R2170" s="21"/>
      <c r="S2170" s="21"/>
      <c r="T2170" s="21"/>
      <c r="U2170" s="21"/>
      <c r="V2170" s="21"/>
      <c r="W2170" s="21"/>
      <c r="X2170" s="21"/>
    </row>
    <row r="2171" spans="17:24" x14ac:dyDescent="0.25">
      <c r="Q2171" s="21"/>
      <c r="R2171" s="21"/>
      <c r="S2171" s="21"/>
      <c r="T2171" s="21"/>
      <c r="U2171" s="21"/>
      <c r="V2171" s="21"/>
      <c r="W2171" s="21"/>
      <c r="X2171" s="21"/>
    </row>
    <row r="2172" spans="17:24" x14ac:dyDescent="0.25">
      <c r="Q2172" s="21"/>
      <c r="R2172" s="21"/>
      <c r="S2172" s="21"/>
      <c r="T2172" s="21"/>
      <c r="U2172" s="21"/>
      <c r="V2172" s="21"/>
      <c r="W2172" s="21"/>
      <c r="X2172" s="21"/>
    </row>
    <row r="2173" spans="17:24" x14ac:dyDescent="0.25">
      <c r="Q2173" s="21"/>
      <c r="R2173" s="21"/>
      <c r="S2173" s="21"/>
      <c r="T2173" s="21"/>
      <c r="U2173" s="21"/>
      <c r="V2173" s="21"/>
      <c r="W2173" s="21"/>
      <c r="X2173" s="21"/>
    </row>
    <row r="2174" spans="17:24" x14ac:dyDescent="0.25">
      <c r="Q2174" s="21"/>
      <c r="R2174" s="21"/>
      <c r="S2174" s="21"/>
      <c r="T2174" s="21"/>
      <c r="U2174" s="21"/>
      <c r="V2174" s="21"/>
      <c r="W2174" s="21"/>
      <c r="X2174" s="21"/>
    </row>
    <row r="2175" spans="17:24" x14ac:dyDescent="0.25">
      <c r="Q2175" s="21"/>
      <c r="R2175" s="21"/>
      <c r="S2175" s="21"/>
      <c r="T2175" s="21"/>
      <c r="U2175" s="21"/>
      <c r="V2175" s="21"/>
      <c r="W2175" s="21"/>
      <c r="X2175" s="21"/>
    </row>
    <row r="2176" spans="17:24" x14ac:dyDescent="0.25">
      <c r="Q2176" s="21"/>
      <c r="R2176" s="21"/>
      <c r="S2176" s="21"/>
      <c r="T2176" s="21"/>
      <c r="U2176" s="21"/>
      <c r="V2176" s="21"/>
      <c r="W2176" s="21"/>
      <c r="X2176" s="21"/>
    </row>
    <row r="2177" spans="17:24" x14ac:dyDescent="0.25">
      <c r="Q2177" s="21"/>
      <c r="R2177" s="21"/>
      <c r="S2177" s="21"/>
      <c r="T2177" s="21"/>
      <c r="U2177" s="21"/>
      <c r="V2177" s="21"/>
      <c r="W2177" s="21"/>
      <c r="X2177" s="21"/>
    </row>
    <row r="2178" spans="17:24" x14ac:dyDescent="0.25">
      <c r="Q2178" s="21"/>
      <c r="R2178" s="21"/>
      <c r="S2178" s="21"/>
      <c r="T2178" s="21"/>
      <c r="U2178" s="21"/>
      <c r="V2178" s="21"/>
      <c r="W2178" s="21"/>
      <c r="X2178" s="21"/>
    </row>
    <row r="2179" spans="17:24" x14ac:dyDescent="0.25">
      <c r="Q2179" s="21"/>
      <c r="R2179" s="21"/>
      <c r="S2179" s="21"/>
      <c r="T2179" s="21"/>
      <c r="U2179" s="21"/>
      <c r="V2179" s="21"/>
      <c r="W2179" s="21"/>
      <c r="X2179" s="21"/>
    </row>
    <row r="2180" spans="17:24" x14ac:dyDescent="0.25">
      <c r="Q2180" s="21"/>
      <c r="R2180" s="21"/>
      <c r="S2180" s="21"/>
      <c r="T2180" s="21"/>
      <c r="U2180" s="21"/>
      <c r="V2180" s="21"/>
      <c r="W2180" s="21"/>
      <c r="X2180" s="21"/>
    </row>
    <row r="2181" spans="17:24" x14ac:dyDescent="0.25">
      <c r="Q2181" s="21"/>
      <c r="R2181" s="21"/>
      <c r="S2181" s="21"/>
      <c r="T2181" s="21"/>
      <c r="U2181" s="21"/>
      <c r="V2181" s="21"/>
      <c r="W2181" s="21"/>
      <c r="X2181" s="21"/>
    </row>
    <row r="2182" spans="17:24" x14ac:dyDescent="0.25">
      <c r="Q2182" s="21"/>
      <c r="R2182" s="21"/>
      <c r="S2182" s="21"/>
      <c r="T2182" s="21"/>
      <c r="U2182" s="21"/>
      <c r="V2182" s="21"/>
      <c r="W2182" s="21"/>
      <c r="X2182" s="21"/>
    </row>
    <row r="2183" spans="17:24" x14ac:dyDescent="0.25">
      <c r="Q2183" s="21"/>
      <c r="R2183" s="21"/>
      <c r="S2183" s="21"/>
      <c r="T2183" s="21"/>
      <c r="U2183" s="21"/>
      <c r="V2183" s="21"/>
      <c r="W2183" s="21"/>
      <c r="X2183" s="21"/>
    </row>
    <row r="2184" spans="17:24" x14ac:dyDescent="0.25">
      <c r="Q2184" s="21"/>
      <c r="R2184" s="21"/>
      <c r="S2184" s="21"/>
      <c r="T2184" s="21"/>
      <c r="U2184" s="21"/>
      <c r="V2184" s="21"/>
      <c r="W2184" s="21"/>
      <c r="X2184" s="21"/>
    </row>
    <row r="2185" spans="17:24" x14ac:dyDescent="0.25">
      <c r="Q2185" s="21"/>
      <c r="R2185" s="21"/>
      <c r="S2185" s="21"/>
      <c r="T2185" s="21"/>
      <c r="U2185" s="21"/>
      <c r="V2185" s="21"/>
      <c r="W2185" s="21"/>
      <c r="X2185" s="21"/>
    </row>
    <row r="2186" spans="17:24" x14ac:dyDescent="0.25">
      <c r="Q2186" s="21"/>
      <c r="R2186" s="21"/>
      <c r="S2186" s="21"/>
      <c r="T2186" s="21"/>
      <c r="U2186" s="21"/>
      <c r="V2186" s="21"/>
      <c r="W2186" s="21"/>
      <c r="X2186" s="21"/>
    </row>
    <row r="2187" spans="17:24" x14ac:dyDescent="0.25">
      <c r="Q2187" s="21"/>
      <c r="R2187" s="21"/>
      <c r="S2187" s="21"/>
      <c r="T2187" s="21"/>
      <c r="U2187" s="21"/>
      <c r="V2187" s="21"/>
      <c r="W2187" s="21"/>
      <c r="X2187" s="21"/>
    </row>
    <row r="2188" spans="17:24" x14ac:dyDescent="0.25">
      <c r="Q2188" s="21"/>
      <c r="R2188" s="21"/>
      <c r="S2188" s="21"/>
      <c r="T2188" s="21"/>
      <c r="U2188" s="21"/>
      <c r="V2188" s="21"/>
      <c r="W2188" s="21"/>
      <c r="X2188" s="21"/>
    </row>
    <row r="2189" spans="17:24" x14ac:dyDescent="0.25">
      <c r="Q2189" s="21"/>
      <c r="R2189" s="21"/>
      <c r="S2189" s="21"/>
      <c r="T2189" s="21"/>
      <c r="U2189" s="21"/>
      <c r="V2189" s="21"/>
      <c r="W2189" s="21"/>
      <c r="X2189" s="21"/>
    </row>
    <row r="2190" spans="17:24" x14ac:dyDescent="0.25">
      <c r="Q2190" s="21"/>
      <c r="R2190" s="21"/>
      <c r="S2190" s="21"/>
      <c r="T2190" s="21"/>
      <c r="U2190" s="21"/>
      <c r="V2190" s="21"/>
      <c r="W2190" s="21"/>
      <c r="X2190" s="21"/>
    </row>
    <row r="2191" spans="17:24" x14ac:dyDescent="0.25">
      <c r="Q2191" s="21"/>
      <c r="R2191" s="21"/>
      <c r="S2191" s="21"/>
      <c r="T2191" s="21"/>
      <c r="U2191" s="21"/>
      <c r="V2191" s="21"/>
      <c r="W2191" s="21"/>
      <c r="X2191" s="21"/>
    </row>
    <row r="2192" spans="17:24" x14ac:dyDescent="0.25">
      <c r="Q2192" s="21"/>
      <c r="R2192" s="21"/>
      <c r="S2192" s="21"/>
      <c r="T2192" s="21"/>
      <c r="U2192" s="21"/>
      <c r="V2192" s="21"/>
      <c r="W2192" s="21"/>
      <c r="X2192" s="21"/>
    </row>
    <row r="2193" spans="17:24" x14ac:dyDescent="0.25">
      <c r="Q2193" s="21"/>
      <c r="R2193" s="21"/>
      <c r="S2193" s="21"/>
      <c r="T2193" s="21"/>
      <c r="U2193" s="21"/>
      <c r="V2193" s="21"/>
      <c r="W2193" s="21"/>
      <c r="X2193" s="21"/>
    </row>
    <row r="2194" spans="17:24" x14ac:dyDescent="0.25">
      <c r="Q2194" s="21"/>
      <c r="R2194" s="21"/>
      <c r="S2194" s="21"/>
      <c r="T2194" s="21"/>
      <c r="U2194" s="21"/>
      <c r="V2194" s="21"/>
      <c r="W2194" s="21"/>
      <c r="X2194" s="21"/>
    </row>
    <row r="2195" spans="17:24" x14ac:dyDescent="0.25">
      <c r="Q2195" s="21"/>
      <c r="R2195" s="21"/>
      <c r="S2195" s="21"/>
      <c r="T2195" s="21"/>
      <c r="U2195" s="21"/>
      <c r="V2195" s="21"/>
      <c r="W2195" s="21"/>
      <c r="X2195" s="21"/>
    </row>
    <row r="2196" spans="17:24" x14ac:dyDescent="0.25">
      <c r="Q2196" s="21"/>
      <c r="R2196" s="21"/>
      <c r="S2196" s="21"/>
      <c r="T2196" s="21"/>
      <c r="U2196" s="21"/>
      <c r="V2196" s="21"/>
      <c r="W2196" s="21"/>
      <c r="X2196" s="21"/>
    </row>
    <row r="2197" spans="17:24" x14ac:dyDescent="0.25">
      <c r="Q2197" s="21"/>
      <c r="R2197" s="21"/>
      <c r="S2197" s="21"/>
      <c r="T2197" s="21"/>
      <c r="U2197" s="21"/>
      <c r="V2197" s="21"/>
      <c r="W2197" s="21"/>
      <c r="X2197" s="21"/>
    </row>
    <row r="2198" spans="17:24" x14ac:dyDescent="0.25">
      <c r="Q2198" s="21"/>
      <c r="R2198" s="21"/>
      <c r="S2198" s="21"/>
      <c r="T2198" s="21"/>
      <c r="U2198" s="21"/>
      <c r="V2198" s="21"/>
      <c r="W2198" s="21"/>
      <c r="X2198" s="21"/>
    </row>
    <row r="2199" spans="17:24" x14ac:dyDescent="0.25">
      <c r="Q2199" s="21"/>
      <c r="R2199" s="21"/>
      <c r="S2199" s="21"/>
      <c r="T2199" s="21"/>
      <c r="U2199" s="21"/>
      <c r="V2199" s="21"/>
      <c r="W2199" s="21"/>
      <c r="X2199" s="21"/>
    </row>
    <row r="2200" spans="17:24" x14ac:dyDescent="0.25">
      <c r="Q2200" s="21"/>
      <c r="R2200" s="21"/>
      <c r="S2200" s="21"/>
      <c r="T2200" s="21"/>
      <c r="U2200" s="21"/>
      <c r="V2200" s="21"/>
      <c r="W2200" s="21"/>
      <c r="X2200" s="21"/>
    </row>
    <row r="2201" spans="17:24" x14ac:dyDescent="0.25">
      <c r="Q2201" s="21"/>
      <c r="R2201" s="21"/>
      <c r="S2201" s="21"/>
      <c r="T2201" s="21"/>
      <c r="U2201" s="21"/>
      <c r="V2201" s="21"/>
      <c r="W2201" s="21"/>
      <c r="X2201" s="21"/>
    </row>
    <row r="2202" spans="17:24" x14ac:dyDescent="0.25">
      <c r="Q2202" s="21"/>
      <c r="R2202" s="21"/>
      <c r="S2202" s="21"/>
      <c r="T2202" s="21"/>
      <c r="U2202" s="21"/>
      <c r="V2202" s="21"/>
      <c r="W2202" s="21"/>
      <c r="X2202" s="21"/>
    </row>
    <row r="2203" spans="17:24" x14ac:dyDescent="0.25">
      <c r="Q2203" s="21"/>
      <c r="R2203" s="21"/>
      <c r="S2203" s="21"/>
      <c r="T2203" s="21"/>
      <c r="U2203" s="21"/>
      <c r="V2203" s="21"/>
      <c r="W2203" s="21"/>
      <c r="X2203" s="21"/>
    </row>
    <row r="2204" spans="17:24" x14ac:dyDescent="0.25">
      <c r="Q2204" s="21"/>
      <c r="R2204" s="21"/>
      <c r="S2204" s="21"/>
      <c r="T2204" s="21"/>
      <c r="U2204" s="21"/>
      <c r="V2204" s="21"/>
      <c r="W2204" s="21"/>
      <c r="X2204" s="21"/>
    </row>
    <row r="2205" spans="17:24" x14ac:dyDescent="0.25">
      <c r="Q2205" s="21"/>
      <c r="R2205" s="21"/>
      <c r="S2205" s="21"/>
      <c r="T2205" s="21"/>
      <c r="U2205" s="21"/>
      <c r="V2205" s="21"/>
      <c r="W2205" s="21"/>
      <c r="X2205" s="21"/>
    </row>
    <row r="2206" spans="17:24" x14ac:dyDescent="0.25">
      <c r="Q2206" s="21"/>
      <c r="R2206" s="21"/>
      <c r="S2206" s="21"/>
      <c r="T2206" s="21"/>
      <c r="U2206" s="21"/>
      <c r="V2206" s="21"/>
      <c r="W2206" s="21"/>
      <c r="X2206" s="21"/>
    </row>
    <row r="2207" spans="17:24" x14ac:dyDescent="0.25">
      <c r="Q2207" s="21"/>
      <c r="R2207" s="21"/>
      <c r="S2207" s="21"/>
      <c r="T2207" s="21"/>
      <c r="U2207" s="21"/>
      <c r="V2207" s="21"/>
      <c r="W2207" s="21"/>
      <c r="X2207" s="21"/>
    </row>
    <row r="2208" spans="17:24" x14ac:dyDescent="0.25">
      <c r="Q2208" s="21"/>
      <c r="R2208" s="21"/>
      <c r="S2208" s="21"/>
      <c r="T2208" s="21"/>
      <c r="U2208" s="21"/>
      <c r="V2208" s="21"/>
      <c r="W2208" s="21"/>
      <c r="X2208" s="21"/>
    </row>
    <row r="2209" spans="17:24" x14ac:dyDescent="0.25">
      <c r="Q2209" s="21"/>
      <c r="R2209" s="21"/>
      <c r="S2209" s="21"/>
      <c r="T2209" s="21"/>
      <c r="U2209" s="21"/>
      <c r="V2209" s="21"/>
      <c r="W2209" s="21"/>
      <c r="X2209" s="21"/>
    </row>
    <row r="2210" spans="17:24" x14ac:dyDescent="0.25">
      <c r="Q2210" s="21"/>
      <c r="R2210" s="21"/>
      <c r="S2210" s="21"/>
      <c r="T2210" s="21"/>
      <c r="U2210" s="21"/>
      <c r="V2210" s="21"/>
      <c r="W2210" s="21"/>
      <c r="X2210" s="21"/>
    </row>
    <row r="2211" spans="17:24" x14ac:dyDescent="0.25">
      <c r="Q2211" s="21"/>
      <c r="R2211" s="21"/>
      <c r="S2211" s="21"/>
      <c r="T2211" s="21"/>
      <c r="U2211" s="21"/>
      <c r="V2211" s="21"/>
      <c r="W2211" s="21"/>
      <c r="X2211" s="21"/>
    </row>
    <row r="2212" spans="17:24" x14ac:dyDescent="0.25">
      <c r="Q2212" s="21"/>
      <c r="R2212" s="21"/>
      <c r="S2212" s="21"/>
      <c r="T2212" s="21"/>
      <c r="U2212" s="21"/>
      <c r="V2212" s="21"/>
      <c r="W2212" s="21"/>
      <c r="X2212" s="21"/>
    </row>
    <row r="2213" spans="17:24" x14ac:dyDescent="0.25">
      <c r="Q2213" s="21"/>
      <c r="R2213" s="21"/>
      <c r="S2213" s="21"/>
      <c r="T2213" s="21"/>
      <c r="U2213" s="21"/>
      <c r="V2213" s="21"/>
      <c r="W2213" s="21"/>
      <c r="X2213" s="21"/>
    </row>
    <row r="2214" spans="17:24" x14ac:dyDescent="0.25">
      <c r="Q2214" s="21"/>
      <c r="R2214" s="21"/>
      <c r="S2214" s="21"/>
      <c r="T2214" s="21"/>
      <c r="U2214" s="21"/>
      <c r="V2214" s="21"/>
      <c r="W2214" s="21"/>
      <c r="X2214" s="21"/>
    </row>
    <row r="2215" spans="17:24" x14ac:dyDescent="0.25">
      <c r="Q2215" s="21"/>
      <c r="R2215" s="21"/>
      <c r="S2215" s="21"/>
      <c r="T2215" s="21"/>
      <c r="U2215" s="21"/>
      <c r="V2215" s="21"/>
      <c r="W2215" s="21"/>
      <c r="X2215" s="21"/>
    </row>
    <row r="2216" spans="17:24" x14ac:dyDescent="0.25">
      <c r="Q2216" s="21"/>
      <c r="R2216" s="21"/>
      <c r="S2216" s="21"/>
      <c r="T2216" s="21"/>
      <c r="U2216" s="21"/>
      <c r="V2216" s="21"/>
      <c r="W2216" s="21"/>
      <c r="X2216" s="21"/>
    </row>
    <row r="2217" spans="17:24" x14ac:dyDescent="0.25">
      <c r="Q2217" s="21"/>
      <c r="R2217" s="21"/>
      <c r="S2217" s="21"/>
      <c r="T2217" s="21"/>
      <c r="U2217" s="21"/>
      <c r="V2217" s="21"/>
      <c r="W2217" s="21"/>
      <c r="X2217" s="21"/>
    </row>
    <row r="2218" spans="17:24" x14ac:dyDescent="0.25">
      <c r="Q2218" s="21"/>
      <c r="R2218" s="21"/>
      <c r="S2218" s="21"/>
      <c r="T2218" s="21"/>
      <c r="U2218" s="21"/>
      <c r="V2218" s="21"/>
      <c r="W2218" s="21"/>
      <c r="X2218" s="21"/>
    </row>
    <row r="2219" spans="17:24" x14ac:dyDescent="0.25">
      <c r="Q2219" s="21"/>
      <c r="R2219" s="21"/>
      <c r="S2219" s="21"/>
      <c r="T2219" s="21"/>
      <c r="U2219" s="21"/>
      <c r="V2219" s="21"/>
      <c r="W2219" s="21"/>
      <c r="X2219" s="21"/>
    </row>
    <row r="2220" spans="17:24" x14ac:dyDescent="0.25">
      <c r="Q2220" s="21"/>
      <c r="R2220" s="21"/>
      <c r="S2220" s="21"/>
      <c r="T2220" s="21"/>
      <c r="U2220" s="21"/>
      <c r="V2220" s="21"/>
      <c r="W2220" s="21"/>
      <c r="X2220" s="21"/>
    </row>
    <row r="2221" spans="17:24" x14ac:dyDescent="0.25">
      <c r="Q2221" s="21"/>
      <c r="R2221" s="21"/>
      <c r="S2221" s="21"/>
      <c r="T2221" s="21"/>
      <c r="U2221" s="21"/>
      <c r="V2221" s="21"/>
      <c r="W2221" s="21"/>
      <c r="X2221" s="21"/>
    </row>
    <row r="2222" spans="17:24" x14ac:dyDescent="0.25">
      <c r="Q2222" s="21"/>
      <c r="R2222" s="21"/>
      <c r="S2222" s="21"/>
      <c r="T2222" s="21"/>
      <c r="U2222" s="21"/>
      <c r="V2222" s="21"/>
      <c r="W2222" s="21"/>
      <c r="X2222" s="21"/>
    </row>
    <row r="2223" spans="17:24" x14ac:dyDescent="0.25">
      <c r="Q2223" s="21"/>
      <c r="R2223" s="21"/>
      <c r="S2223" s="21"/>
      <c r="T2223" s="21"/>
      <c r="U2223" s="21"/>
      <c r="V2223" s="21"/>
      <c r="W2223" s="21"/>
      <c r="X2223" s="21"/>
    </row>
    <row r="2224" spans="17:24" x14ac:dyDescent="0.25">
      <c r="Q2224" s="21"/>
      <c r="R2224" s="21"/>
      <c r="S2224" s="21"/>
      <c r="T2224" s="21"/>
      <c r="U2224" s="21"/>
      <c r="V2224" s="21"/>
      <c r="W2224" s="21"/>
      <c r="X2224" s="21"/>
    </row>
    <row r="2225" spans="17:24" x14ac:dyDescent="0.25">
      <c r="Q2225" s="21"/>
      <c r="R2225" s="21"/>
      <c r="S2225" s="21"/>
      <c r="T2225" s="21"/>
      <c r="U2225" s="21"/>
      <c r="V2225" s="21"/>
      <c r="W2225" s="21"/>
      <c r="X2225" s="21"/>
    </row>
    <row r="2226" spans="17:24" x14ac:dyDescent="0.25">
      <c r="Q2226" s="21"/>
      <c r="R2226" s="21"/>
      <c r="S2226" s="21"/>
      <c r="T2226" s="21"/>
      <c r="U2226" s="21"/>
      <c r="V2226" s="21"/>
      <c r="W2226" s="21"/>
      <c r="X2226" s="21"/>
    </row>
    <row r="2227" spans="17:24" x14ac:dyDescent="0.25">
      <c r="Q2227" s="21"/>
      <c r="R2227" s="21"/>
      <c r="S2227" s="21"/>
      <c r="T2227" s="21"/>
      <c r="U2227" s="21"/>
      <c r="V2227" s="21"/>
      <c r="W2227" s="21"/>
      <c r="X2227" s="21"/>
    </row>
    <row r="2228" spans="17:24" x14ac:dyDescent="0.25">
      <c r="Q2228" s="21"/>
      <c r="R2228" s="21"/>
      <c r="S2228" s="21"/>
      <c r="T2228" s="21"/>
      <c r="U2228" s="21"/>
      <c r="V2228" s="21"/>
      <c r="W2228" s="21"/>
      <c r="X2228" s="21"/>
    </row>
    <row r="2229" spans="17:24" x14ac:dyDescent="0.25">
      <c r="Q2229" s="21"/>
      <c r="R2229" s="21"/>
      <c r="S2229" s="21"/>
      <c r="T2229" s="21"/>
      <c r="U2229" s="21"/>
      <c r="V2229" s="21"/>
      <c r="W2229" s="21"/>
      <c r="X2229" s="21"/>
    </row>
    <row r="2230" spans="17:24" x14ac:dyDescent="0.25">
      <c r="Q2230" s="21"/>
      <c r="R2230" s="21"/>
      <c r="S2230" s="21"/>
      <c r="T2230" s="21"/>
      <c r="U2230" s="21"/>
      <c r="V2230" s="21"/>
      <c r="W2230" s="21"/>
      <c r="X2230" s="21"/>
    </row>
    <row r="2231" spans="17:24" x14ac:dyDescent="0.25">
      <c r="Q2231" s="21"/>
      <c r="R2231" s="21"/>
      <c r="S2231" s="21"/>
      <c r="T2231" s="21"/>
      <c r="U2231" s="21"/>
      <c r="V2231" s="21"/>
      <c r="W2231" s="21"/>
      <c r="X2231" s="21"/>
    </row>
    <row r="2232" spans="17:24" x14ac:dyDescent="0.25">
      <c r="Q2232" s="21"/>
      <c r="R2232" s="21"/>
      <c r="S2232" s="21"/>
      <c r="T2232" s="21"/>
      <c r="U2232" s="21"/>
      <c r="V2232" s="21"/>
      <c r="W2232" s="21"/>
      <c r="X2232" s="21"/>
    </row>
    <row r="2233" spans="17:24" x14ac:dyDescent="0.25">
      <c r="Q2233" s="21"/>
      <c r="R2233" s="21"/>
      <c r="S2233" s="21"/>
      <c r="T2233" s="21"/>
      <c r="U2233" s="21"/>
      <c r="V2233" s="21"/>
      <c r="W2233" s="21"/>
      <c r="X2233" s="21"/>
    </row>
    <row r="2234" spans="17:24" x14ac:dyDescent="0.25">
      <c r="Q2234" s="21"/>
      <c r="R2234" s="21"/>
      <c r="S2234" s="21"/>
      <c r="T2234" s="21"/>
      <c r="U2234" s="21"/>
      <c r="V2234" s="21"/>
      <c r="W2234" s="21"/>
      <c r="X2234" s="21"/>
    </row>
    <row r="2235" spans="17:24" x14ac:dyDescent="0.25">
      <c r="Q2235" s="21"/>
      <c r="R2235" s="21"/>
      <c r="S2235" s="21"/>
      <c r="T2235" s="21"/>
      <c r="U2235" s="21"/>
      <c r="V2235" s="21"/>
      <c r="W2235" s="21"/>
      <c r="X2235" s="21"/>
    </row>
    <row r="2236" spans="17:24" x14ac:dyDescent="0.25">
      <c r="Q2236" s="21"/>
      <c r="R2236" s="21"/>
      <c r="S2236" s="21"/>
      <c r="T2236" s="21"/>
      <c r="U2236" s="21"/>
      <c r="V2236" s="21"/>
      <c r="W2236" s="21"/>
      <c r="X2236" s="21"/>
    </row>
    <row r="2237" spans="17:24" x14ac:dyDescent="0.25">
      <c r="Q2237" s="21"/>
      <c r="R2237" s="21"/>
      <c r="S2237" s="21"/>
      <c r="T2237" s="21"/>
      <c r="U2237" s="21"/>
      <c r="V2237" s="21"/>
      <c r="W2237" s="21"/>
      <c r="X2237" s="21"/>
    </row>
    <row r="2238" spans="17:24" x14ac:dyDescent="0.25">
      <c r="Q2238" s="21"/>
      <c r="R2238" s="21"/>
      <c r="S2238" s="21"/>
      <c r="T2238" s="21"/>
      <c r="U2238" s="21"/>
      <c r="V2238" s="21"/>
      <c r="W2238" s="21"/>
      <c r="X2238" s="21"/>
    </row>
    <row r="2239" spans="17:24" x14ac:dyDescent="0.25">
      <c r="Q2239" s="21"/>
      <c r="R2239" s="21"/>
      <c r="S2239" s="21"/>
      <c r="T2239" s="21"/>
      <c r="U2239" s="21"/>
      <c r="V2239" s="21"/>
      <c r="W2239" s="21"/>
      <c r="X2239" s="21"/>
    </row>
    <row r="2240" spans="17:24" x14ac:dyDescent="0.25">
      <c r="Q2240" s="21"/>
      <c r="R2240" s="21"/>
      <c r="S2240" s="21"/>
      <c r="T2240" s="21"/>
      <c r="U2240" s="21"/>
      <c r="V2240" s="21"/>
      <c r="W2240" s="21"/>
      <c r="X2240" s="21"/>
    </row>
    <row r="2241" spans="17:24" x14ac:dyDescent="0.25">
      <c r="Q2241" s="21"/>
      <c r="R2241" s="21"/>
      <c r="S2241" s="21"/>
      <c r="T2241" s="21"/>
      <c r="U2241" s="21"/>
      <c r="V2241" s="21"/>
      <c r="W2241" s="21"/>
      <c r="X2241" s="21"/>
    </row>
    <row r="2242" spans="17:24" x14ac:dyDescent="0.25">
      <c r="Q2242" s="21"/>
      <c r="R2242" s="21"/>
      <c r="S2242" s="21"/>
      <c r="T2242" s="21"/>
      <c r="U2242" s="21"/>
      <c r="V2242" s="21"/>
      <c r="W2242" s="21"/>
      <c r="X2242" s="21"/>
    </row>
    <row r="2243" spans="17:24" x14ac:dyDescent="0.25">
      <c r="Q2243" s="21"/>
      <c r="R2243" s="21"/>
      <c r="S2243" s="21"/>
      <c r="T2243" s="21"/>
      <c r="U2243" s="21"/>
      <c r="V2243" s="21"/>
      <c r="W2243" s="21"/>
      <c r="X2243" s="21"/>
    </row>
    <row r="2244" spans="17:24" x14ac:dyDescent="0.25">
      <c r="Q2244" s="21"/>
      <c r="R2244" s="21"/>
      <c r="S2244" s="21"/>
      <c r="T2244" s="21"/>
      <c r="U2244" s="21"/>
      <c r="V2244" s="21"/>
      <c r="W2244" s="21"/>
      <c r="X2244" s="21"/>
    </row>
    <row r="2245" spans="17:24" x14ac:dyDescent="0.25">
      <c r="Q2245" s="21"/>
      <c r="R2245" s="21"/>
      <c r="S2245" s="21"/>
      <c r="T2245" s="21"/>
      <c r="U2245" s="21"/>
      <c r="V2245" s="21"/>
      <c r="W2245" s="21"/>
      <c r="X2245" s="21"/>
    </row>
    <row r="2246" spans="17:24" x14ac:dyDescent="0.25">
      <c r="Q2246" s="21"/>
      <c r="R2246" s="21"/>
      <c r="S2246" s="21"/>
      <c r="T2246" s="21"/>
      <c r="U2246" s="21"/>
      <c r="V2246" s="21"/>
      <c r="W2246" s="21"/>
      <c r="X2246" s="21"/>
    </row>
    <row r="2247" spans="17:24" x14ac:dyDescent="0.25">
      <c r="Q2247" s="21"/>
      <c r="R2247" s="21"/>
      <c r="S2247" s="21"/>
      <c r="T2247" s="21"/>
      <c r="U2247" s="21"/>
      <c r="V2247" s="21"/>
      <c r="W2247" s="21"/>
      <c r="X2247" s="21"/>
    </row>
    <row r="2248" spans="17:24" x14ac:dyDescent="0.25">
      <c r="Q2248" s="21"/>
      <c r="R2248" s="21"/>
      <c r="S2248" s="21"/>
      <c r="T2248" s="21"/>
      <c r="U2248" s="21"/>
      <c r="V2248" s="21"/>
      <c r="W2248" s="21"/>
      <c r="X2248" s="21"/>
    </row>
    <row r="2249" spans="17:24" x14ac:dyDescent="0.25">
      <c r="Q2249" s="21"/>
      <c r="R2249" s="21"/>
      <c r="S2249" s="21"/>
      <c r="T2249" s="21"/>
      <c r="U2249" s="21"/>
      <c r="V2249" s="21"/>
      <c r="W2249" s="21"/>
      <c r="X2249" s="21"/>
    </row>
    <row r="2250" spans="17:24" x14ac:dyDescent="0.25">
      <c r="Q2250" s="21"/>
      <c r="R2250" s="21"/>
      <c r="S2250" s="21"/>
      <c r="T2250" s="21"/>
      <c r="U2250" s="21"/>
      <c r="V2250" s="21"/>
      <c r="W2250" s="21"/>
      <c r="X2250" s="21"/>
    </row>
    <row r="2251" spans="17:24" x14ac:dyDescent="0.25">
      <c r="Q2251" s="21"/>
      <c r="R2251" s="21"/>
      <c r="S2251" s="21"/>
      <c r="T2251" s="21"/>
      <c r="U2251" s="21"/>
      <c r="V2251" s="21"/>
      <c r="W2251" s="21"/>
      <c r="X2251" s="21"/>
    </row>
    <row r="2252" spans="17:24" x14ac:dyDescent="0.25">
      <c r="Q2252" s="21"/>
      <c r="R2252" s="21"/>
      <c r="S2252" s="21"/>
      <c r="T2252" s="21"/>
      <c r="U2252" s="21"/>
      <c r="V2252" s="21"/>
      <c r="W2252" s="21"/>
      <c r="X2252" s="21"/>
    </row>
    <row r="2253" spans="17:24" x14ac:dyDescent="0.25">
      <c r="Q2253" s="21"/>
      <c r="R2253" s="21"/>
      <c r="S2253" s="21"/>
      <c r="T2253" s="21"/>
      <c r="U2253" s="21"/>
      <c r="V2253" s="21"/>
      <c r="W2253" s="21"/>
      <c r="X2253" s="21"/>
    </row>
    <row r="2254" spans="17:24" x14ac:dyDescent="0.25">
      <c r="Q2254" s="21"/>
      <c r="R2254" s="21"/>
      <c r="S2254" s="21"/>
      <c r="T2254" s="21"/>
      <c r="U2254" s="21"/>
      <c r="V2254" s="21"/>
      <c r="W2254" s="21"/>
      <c r="X2254" s="21"/>
    </row>
    <row r="2255" spans="17:24" x14ac:dyDescent="0.25">
      <c r="Q2255" s="21"/>
      <c r="R2255" s="21"/>
      <c r="S2255" s="21"/>
      <c r="T2255" s="21"/>
      <c r="U2255" s="21"/>
      <c r="V2255" s="21"/>
      <c r="W2255" s="21"/>
      <c r="X2255" s="21"/>
    </row>
    <row r="2256" spans="17:24" x14ac:dyDescent="0.25">
      <c r="Q2256" s="21"/>
      <c r="R2256" s="21"/>
      <c r="S2256" s="21"/>
      <c r="T2256" s="21"/>
      <c r="U2256" s="21"/>
      <c r="V2256" s="21"/>
      <c r="W2256" s="21"/>
      <c r="X2256" s="21"/>
    </row>
    <row r="2257" spans="17:24" x14ac:dyDescent="0.25">
      <c r="Q2257" s="21"/>
      <c r="R2257" s="21"/>
      <c r="S2257" s="21"/>
      <c r="T2257" s="21"/>
      <c r="U2257" s="21"/>
      <c r="V2257" s="21"/>
      <c r="W2257" s="21"/>
      <c r="X2257" s="21"/>
    </row>
    <row r="2258" spans="17:24" x14ac:dyDescent="0.25">
      <c r="Q2258" s="21"/>
      <c r="R2258" s="21"/>
      <c r="S2258" s="21"/>
      <c r="T2258" s="21"/>
      <c r="U2258" s="21"/>
      <c r="V2258" s="21"/>
      <c r="W2258" s="21"/>
      <c r="X2258" s="21"/>
    </row>
    <row r="2259" spans="17:24" x14ac:dyDescent="0.25">
      <c r="Q2259" s="21"/>
      <c r="R2259" s="21"/>
      <c r="S2259" s="21"/>
      <c r="T2259" s="21"/>
      <c r="U2259" s="21"/>
      <c r="V2259" s="21"/>
      <c r="W2259" s="21"/>
      <c r="X2259" s="21"/>
    </row>
    <row r="2260" spans="17:24" x14ac:dyDescent="0.25">
      <c r="Q2260" s="21"/>
      <c r="R2260" s="21"/>
      <c r="S2260" s="21"/>
      <c r="T2260" s="21"/>
      <c r="U2260" s="21"/>
      <c r="V2260" s="21"/>
      <c r="W2260" s="21"/>
      <c r="X2260" s="21"/>
    </row>
    <row r="2261" spans="17:24" x14ac:dyDescent="0.25">
      <c r="Q2261" s="21"/>
      <c r="R2261" s="21"/>
      <c r="S2261" s="21"/>
      <c r="T2261" s="21"/>
      <c r="U2261" s="21"/>
      <c r="V2261" s="21"/>
      <c r="W2261" s="21"/>
      <c r="X2261" s="21"/>
    </row>
    <row r="2262" spans="17:24" x14ac:dyDescent="0.25">
      <c r="Q2262" s="21"/>
      <c r="R2262" s="21"/>
      <c r="S2262" s="21"/>
      <c r="T2262" s="21"/>
      <c r="U2262" s="21"/>
      <c r="V2262" s="21"/>
      <c r="W2262" s="21"/>
      <c r="X2262" s="21"/>
    </row>
    <row r="2263" spans="17:24" x14ac:dyDescent="0.25">
      <c r="Q2263" s="21"/>
      <c r="R2263" s="21"/>
      <c r="S2263" s="21"/>
      <c r="T2263" s="21"/>
      <c r="U2263" s="21"/>
      <c r="V2263" s="21"/>
      <c r="W2263" s="21"/>
      <c r="X2263" s="21"/>
    </row>
    <row r="2264" spans="17:24" x14ac:dyDescent="0.25">
      <c r="Q2264" s="21"/>
      <c r="R2264" s="21"/>
      <c r="S2264" s="21"/>
      <c r="T2264" s="21"/>
      <c r="U2264" s="21"/>
      <c r="V2264" s="21"/>
      <c r="W2264" s="21"/>
      <c r="X2264" s="21"/>
    </row>
    <row r="2265" spans="17:24" x14ac:dyDescent="0.25">
      <c r="Q2265" s="21"/>
      <c r="R2265" s="21"/>
      <c r="S2265" s="21"/>
      <c r="T2265" s="21"/>
      <c r="U2265" s="21"/>
      <c r="V2265" s="21"/>
      <c r="W2265" s="21"/>
      <c r="X2265" s="21"/>
    </row>
    <row r="2266" spans="17:24" x14ac:dyDescent="0.25">
      <c r="Q2266" s="21"/>
      <c r="R2266" s="21"/>
      <c r="S2266" s="21"/>
      <c r="T2266" s="21"/>
      <c r="U2266" s="21"/>
      <c r="V2266" s="21"/>
      <c r="W2266" s="21"/>
      <c r="X2266" s="21"/>
    </row>
    <row r="2267" spans="17:24" x14ac:dyDescent="0.25">
      <c r="Q2267" s="21"/>
      <c r="R2267" s="21"/>
      <c r="S2267" s="21"/>
      <c r="T2267" s="21"/>
      <c r="U2267" s="21"/>
      <c r="V2267" s="21"/>
      <c r="W2267" s="21"/>
      <c r="X2267" s="21"/>
    </row>
    <row r="2268" spans="17:24" x14ac:dyDescent="0.25">
      <c r="Q2268" s="21"/>
      <c r="R2268" s="21"/>
      <c r="S2268" s="21"/>
      <c r="T2268" s="21"/>
      <c r="U2268" s="21"/>
      <c r="V2268" s="21"/>
      <c r="W2268" s="21"/>
      <c r="X2268" s="21"/>
    </row>
    <row r="2269" spans="17:24" x14ac:dyDescent="0.25">
      <c r="Q2269" s="21"/>
      <c r="R2269" s="21"/>
      <c r="S2269" s="21"/>
      <c r="T2269" s="21"/>
      <c r="U2269" s="21"/>
      <c r="V2269" s="21"/>
      <c r="W2269" s="21"/>
      <c r="X2269" s="21"/>
    </row>
    <row r="2270" spans="17:24" x14ac:dyDescent="0.25">
      <c r="Q2270" s="21"/>
      <c r="R2270" s="21"/>
      <c r="S2270" s="21"/>
      <c r="T2270" s="21"/>
      <c r="U2270" s="21"/>
      <c r="V2270" s="21"/>
      <c r="W2270" s="21"/>
      <c r="X2270" s="21"/>
    </row>
    <row r="2271" spans="17:24" x14ac:dyDescent="0.25">
      <c r="Q2271" s="21"/>
      <c r="R2271" s="21"/>
      <c r="S2271" s="21"/>
      <c r="T2271" s="21"/>
      <c r="U2271" s="21"/>
      <c r="V2271" s="21"/>
      <c r="W2271" s="21"/>
      <c r="X2271" s="21"/>
    </row>
    <row r="2272" spans="17:24" x14ac:dyDescent="0.25">
      <c r="Q2272" s="21"/>
      <c r="R2272" s="21"/>
      <c r="S2272" s="21"/>
      <c r="T2272" s="21"/>
      <c r="U2272" s="21"/>
      <c r="V2272" s="21"/>
      <c r="W2272" s="21"/>
      <c r="X2272" s="21"/>
    </row>
    <row r="2273" spans="17:24" x14ac:dyDescent="0.25">
      <c r="Q2273" s="21"/>
      <c r="R2273" s="21"/>
      <c r="S2273" s="21"/>
      <c r="T2273" s="21"/>
      <c r="U2273" s="21"/>
      <c r="V2273" s="21"/>
      <c r="W2273" s="21"/>
      <c r="X2273" s="21"/>
    </row>
    <row r="2274" spans="17:24" x14ac:dyDescent="0.25">
      <c r="Q2274" s="21"/>
      <c r="R2274" s="21"/>
      <c r="S2274" s="21"/>
      <c r="T2274" s="21"/>
      <c r="U2274" s="21"/>
      <c r="V2274" s="21"/>
      <c r="W2274" s="21"/>
      <c r="X2274" s="21"/>
    </row>
    <row r="2275" spans="17:24" x14ac:dyDescent="0.25">
      <c r="Q2275" s="21"/>
      <c r="R2275" s="21"/>
      <c r="S2275" s="21"/>
      <c r="T2275" s="21"/>
      <c r="U2275" s="21"/>
      <c r="V2275" s="21"/>
      <c r="W2275" s="21"/>
      <c r="X2275" s="21"/>
    </row>
    <row r="2276" spans="17:24" x14ac:dyDescent="0.25">
      <c r="Q2276" s="21"/>
      <c r="R2276" s="21"/>
      <c r="S2276" s="21"/>
      <c r="T2276" s="21"/>
      <c r="U2276" s="21"/>
      <c r="V2276" s="21"/>
      <c r="W2276" s="21"/>
      <c r="X2276" s="21"/>
    </row>
    <row r="2277" spans="17:24" x14ac:dyDescent="0.25">
      <c r="Q2277" s="21"/>
      <c r="R2277" s="21"/>
      <c r="S2277" s="21"/>
      <c r="T2277" s="21"/>
      <c r="U2277" s="21"/>
      <c r="V2277" s="21"/>
      <c r="W2277" s="21"/>
      <c r="X2277" s="21"/>
    </row>
    <row r="2278" spans="17:24" x14ac:dyDescent="0.25">
      <c r="Q2278" s="21"/>
      <c r="R2278" s="21"/>
      <c r="S2278" s="21"/>
      <c r="T2278" s="21"/>
      <c r="U2278" s="21"/>
      <c r="V2278" s="21"/>
      <c r="W2278" s="21"/>
      <c r="X2278" s="21"/>
    </row>
    <row r="2279" spans="17:24" x14ac:dyDescent="0.25">
      <c r="Q2279" s="21"/>
      <c r="R2279" s="21"/>
      <c r="S2279" s="21"/>
      <c r="T2279" s="21"/>
      <c r="U2279" s="21"/>
      <c r="V2279" s="21"/>
      <c r="W2279" s="21"/>
      <c r="X2279" s="21"/>
    </row>
    <row r="2280" spans="17:24" x14ac:dyDescent="0.25">
      <c r="Q2280" s="21"/>
      <c r="R2280" s="21"/>
      <c r="S2280" s="21"/>
      <c r="T2280" s="21"/>
      <c r="U2280" s="21"/>
      <c r="V2280" s="21"/>
      <c r="W2280" s="21"/>
      <c r="X2280" s="21"/>
    </row>
    <row r="2281" spans="17:24" x14ac:dyDescent="0.25">
      <c r="Q2281" s="21"/>
      <c r="R2281" s="21"/>
      <c r="S2281" s="21"/>
      <c r="T2281" s="21"/>
      <c r="U2281" s="21"/>
      <c r="V2281" s="21"/>
      <c r="W2281" s="21"/>
      <c r="X2281" s="21"/>
    </row>
    <row r="2282" spans="17:24" x14ac:dyDescent="0.25">
      <c r="Q2282" s="21"/>
      <c r="R2282" s="21"/>
      <c r="S2282" s="21"/>
      <c r="T2282" s="21"/>
      <c r="U2282" s="21"/>
      <c r="V2282" s="21"/>
      <c r="W2282" s="21"/>
      <c r="X2282" s="21"/>
    </row>
    <row r="2283" spans="17:24" x14ac:dyDescent="0.25">
      <c r="Q2283" s="21"/>
      <c r="R2283" s="21"/>
      <c r="S2283" s="21"/>
      <c r="T2283" s="21"/>
      <c r="U2283" s="21"/>
      <c r="V2283" s="21"/>
      <c r="W2283" s="21"/>
      <c r="X2283" s="21"/>
    </row>
    <row r="2284" spans="17:24" x14ac:dyDescent="0.25">
      <c r="Q2284" s="21"/>
      <c r="R2284" s="21"/>
      <c r="S2284" s="21"/>
      <c r="T2284" s="21"/>
      <c r="U2284" s="21"/>
      <c r="V2284" s="21"/>
      <c r="W2284" s="21"/>
      <c r="X2284" s="21"/>
    </row>
    <row r="2285" spans="17:24" x14ac:dyDescent="0.25">
      <c r="Q2285" s="21"/>
      <c r="R2285" s="21"/>
      <c r="S2285" s="21"/>
      <c r="T2285" s="21"/>
      <c r="U2285" s="21"/>
      <c r="V2285" s="21"/>
      <c r="W2285" s="21"/>
      <c r="X2285" s="21"/>
    </row>
    <row r="2286" spans="17:24" x14ac:dyDescent="0.25">
      <c r="Q2286" s="21"/>
      <c r="R2286" s="21"/>
      <c r="S2286" s="21"/>
      <c r="T2286" s="21"/>
      <c r="U2286" s="21"/>
      <c r="V2286" s="21"/>
      <c r="W2286" s="21"/>
      <c r="X2286" s="21"/>
    </row>
    <row r="2287" spans="17:24" x14ac:dyDescent="0.25">
      <c r="Q2287" s="21"/>
      <c r="R2287" s="21"/>
      <c r="S2287" s="21"/>
      <c r="T2287" s="21"/>
      <c r="U2287" s="21"/>
      <c r="V2287" s="21"/>
      <c r="W2287" s="21"/>
      <c r="X2287" s="21"/>
    </row>
    <row r="2288" spans="17:24" x14ac:dyDescent="0.25">
      <c r="Q2288" s="21"/>
      <c r="R2288" s="21"/>
      <c r="S2288" s="21"/>
      <c r="T2288" s="21"/>
      <c r="U2288" s="21"/>
      <c r="V2288" s="21"/>
      <c r="W2288" s="21"/>
      <c r="X2288" s="21"/>
    </row>
    <row r="2289" spans="17:24" x14ac:dyDescent="0.25">
      <c r="Q2289" s="21"/>
      <c r="R2289" s="21"/>
      <c r="S2289" s="21"/>
      <c r="T2289" s="21"/>
      <c r="U2289" s="21"/>
      <c r="V2289" s="21"/>
      <c r="W2289" s="21"/>
      <c r="X2289" s="21"/>
    </row>
    <row r="2290" spans="17:24" x14ac:dyDescent="0.25">
      <c r="Q2290" s="21"/>
      <c r="R2290" s="21"/>
      <c r="S2290" s="21"/>
      <c r="T2290" s="21"/>
      <c r="U2290" s="21"/>
      <c r="V2290" s="21"/>
      <c r="W2290" s="21"/>
      <c r="X2290" s="21"/>
    </row>
    <row r="2291" spans="17:24" x14ac:dyDescent="0.25">
      <c r="Q2291" s="21"/>
      <c r="R2291" s="21"/>
      <c r="S2291" s="21"/>
      <c r="T2291" s="21"/>
      <c r="U2291" s="21"/>
      <c r="V2291" s="21"/>
      <c r="W2291" s="21"/>
      <c r="X2291" s="21"/>
    </row>
    <row r="2292" spans="17:24" x14ac:dyDescent="0.25">
      <c r="Q2292" s="21"/>
      <c r="R2292" s="21"/>
      <c r="S2292" s="21"/>
      <c r="T2292" s="21"/>
      <c r="U2292" s="21"/>
      <c r="V2292" s="21"/>
      <c r="W2292" s="21"/>
      <c r="X2292" s="21"/>
    </row>
    <row r="2293" spans="17:24" x14ac:dyDescent="0.25">
      <c r="Q2293" s="21"/>
      <c r="R2293" s="21"/>
      <c r="S2293" s="21"/>
      <c r="T2293" s="21"/>
      <c r="U2293" s="21"/>
      <c r="V2293" s="21"/>
      <c r="W2293" s="21"/>
      <c r="X2293" s="21"/>
    </row>
    <row r="2294" spans="17:24" x14ac:dyDescent="0.25">
      <c r="Q2294" s="21"/>
      <c r="R2294" s="21"/>
      <c r="S2294" s="21"/>
      <c r="T2294" s="21"/>
      <c r="U2294" s="21"/>
      <c r="V2294" s="21"/>
      <c r="W2294" s="21"/>
      <c r="X2294" s="21"/>
    </row>
    <row r="2295" spans="17:24" x14ac:dyDescent="0.25">
      <c r="Q2295" s="21"/>
      <c r="R2295" s="21"/>
      <c r="S2295" s="21"/>
      <c r="T2295" s="21"/>
      <c r="U2295" s="21"/>
      <c r="V2295" s="21"/>
      <c r="W2295" s="21"/>
      <c r="X2295" s="21"/>
    </row>
    <row r="2296" spans="17:24" x14ac:dyDescent="0.25">
      <c r="Q2296" s="21"/>
      <c r="R2296" s="21"/>
      <c r="S2296" s="21"/>
      <c r="T2296" s="21"/>
      <c r="U2296" s="21"/>
      <c r="V2296" s="21"/>
      <c r="W2296" s="21"/>
      <c r="X2296" s="21"/>
    </row>
    <row r="2297" spans="17:24" x14ac:dyDescent="0.25">
      <c r="Q2297" s="21"/>
      <c r="R2297" s="21"/>
      <c r="S2297" s="21"/>
      <c r="T2297" s="21"/>
      <c r="U2297" s="21"/>
      <c r="V2297" s="21"/>
      <c r="W2297" s="21"/>
      <c r="X2297" s="21"/>
    </row>
    <row r="2298" spans="17:24" x14ac:dyDescent="0.25">
      <c r="Q2298" s="21"/>
      <c r="R2298" s="21"/>
      <c r="S2298" s="21"/>
      <c r="T2298" s="21"/>
      <c r="U2298" s="21"/>
      <c r="V2298" s="21"/>
      <c r="W2298" s="21"/>
      <c r="X2298" s="21"/>
    </row>
    <row r="2299" spans="17:24" x14ac:dyDescent="0.25">
      <c r="Q2299" s="21"/>
      <c r="R2299" s="21"/>
      <c r="S2299" s="21"/>
      <c r="T2299" s="21"/>
      <c r="U2299" s="21"/>
      <c r="V2299" s="21"/>
      <c r="W2299" s="21"/>
      <c r="X2299" s="21"/>
    </row>
    <row r="2300" spans="17:24" x14ac:dyDescent="0.25">
      <c r="Q2300" s="21"/>
      <c r="R2300" s="21"/>
      <c r="S2300" s="21"/>
      <c r="T2300" s="21"/>
      <c r="U2300" s="21"/>
      <c r="V2300" s="21"/>
      <c r="W2300" s="21"/>
      <c r="X2300" s="21"/>
    </row>
    <row r="2301" spans="17:24" x14ac:dyDescent="0.25">
      <c r="Q2301" s="21"/>
      <c r="R2301" s="21"/>
      <c r="S2301" s="21"/>
      <c r="T2301" s="21"/>
      <c r="U2301" s="21"/>
      <c r="V2301" s="21"/>
      <c r="W2301" s="21"/>
      <c r="X2301" s="21"/>
    </row>
    <row r="2302" spans="17:24" x14ac:dyDescent="0.25">
      <c r="Q2302" s="21"/>
      <c r="R2302" s="21"/>
      <c r="S2302" s="21"/>
      <c r="T2302" s="21"/>
      <c r="U2302" s="21"/>
      <c r="V2302" s="21"/>
      <c r="W2302" s="21"/>
      <c r="X2302" s="21"/>
    </row>
    <row r="2303" spans="17:24" x14ac:dyDescent="0.25">
      <c r="Q2303" s="21"/>
      <c r="R2303" s="21"/>
      <c r="S2303" s="21"/>
      <c r="T2303" s="21"/>
      <c r="U2303" s="21"/>
      <c r="V2303" s="21"/>
      <c r="W2303" s="21"/>
      <c r="X2303" s="21"/>
    </row>
    <row r="2304" spans="17:24" x14ac:dyDescent="0.25">
      <c r="Q2304" s="21"/>
      <c r="R2304" s="21"/>
      <c r="S2304" s="21"/>
      <c r="T2304" s="21"/>
      <c r="U2304" s="21"/>
      <c r="V2304" s="21"/>
      <c r="W2304" s="21"/>
      <c r="X2304" s="21"/>
    </row>
    <row r="2305" spans="17:24" x14ac:dyDescent="0.25">
      <c r="Q2305" s="21"/>
      <c r="R2305" s="21"/>
      <c r="S2305" s="21"/>
      <c r="T2305" s="21"/>
      <c r="U2305" s="21"/>
      <c r="V2305" s="21"/>
      <c r="W2305" s="21"/>
      <c r="X2305" s="21"/>
    </row>
    <row r="2306" spans="17:24" x14ac:dyDescent="0.25">
      <c r="Q2306" s="21"/>
      <c r="R2306" s="21"/>
      <c r="S2306" s="21"/>
      <c r="T2306" s="21"/>
      <c r="U2306" s="21"/>
      <c r="V2306" s="21"/>
      <c r="W2306" s="21"/>
      <c r="X2306" s="21"/>
    </row>
    <row r="2307" spans="17:24" x14ac:dyDescent="0.25">
      <c r="Q2307" s="21"/>
      <c r="R2307" s="21"/>
      <c r="S2307" s="21"/>
      <c r="T2307" s="21"/>
      <c r="U2307" s="21"/>
      <c r="V2307" s="21"/>
      <c r="W2307" s="21"/>
      <c r="X2307" s="21"/>
    </row>
    <row r="2308" spans="17:24" x14ac:dyDescent="0.25">
      <c r="Q2308" s="21"/>
      <c r="R2308" s="21"/>
      <c r="S2308" s="21"/>
      <c r="T2308" s="21"/>
      <c r="U2308" s="21"/>
      <c r="V2308" s="21"/>
      <c r="W2308" s="21"/>
      <c r="X2308" s="21"/>
    </row>
    <row r="2309" spans="17:24" x14ac:dyDescent="0.25">
      <c r="Q2309" s="21"/>
      <c r="R2309" s="21"/>
      <c r="S2309" s="21"/>
      <c r="T2309" s="21"/>
      <c r="U2309" s="21"/>
      <c r="V2309" s="21"/>
      <c r="W2309" s="21"/>
      <c r="X2309" s="21"/>
    </row>
    <row r="2310" spans="17:24" x14ac:dyDescent="0.25">
      <c r="Q2310" s="21"/>
      <c r="R2310" s="21"/>
      <c r="S2310" s="21"/>
      <c r="T2310" s="21"/>
      <c r="U2310" s="21"/>
      <c r="V2310" s="21"/>
      <c r="W2310" s="21"/>
      <c r="X2310" s="21"/>
    </row>
    <row r="2311" spans="17:24" x14ac:dyDescent="0.25">
      <c r="Q2311" s="21"/>
      <c r="R2311" s="21"/>
      <c r="S2311" s="21"/>
      <c r="T2311" s="21"/>
      <c r="U2311" s="21"/>
      <c r="V2311" s="21"/>
      <c r="W2311" s="21"/>
      <c r="X2311" s="21"/>
    </row>
    <row r="2312" spans="17:24" x14ac:dyDescent="0.25">
      <c r="Q2312" s="21"/>
      <c r="R2312" s="21"/>
      <c r="S2312" s="21"/>
      <c r="T2312" s="21"/>
      <c r="U2312" s="21"/>
      <c r="V2312" s="21"/>
      <c r="W2312" s="21"/>
      <c r="X2312" s="21"/>
    </row>
    <row r="2313" spans="17:24" x14ac:dyDescent="0.25">
      <c r="Q2313" s="21"/>
      <c r="R2313" s="21"/>
      <c r="S2313" s="21"/>
      <c r="T2313" s="21"/>
      <c r="U2313" s="21"/>
      <c r="V2313" s="21"/>
      <c r="W2313" s="21"/>
      <c r="X2313" s="21"/>
    </row>
    <row r="2314" spans="17:24" x14ac:dyDescent="0.25">
      <c r="Q2314" s="21"/>
      <c r="R2314" s="21"/>
      <c r="S2314" s="21"/>
      <c r="T2314" s="21"/>
      <c r="U2314" s="21"/>
      <c r="V2314" s="21"/>
      <c r="W2314" s="21"/>
      <c r="X2314" s="21"/>
    </row>
    <row r="2315" spans="17:24" x14ac:dyDescent="0.25">
      <c r="Q2315" s="21"/>
      <c r="R2315" s="21"/>
      <c r="S2315" s="21"/>
      <c r="T2315" s="21"/>
      <c r="U2315" s="21"/>
      <c r="V2315" s="21"/>
      <c r="W2315" s="21"/>
      <c r="X2315" s="21"/>
    </row>
    <row r="2316" spans="17:24" x14ac:dyDescent="0.25">
      <c r="Q2316" s="21"/>
      <c r="R2316" s="21"/>
      <c r="S2316" s="21"/>
      <c r="T2316" s="21"/>
      <c r="U2316" s="21"/>
      <c r="V2316" s="21"/>
      <c r="W2316" s="21"/>
      <c r="X2316" s="21"/>
    </row>
    <row r="2317" spans="17:24" x14ac:dyDescent="0.25">
      <c r="Q2317" s="21"/>
      <c r="R2317" s="21"/>
      <c r="S2317" s="21"/>
      <c r="T2317" s="21"/>
      <c r="U2317" s="21"/>
      <c r="V2317" s="21"/>
      <c r="W2317" s="21"/>
      <c r="X2317" s="21"/>
    </row>
    <row r="2318" spans="17:24" x14ac:dyDescent="0.25">
      <c r="Q2318" s="21"/>
      <c r="R2318" s="21"/>
      <c r="S2318" s="21"/>
      <c r="T2318" s="21"/>
      <c r="U2318" s="21"/>
      <c r="V2318" s="21"/>
      <c r="W2318" s="21"/>
      <c r="X2318" s="21"/>
    </row>
    <row r="2319" spans="17:24" x14ac:dyDescent="0.25">
      <c r="Q2319" s="21"/>
      <c r="R2319" s="21"/>
      <c r="S2319" s="21"/>
      <c r="T2319" s="21"/>
      <c r="U2319" s="21"/>
      <c r="V2319" s="21"/>
      <c r="W2319" s="21"/>
      <c r="X2319" s="21"/>
    </row>
    <row r="2320" spans="17:24" x14ac:dyDescent="0.25">
      <c r="Q2320" s="21"/>
      <c r="R2320" s="21"/>
      <c r="S2320" s="21"/>
      <c r="T2320" s="21"/>
      <c r="U2320" s="21"/>
      <c r="V2320" s="21"/>
      <c r="W2320" s="21"/>
      <c r="X2320" s="21"/>
    </row>
    <row r="2321" spans="17:24" x14ac:dyDescent="0.25">
      <c r="Q2321" s="21"/>
      <c r="R2321" s="21"/>
      <c r="S2321" s="21"/>
      <c r="T2321" s="21"/>
      <c r="U2321" s="21"/>
      <c r="V2321" s="21"/>
      <c r="W2321" s="21"/>
      <c r="X2321" s="21"/>
    </row>
    <row r="2322" spans="17:24" x14ac:dyDescent="0.25">
      <c r="Q2322" s="21"/>
      <c r="R2322" s="21"/>
      <c r="S2322" s="21"/>
      <c r="T2322" s="21"/>
      <c r="U2322" s="21"/>
      <c r="V2322" s="21"/>
      <c r="W2322" s="21"/>
      <c r="X2322" s="21"/>
    </row>
    <row r="2323" spans="17:24" x14ac:dyDescent="0.25">
      <c r="Q2323" s="21"/>
      <c r="R2323" s="21"/>
      <c r="S2323" s="21"/>
      <c r="T2323" s="21"/>
      <c r="U2323" s="21"/>
      <c r="V2323" s="21"/>
      <c r="W2323" s="21"/>
      <c r="X2323" s="21"/>
    </row>
    <row r="2324" spans="17:24" x14ac:dyDescent="0.25">
      <c r="Q2324" s="21"/>
      <c r="R2324" s="21"/>
      <c r="S2324" s="21"/>
      <c r="T2324" s="21"/>
      <c r="U2324" s="21"/>
      <c r="V2324" s="21"/>
      <c r="W2324" s="21"/>
      <c r="X2324" s="21"/>
    </row>
    <row r="2325" spans="17:24" x14ac:dyDescent="0.25">
      <c r="Q2325" s="21"/>
      <c r="R2325" s="21"/>
      <c r="S2325" s="21"/>
      <c r="T2325" s="21"/>
      <c r="U2325" s="21"/>
      <c r="V2325" s="21"/>
      <c r="W2325" s="21"/>
      <c r="X2325" s="21"/>
    </row>
    <row r="2326" spans="17:24" x14ac:dyDescent="0.25">
      <c r="Q2326" s="21"/>
      <c r="R2326" s="21"/>
      <c r="S2326" s="21"/>
      <c r="T2326" s="21"/>
      <c r="U2326" s="21"/>
      <c r="V2326" s="21"/>
      <c r="W2326" s="21"/>
      <c r="X2326" s="21"/>
    </row>
    <row r="2327" spans="17:24" x14ac:dyDescent="0.25">
      <c r="Q2327" s="21"/>
      <c r="R2327" s="21"/>
      <c r="S2327" s="21"/>
      <c r="T2327" s="21"/>
      <c r="U2327" s="21"/>
      <c r="V2327" s="21"/>
      <c r="W2327" s="21"/>
      <c r="X2327" s="21"/>
    </row>
    <row r="2328" spans="17:24" x14ac:dyDescent="0.25">
      <c r="Q2328" s="21"/>
      <c r="R2328" s="21"/>
      <c r="S2328" s="21"/>
      <c r="T2328" s="21"/>
      <c r="U2328" s="21"/>
      <c r="V2328" s="21"/>
      <c r="W2328" s="21"/>
      <c r="X2328" s="21"/>
    </row>
    <row r="2329" spans="17:24" x14ac:dyDescent="0.25">
      <c r="Q2329" s="21"/>
      <c r="R2329" s="21"/>
      <c r="S2329" s="21"/>
      <c r="T2329" s="21"/>
      <c r="U2329" s="21"/>
      <c r="V2329" s="21"/>
      <c r="W2329" s="21"/>
      <c r="X2329" s="21"/>
    </row>
    <row r="2330" spans="17:24" x14ac:dyDescent="0.25">
      <c r="Q2330" s="21"/>
      <c r="R2330" s="21"/>
      <c r="S2330" s="21"/>
      <c r="T2330" s="21"/>
      <c r="U2330" s="21"/>
      <c r="V2330" s="21"/>
      <c r="W2330" s="21"/>
      <c r="X2330" s="21"/>
    </row>
    <row r="2331" spans="17:24" x14ac:dyDescent="0.25">
      <c r="Q2331" s="21"/>
      <c r="R2331" s="21"/>
      <c r="S2331" s="21"/>
      <c r="T2331" s="21"/>
      <c r="U2331" s="21"/>
      <c r="V2331" s="21"/>
      <c r="W2331" s="21"/>
      <c r="X2331" s="21"/>
    </row>
    <row r="2332" spans="17:24" x14ac:dyDescent="0.25">
      <c r="Q2332" s="21"/>
      <c r="R2332" s="21"/>
      <c r="S2332" s="21"/>
      <c r="T2332" s="21"/>
      <c r="U2332" s="21"/>
      <c r="V2332" s="21"/>
      <c r="W2332" s="21"/>
      <c r="X2332" s="21"/>
    </row>
    <row r="2333" spans="17:24" x14ac:dyDescent="0.25">
      <c r="Q2333" s="21"/>
      <c r="R2333" s="21"/>
      <c r="S2333" s="21"/>
      <c r="T2333" s="21"/>
      <c r="U2333" s="21"/>
      <c r="V2333" s="21"/>
      <c r="W2333" s="21"/>
      <c r="X2333" s="21"/>
    </row>
    <row r="2334" spans="17:24" x14ac:dyDescent="0.25">
      <c r="Q2334" s="21"/>
      <c r="R2334" s="21"/>
      <c r="S2334" s="21"/>
      <c r="T2334" s="21"/>
      <c r="U2334" s="21"/>
      <c r="V2334" s="21"/>
      <c r="W2334" s="21"/>
      <c r="X2334" s="21"/>
    </row>
    <row r="2335" spans="17:24" x14ac:dyDescent="0.25">
      <c r="Q2335" s="21"/>
      <c r="R2335" s="21"/>
      <c r="S2335" s="21"/>
      <c r="T2335" s="21"/>
      <c r="U2335" s="21"/>
      <c r="V2335" s="21"/>
      <c r="W2335" s="21"/>
      <c r="X2335" s="21"/>
    </row>
    <row r="2336" spans="17:24" x14ac:dyDescent="0.25">
      <c r="Q2336" s="21"/>
      <c r="R2336" s="21"/>
      <c r="S2336" s="21"/>
      <c r="T2336" s="21"/>
      <c r="U2336" s="21"/>
      <c r="V2336" s="21"/>
      <c r="W2336" s="21"/>
      <c r="X2336" s="21"/>
    </row>
    <row r="2337" spans="17:24" x14ac:dyDescent="0.25">
      <c r="Q2337" s="21"/>
      <c r="R2337" s="21"/>
      <c r="S2337" s="21"/>
      <c r="T2337" s="21"/>
      <c r="U2337" s="21"/>
      <c r="V2337" s="21"/>
      <c r="W2337" s="21"/>
      <c r="X2337" s="21"/>
    </row>
    <row r="2338" spans="17:24" x14ac:dyDescent="0.25">
      <c r="Q2338" s="21"/>
      <c r="R2338" s="21"/>
      <c r="S2338" s="21"/>
      <c r="T2338" s="21"/>
      <c r="U2338" s="21"/>
      <c r="V2338" s="21"/>
      <c r="W2338" s="21"/>
      <c r="X2338" s="21"/>
    </row>
    <row r="2339" spans="17:24" x14ac:dyDescent="0.25">
      <c r="Q2339" s="21"/>
      <c r="R2339" s="21"/>
      <c r="S2339" s="21"/>
      <c r="T2339" s="21"/>
      <c r="U2339" s="21"/>
      <c r="V2339" s="21"/>
      <c r="W2339" s="21"/>
      <c r="X2339" s="21"/>
    </row>
    <row r="2340" spans="17:24" x14ac:dyDescent="0.25">
      <c r="Q2340" s="21"/>
      <c r="R2340" s="21"/>
      <c r="S2340" s="21"/>
      <c r="T2340" s="21"/>
      <c r="U2340" s="21"/>
      <c r="V2340" s="21"/>
      <c r="W2340" s="21"/>
      <c r="X2340" s="21"/>
    </row>
    <row r="2341" spans="17:24" x14ac:dyDescent="0.25">
      <c r="Q2341" s="21"/>
      <c r="R2341" s="21"/>
      <c r="S2341" s="21"/>
      <c r="T2341" s="21"/>
      <c r="U2341" s="21"/>
      <c r="V2341" s="21"/>
      <c r="W2341" s="21"/>
      <c r="X2341" s="21"/>
    </row>
    <row r="2342" spans="17:24" x14ac:dyDescent="0.25">
      <c r="Q2342" s="21"/>
      <c r="R2342" s="21"/>
      <c r="S2342" s="21"/>
      <c r="T2342" s="21"/>
      <c r="U2342" s="21"/>
      <c r="V2342" s="21"/>
      <c r="W2342" s="21"/>
      <c r="X2342" s="21"/>
    </row>
    <row r="2343" spans="17:24" x14ac:dyDescent="0.25">
      <c r="Q2343" s="21"/>
      <c r="R2343" s="21"/>
      <c r="S2343" s="21"/>
      <c r="T2343" s="21"/>
      <c r="U2343" s="21"/>
      <c r="V2343" s="21"/>
      <c r="W2343" s="21"/>
      <c r="X2343" s="21"/>
    </row>
    <row r="2344" spans="17:24" x14ac:dyDescent="0.25">
      <c r="Q2344" s="21"/>
      <c r="R2344" s="21"/>
      <c r="S2344" s="21"/>
      <c r="T2344" s="21"/>
      <c r="U2344" s="21"/>
      <c r="V2344" s="21"/>
      <c r="W2344" s="21"/>
      <c r="X2344" s="21"/>
    </row>
    <row r="2345" spans="17:24" x14ac:dyDescent="0.25">
      <c r="Q2345" s="21"/>
      <c r="R2345" s="21"/>
      <c r="S2345" s="21"/>
      <c r="T2345" s="21"/>
      <c r="U2345" s="21"/>
      <c r="V2345" s="21"/>
      <c r="W2345" s="21"/>
      <c r="X2345" s="21"/>
    </row>
    <row r="2346" spans="17:24" x14ac:dyDescent="0.25">
      <c r="Q2346" s="21"/>
      <c r="R2346" s="21"/>
      <c r="S2346" s="21"/>
      <c r="T2346" s="21"/>
      <c r="U2346" s="21"/>
      <c r="V2346" s="21"/>
      <c r="W2346" s="21"/>
      <c r="X2346" s="21"/>
    </row>
    <row r="2347" spans="17:24" x14ac:dyDescent="0.25">
      <c r="Q2347" s="21"/>
      <c r="R2347" s="21"/>
      <c r="S2347" s="21"/>
      <c r="T2347" s="21"/>
      <c r="U2347" s="21"/>
      <c r="V2347" s="21"/>
      <c r="W2347" s="21"/>
      <c r="X2347" s="21"/>
    </row>
    <row r="2348" spans="17:24" x14ac:dyDescent="0.25">
      <c r="Q2348" s="21"/>
      <c r="R2348" s="21"/>
      <c r="S2348" s="21"/>
      <c r="T2348" s="21"/>
      <c r="U2348" s="21"/>
      <c r="V2348" s="21"/>
      <c r="W2348" s="21"/>
      <c r="X2348" s="21"/>
    </row>
    <row r="2349" spans="17:24" x14ac:dyDescent="0.25">
      <c r="Q2349" s="21"/>
      <c r="R2349" s="21"/>
      <c r="S2349" s="21"/>
      <c r="T2349" s="21"/>
      <c r="U2349" s="21"/>
      <c r="V2349" s="21"/>
      <c r="W2349" s="21"/>
      <c r="X2349" s="21"/>
    </row>
    <row r="2350" spans="17:24" x14ac:dyDescent="0.25">
      <c r="Q2350" s="21"/>
      <c r="R2350" s="21"/>
      <c r="S2350" s="21"/>
      <c r="T2350" s="21"/>
      <c r="U2350" s="21"/>
      <c r="V2350" s="21"/>
      <c r="W2350" s="21"/>
      <c r="X2350" s="21"/>
    </row>
    <row r="2351" spans="17:24" x14ac:dyDescent="0.25">
      <c r="Q2351" s="21"/>
      <c r="R2351" s="21"/>
      <c r="S2351" s="21"/>
      <c r="T2351" s="21"/>
      <c r="U2351" s="21"/>
      <c r="V2351" s="21"/>
      <c r="W2351" s="21"/>
      <c r="X2351" s="21"/>
    </row>
    <row r="2352" spans="17:24" x14ac:dyDescent="0.25">
      <c r="Q2352" s="21"/>
      <c r="R2352" s="21"/>
      <c r="S2352" s="21"/>
      <c r="T2352" s="21"/>
      <c r="U2352" s="21"/>
      <c r="V2352" s="21"/>
      <c r="W2352" s="21"/>
      <c r="X2352" s="21"/>
    </row>
    <row r="2353" spans="17:24" x14ac:dyDescent="0.25">
      <c r="Q2353" s="21"/>
      <c r="R2353" s="21"/>
      <c r="S2353" s="21"/>
      <c r="T2353" s="21"/>
      <c r="U2353" s="21"/>
      <c r="V2353" s="21"/>
      <c r="W2353" s="21"/>
      <c r="X2353" s="21"/>
    </row>
    <row r="2354" spans="17:24" x14ac:dyDescent="0.25">
      <c r="Q2354" s="21"/>
      <c r="R2354" s="21"/>
      <c r="S2354" s="21"/>
      <c r="T2354" s="21"/>
      <c r="U2354" s="21"/>
      <c r="V2354" s="21"/>
      <c r="W2354" s="21"/>
      <c r="X2354" s="21"/>
    </row>
    <row r="2355" spans="17:24" x14ac:dyDescent="0.25">
      <c r="Q2355" s="21"/>
      <c r="R2355" s="21"/>
      <c r="S2355" s="21"/>
      <c r="T2355" s="21"/>
      <c r="U2355" s="21"/>
      <c r="V2355" s="21"/>
      <c r="W2355" s="21"/>
      <c r="X2355" s="21"/>
    </row>
    <row r="2356" spans="17:24" x14ac:dyDescent="0.25">
      <c r="Q2356" s="21"/>
      <c r="R2356" s="21"/>
      <c r="S2356" s="21"/>
      <c r="T2356" s="21"/>
      <c r="U2356" s="21"/>
      <c r="V2356" s="21"/>
      <c r="W2356" s="21"/>
      <c r="X2356" s="21"/>
    </row>
    <row r="2357" spans="17:24" x14ac:dyDescent="0.25">
      <c r="Q2357" s="21"/>
      <c r="R2357" s="21"/>
      <c r="S2357" s="21"/>
      <c r="T2357" s="21"/>
      <c r="U2357" s="21"/>
      <c r="V2357" s="21"/>
      <c r="W2357" s="21"/>
      <c r="X2357" s="21"/>
    </row>
    <row r="2358" spans="17:24" x14ac:dyDescent="0.25">
      <c r="Q2358" s="21"/>
      <c r="R2358" s="21"/>
      <c r="S2358" s="21"/>
      <c r="T2358" s="21"/>
      <c r="U2358" s="21"/>
      <c r="V2358" s="21"/>
      <c r="W2358" s="21"/>
      <c r="X2358" s="21"/>
    </row>
    <row r="2359" spans="17:24" x14ac:dyDescent="0.25">
      <c r="Q2359" s="21"/>
      <c r="R2359" s="21"/>
      <c r="S2359" s="21"/>
      <c r="T2359" s="21"/>
      <c r="U2359" s="21"/>
      <c r="V2359" s="21"/>
      <c r="W2359" s="21"/>
      <c r="X2359" s="21"/>
    </row>
    <row r="2360" spans="17:24" x14ac:dyDescent="0.25">
      <c r="Q2360" s="21"/>
      <c r="R2360" s="21"/>
      <c r="S2360" s="21"/>
      <c r="T2360" s="21"/>
      <c r="U2360" s="21"/>
      <c r="V2360" s="21"/>
      <c r="W2360" s="21"/>
      <c r="X2360" s="21"/>
    </row>
    <row r="2361" spans="17:24" x14ac:dyDescent="0.25">
      <c r="Q2361" s="21"/>
      <c r="R2361" s="21"/>
      <c r="S2361" s="21"/>
      <c r="T2361" s="21"/>
      <c r="U2361" s="21"/>
      <c r="V2361" s="21"/>
      <c r="W2361" s="21"/>
      <c r="X2361" s="21"/>
    </row>
    <row r="2362" spans="17:24" x14ac:dyDescent="0.25">
      <c r="Q2362" s="21"/>
      <c r="R2362" s="21"/>
      <c r="S2362" s="21"/>
      <c r="T2362" s="21"/>
      <c r="U2362" s="21"/>
      <c r="V2362" s="21"/>
      <c r="W2362" s="21"/>
      <c r="X2362" s="21"/>
    </row>
    <row r="2363" spans="17:24" x14ac:dyDescent="0.25">
      <c r="Q2363" s="21"/>
      <c r="R2363" s="21"/>
      <c r="S2363" s="21"/>
      <c r="T2363" s="21"/>
      <c r="U2363" s="21"/>
      <c r="V2363" s="21"/>
      <c r="W2363" s="21"/>
      <c r="X2363" s="21"/>
    </row>
    <row r="2364" spans="17:24" x14ac:dyDescent="0.25">
      <c r="Q2364" s="21"/>
      <c r="R2364" s="21"/>
      <c r="S2364" s="21"/>
      <c r="T2364" s="21"/>
      <c r="U2364" s="21"/>
      <c r="V2364" s="21"/>
      <c r="W2364" s="21"/>
      <c r="X2364" s="21"/>
    </row>
    <row r="2365" spans="17:24" x14ac:dyDescent="0.25">
      <c r="Q2365" s="21"/>
      <c r="R2365" s="21"/>
      <c r="S2365" s="21"/>
      <c r="T2365" s="21"/>
      <c r="U2365" s="21"/>
      <c r="V2365" s="21"/>
      <c r="W2365" s="21"/>
      <c r="X2365" s="21"/>
    </row>
    <row r="2366" spans="17:24" x14ac:dyDescent="0.25">
      <c r="Q2366" s="21"/>
      <c r="R2366" s="21"/>
      <c r="S2366" s="21"/>
      <c r="T2366" s="21"/>
      <c r="U2366" s="21"/>
      <c r="V2366" s="21"/>
      <c r="W2366" s="21"/>
      <c r="X2366" s="21"/>
    </row>
    <row r="2367" spans="17:24" x14ac:dyDescent="0.25">
      <c r="Q2367" s="21"/>
      <c r="R2367" s="21"/>
      <c r="S2367" s="21"/>
      <c r="T2367" s="21"/>
      <c r="U2367" s="21"/>
      <c r="V2367" s="21"/>
      <c r="W2367" s="21"/>
      <c r="X2367" s="21"/>
    </row>
    <row r="2368" spans="17:24" x14ac:dyDescent="0.25">
      <c r="Q2368" s="21"/>
      <c r="R2368" s="21"/>
      <c r="S2368" s="21"/>
      <c r="T2368" s="21"/>
      <c r="U2368" s="21"/>
      <c r="V2368" s="21"/>
      <c r="W2368" s="21"/>
      <c r="X2368" s="21"/>
    </row>
    <row r="2369" spans="17:24" x14ac:dyDescent="0.25">
      <c r="Q2369" s="21"/>
      <c r="R2369" s="21"/>
      <c r="S2369" s="21"/>
      <c r="T2369" s="21"/>
      <c r="U2369" s="21"/>
      <c r="V2369" s="21"/>
      <c r="W2369" s="21"/>
      <c r="X2369" s="21"/>
    </row>
    <row r="2370" spans="17:24" x14ac:dyDescent="0.25">
      <c r="Q2370" s="21"/>
      <c r="R2370" s="21"/>
      <c r="S2370" s="21"/>
      <c r="T2370" s="21"/>
      <c r="U2370" s="21"/>
      <c r="V2370" s="21"/>
      <c r="W2370" s="21"/>
      <c r="X2370" s="21"/>
    </row>
    <row r="2371" spans="17:24" x14ac:dyDescent="0.25">
      <c r="Q2371" s="21"/>
      <c r="R2371" s="21"/>
      <c r="S2371" s="21"/>
      <c r="T2371" s="21"/>
      <c r="U2371" s="21"/>
      <c r="V2371" s="21"/>
      <c r="W2371" s="21"/>
      <c r="X2371" s="21"/>
    </row>
    <row r="2372" spans="17:24" x14ac:dyDescent="0.25">
      <c r="Q2372" s="21"/>
      <c r="R2372" s="21"/>
      <c r="S2372" s="21"/>
      <c r="T2372" s="21"/>
      <c r="U2372" s="21"/>
      <c r="V2372" s="21"/>
      <c r="W2372" s="21"/>
      <c r="X2372" s="21"/>
    </row>
    <row r="2373" spans="17:24" x14ac:dyDescent="0.25">
      <c r="Q2373" s="21"/>
      <c r="R2373" s="21"/>
      <c r="S2373" s="21"/>
      <c r="T2373" s="21"/>
      <c r="U2373" s="21"/>
      <c r="V2373" s="21"/>
      <c r="W2373" s="21"/>
      <c r="X2373" s="21"/>
    </row>
    <row r="2374" spans="17:24" x14ac:dyDescent="0.25">
      <c r="Q2374" s="21"/>
      <c r="R2374" s="21"/>
      <c r="S2374" s="21"/>
      <c r="T2374" s="21"/>
      <c r="U2374" s="21"/>
      <c r="V2374" s="21"/>
      <c r="W2374" s="21"/>
      <c r="X2374" s="21"/>
    </row>
    <row r="2375" spans="17:24" x14ac:dyDescent="0.25">
      <c r="Q2375" s="21"/>
      <c r="R2375" s="21"/>
      <c r="S2375" s="21"/>
      <c r="T2375" s="21"/>
      <c r="U2375" s="21"/>
      <c r="V2375" s="21"/>
      <c r="W2375" s="21"/>
      <c r="X2375" s="21"/>
    </row>
    <row r="2376" spans="17:24" x14ac:dyDescent="0.25">
      <c r="Q2376" s="21"/>
      <c r="R2376" s="21"/>
      <c r="S2376" s="21"/>
      <c r="T2376" s="21"/>
      <c r="U2376" s="21"/>
      <c r="V2376" s="21"/>
      <c r="W2376" s="21"/>
      <c r="X2376" s="21"/>
    </row>
    <row r="2377" spans="17:24" x14ac:dyDescent="0.25">
      <c r="Q2377" s="21"/>
      <c r="R2377" s="21"/>
      <c r="S2377" s="21"/>
      <c r="T2377" s="21"/>
      <c r="U2377" s="21"/>
      <c r="V2377" s="21"/>
      <c r="W2377" s="21"/>
      <c r="X2377" s="21"/>
    </row>
    <row r="2378" spans="17:24" x14ac:dyDescent="0.25">
      <c r="Q2378" s="21"/>
      <c r="R2378" s="21"/>
      <c r="S2378" s="21"/>
      <c r="T2378" s="21"/>
      <c r="U2378" s="21"/>
      <c r="V2378" s="21"/>
      <c r="W2378" s="21"/>
      <c r="X2378" s="21"/>
    </row>
    <row r="2379" spans="17:24" x14ac:dyDescent="0.25">
      <c r="Q2379" s="21"/>
      <c r="R2379" s="21"/>
      <c r="S2379" s="21"/>
      <c r="T2379" s="21"/>
      <c r="U2379" s="21"/>
      <c r="V2379" s="21"/>
      <c r="W2379" s="21"/>
      <c r="X2379" s="21"/>
    </row>
    <row r="2380" spans="17:24" x14ac:dyDescent="0.25">
      <c r="Q2380" s="21"/>
      <c r="R2380" s="21"/>
      <c r="S2380" s="21"/>
      <c r="T2380" s="21"/>
      <c r="U2380" s="21"/>
      <c r="V2380" s="21"/>
      <c r="W2380" s="21"/>
      <c r="X2380" s="21"/>
    </row>
    <row r="2381" spans="17:24" x14ac:dyDescent="0.25">
      <c r="Q2381" s="21"/>
      <c r="R2381" s="21"/>
      <c r="S2381" s="21"/>
      <c r="T2381" s="21"/>
      <c r="U2381" s="21"/>
      <c r="V2381" s="21"/>
      <c r="W2381" s="21"/>
      <c r="X2381" s="21"/>
    </row>
    <row r="2382" spans="17:24" x14ac:dyDescent="0.25">
      <c r="Q2382" s="21"/>
      <c r="R2382" s="21"/>
      <c r="S2382" s="21"/>
      <c r="T2382" s="21"/>
      <c r="U2382" s="21"/>
      <c r="V2382" s="21"/>
      <c r="W2382" s="21"/>
      <c r="X2382" s="21"/>
    </row>
    <row r="2383" spans="17:24" x14ac:dyDescent="0.25">
      <c r="Q2383" s="21"/>
      <c r="R2383" s="21"/>
      <c r="S2383" s="21"/>
      <c r="T2383" s="21"/>
      <c r="U2383" s="21"/>
      <c r="V2383" s="21"/>
      <c r="W2383" s="21"/>
      <c r="X2383" s="21"/>
    </row>
    <row r="2384" spans="17:24" x14ac:dyDescent="0.25">
      <c r="Q2384" s="21"/>
      <c r="R2384" s="21"/>
      <c r="S2384" s="21"/>
      <c r="T2384" s="21"/>
      <c r="U2384" s="21"/>
      <c r="V2384" s="21"/>
      <c r="W2384" s="21"/>
      <c r="X2384" s="21"/>
    </row>
    <row r="2385" spans="17:24" x14ac:dyDescent="0.25">
      <c r="Q2385" s="21"/>
      <c r="R2385" s="21"/>
      <c r="S2385" s="21"/>
      <c r="T2385" s="21"/>
      <c r="U2385" s="21"/>
      <c r="V2385" s="21"/>
      <c r="W2385" s="21"/>
      <c r="X2385" s="21"/>
    </row>
    <row r="2386" spans="17:24" x14ac:dyDescent="0.25">
      <c r="Q2386" s="21"/>
      <c r="R2386" s="21"/>
      <c r="S2386" s="21"/>
      <c r="T2386" s="21"/>
      <c r="U2386" s="21"/>
      <c r="V2386" s="21"/>
      <c r="W2386" s="21"/>
      <c r="X2386" s="21"/>
    </row>
    <row r="2387" spans="17:24" x14ac:dyDescent="0.25">
      <c r="Q2387" s="21"/>
      <c r="R2387" s="21"/>
      <c r="S2387" s="21"/>
      <c r="T2387" s="21"/>
      <c r="U2387" s="21"/>
      <c r="V2387" s="21"/>
      <c r="W2387" s="21"/>
      <c r="X2387" s="21"/>
    </row>
    <row r="2388" spans="17:24" x14ac:dyDescent="0.25">
      <c r="Q2388" s="21"/>
      <c r="R2388" s="21"/>
      <c r="S2388" s="21"/>
      <c r="T2388" s="21"/>
      <c r="U2388" s="21"/>
      <c r="V2388" s="21"/>
      <c r="W2388" s="21"/>
      <c r="X2388" s="21"/>
    </row>
    <row r="2389" spans="17:24" x14ac:dyDescent="0.25">
      <c r="Q2389" s="21"/>
      <c r="R2389" s="21"/>
      <c r="S2389" s="21"/>
      <c r="T2389" s="21"/>
      <c r="U2389" s="21"/>
      <c r="V2389" s="21"/>
      <c r="W2389" s="21"/>
      <c r="X2389" s="21"/>
    </row>
    <row r="2390" spans="17:24" x14ac:dyDescent="0.25">
      <c r="Q2390" s="21"/>
      <c r="R2390" s="21"/>
      <c r="S2390" s="21"/>
      <c r="T2390" s="21"/>
      <c r="U2390" s="21"/>
      <c r="V2390" s="21"/>
      <c r="W2390" s="21"/>
      <c r="X2390" s="21"/>
    </row>
    <row r="2391" spans="17:24" x14ac:dyDescent="0.25">
      <c r="Q2391" s="21"/>
      <c r="R2391" s="21"/>
      <c r="S2391" s="21"/>
      <c r="T2391" s="21"/>
      <c r="U2391" s="21"/>
      <c r="V2391" s="21"/>
      <c r="W2391" s="21"/>
      <c r="X2391" s="21"/>
    </row>
    <row r="2392" spans="17:24" x14ac:dyDescent="0.25">
      <c r="Q2392" s="21"/>
      <c r="R2392" s="21"/>
      <c r="S2392" s="21"/>
      <c r="T2392" s="21"/>
      <c r="U2392" s="21"/>
      <c r="V2392" s="21"/>
      <c r="W2392" s="21"/>
      <c r="X2392" s="21"/>
    </row>
    <row r="2393" spans="17:24" x14ac:dyDescent="0.25">
      <c r="Q2393" s="21"/>
      <c r="R2393" s="21"/>
      <c r="S2393" s="21"/>
      <c r="T2393" s="21"/>
      <c r="U2393" s="21"/>
      <c r="V2393" s="21"/>
      <c r="W2393" s="21"/>
      <c r="X2393" s="21"/>
    </row>
    <row r="2394" spans="17:24" x14ac:dyDescent="0.25">
      <c r="Q2394" s="21"/>
      <c r="R2394" s="21"/>
      <c r="S2394" s="21"/>
      <c r="T2394" s="21"/>
      <c r="U2394" s="21"/>
      <c r="V2394" s="21"/>
      <c r="W2394" s="21"/>
      <c r="X2394" s="21"/>
    </row>
    <row r="2395" spans="17:24" x14ac:dyDescent="0.25">
      <c r="Q2395" s="21"/>
      <c r="R2395" s="21"/>
      <c r="S2395" s="21"/>
      <c r="T2395" s="21"/>
      <c r="U2395" s="21"/>
      <c r="V2395" s="21"/>
      <c r="W2395" s="21"/>
      <c r="X2395" s="21"/>
    </row>
    <row r="2396" spans="17:24" x14ac:dyDescent="0.25">
      <c r="Q2396" s="21"/>
      <c r="R2396" s="21"/>
      <c r="S2396" s="21"/>
      <c r="T2396" s="21"/>
      <c r="U2396" s="21"/>
      <c r="V2396" s="21"/>
      <c r="W2396" s="21"/>
      <c r="X2396" s="21"/>
    </row>
    <row r="2397" spans="17:24" x14ac:dyDescent="0.25">
      <c r="Q2397" s="21"/>
      <c r="R2397" s="21"/>
      <c r="S2397" s="21"/>
      <c r="T2397" s="21"/>
      <c r="U2397" s="21"/>
      <c r="V2397" s="21"/>
      <c r="W2397" s="21"/>
      <c r="X2397" s="21"/>
    </row>
    <row r="2398" spans="17:24" x14ac:dyDescent="0.25">
      <c r="Q2398" s="21"/>
      <c r="R2398" s="21"/>
      <c r="S2398" s="21"/>
      <c r="T2398" s="21"/>
      <c r="U2398" s="21"/>
      <c r="V2398" s="21"/>
      <c r="W2398" s="21"/>
      <c r="X2398" s="21"/>
    </row>
    <row r="2399" spans="17:24" x14ac:dyDescent="0.25">
      <c r="Q2399" s="21"/>
      <c r="R2399" s="21"/>
      <c r="S2399" s="21"/>
      <c r="T2399" s="21"/>
      <c r="U2399" s="21"/>
      <c r="V2399" s="21"/>
      <c r="W2399" s="21"/>
      <c r="X2399" s="21"/>
    </row>
    <row r="2400" spans="17:24" x14ac:dyDescent="0.25">
      <c r="Q2400" s="21"/>
      <c r="R2400" s="21"/>
      <c r="S2400" s="21"/>
      <c r="T2400" s="21"/>
      <c r="U2400" s="21"/>
      <c r="V2400" s="21"/>
      <c r="W2400" s="21"/>
      <c r="X2400" s="21"/>
    </row>
    <row r="2401" spans="17:24" x14ac:dyDescent="0.25">
      <c r="Q2401" s="21"/>
      <c r="R2401" s="21"/>
      <c r="S2401" s="21"/>
      <c r="T2401" s="21"/>
      <c r="U2401" s="21"/>
      <c r="V2401" s="21"/>
      <c r="W2401" s="21"/>
      <c r="X2401" s="21"/>
    </row>
    <row r="2402" spans="17:24" x14ac:dyDescent="0.25">
      <c r="Q2402" s="21"/>
      <c r="R2402" s="21"/>
      <c r="S2402" s="21"/>
      <c r="T2402" s="21"/>
      <c r="U2402" s="21"/>
      <c r="V2402" s="21"/>
      <c r="W2402" s="21"/>
      <c r="X2402" s="21"/>
    </row>
    <row r="2403" spans="17:24" x14ac:dyDescent="0.25">
      <c r="Q2403" s="21"/>
      <c r="R2403" s="21"/>
      <c r="S2403" s="21"/>
      <c r="T2403" s="21"/>
      <c r="U2403" s="21"/>
      <c r="V2403" s="21"/>
      <c r="W2403" s="21"/>
      <c r="X2403" s="21"/>
    </row>
    <row r="2404" spans="17:24" x14ac:dyDescent="0.25">
      <c r="Q2404" s="21"/>
      <c r="R2404" s="21"/>
      <c r="S2404" s="21"/>
      <c r="T2404" s="21"/>
      <c r="U2404" s="21"/>
      <c r="V2404" s="21"/>
      <c r="W2404" s="21"/>
      <c r="X2404" s="21"/>
    </row>
    <row r="2405" spans="17:24" x14ac:dyDescent="0.25">
      <c r="Q2405" s="21"/>
      <c r="R2405" s="21"/>
      <c r="S2405" s="21"/>
      <c r="T2405" s="21"/>
      <c r="U2405" s="21"/>
      <c r="V2405" s="21"/>
      <c r="W2405" s="21"/>
      <c r="X2405" s="21"/>
    </row>
    <row r="2406" spans="17:24" x14ac:dyDescent="0.25">
      <c r="Q2406" s="21"/>
      <c r="R2406" s="21"/>
      <c r="S2406" s="21"/>
      <c r="T2406" s="21"/>
      <c r="U2406" s="21"/>
      <c r="V2406" s="21"/>
      <c r="W2406" s="21"/>
      <c r="X2406" s="21"/>
    </row>
    <row r="2407" spans="17:24" x14ac:dyDescent="0.25">
      <c r="Q2407" s="21"/>
      <c r="R2407" s="21"/>
      <c r="S2407" s="21"/>
      <c r="T2407" s="21"/>
      <c r="U2407" s="21"/>
      <c r="V2407" s="21"/>
      <c r="W2407" s="21"/>
      <c r="X2407" s="21"/>
    </row>
    <row r="2408" spans="17:24" x14ac:dyDescent="0.25">
      <c r="Q2408" s="21"/>
      <c r="R2408" s="21"/>
      <c r="S2408" s="21"/>
      <c r="T2408" s="21"/>
      <c r="U2408" s="21"/>
      <c r="V2408" s="21"/>
      <c r="W2408" s="21"/>
      <c r="X2408" s="21"/>
    </row>
    <row r="2409" spans="17:24" x14ac:dyDescent="0.25">
      <c r="Q2409" s="21"/>
      <c r="R2409" s="21"/>
      <c r="S2409" s="21"/>
      <c r="T2409" s="21"/>
      <c r="U2409" s="21"/>
      <c r="V2409" s="21"/>
      <c r="W2409" s="21"/>
      <c r="X2409" s="21"/>
    </row>
    <row r="2410" spans="17:24" x14ac:dyDescent="0.25">
      <c r="Q2410" s="21"/>
      <c r="R2410" s="21"/>
      <c r="S2410" s="21"/>
      <c r="T2410" s="21"/>
      <c r="U2410" s="21"/>
      <c r="V2410" s="21"/>
      <c r="W2410" s="21"/>
      <c r="X2410" s="21"/>
    </row>
    <row r="2411" spans="17:24" x14ac:dyDescent="0.25">
      <c r="Q2411" s="21"/>
      <c r="R2411" s="21"/>
      <c r="S2411" s="21"/>
      <c r="T2411" s="21"/>
      <c r="U2411" s="21"/>
      <c r="V2411" s="21"/>
      <c r="W2411" s="21"/>
      <c r="X2411" s="21"/>
    </row>
    <row r="2412" spans="17:24" x14ac:dyDescent="0.25">
      <c r="Q2412" s="21"/>
      <c r="R2412" s="21"/>
      <c r="S2412" s="21"/>
      <c r="T2412" s="21"/>
      <c r="U2412" s="21"/>
      <c r="V2412" s="21"/>
      <c r="W2412" s="21"/>
      <c r="X2412" s="21"/>
    </row>
    <row r="2413" spans="17:24" x14ac:dyDescent="0.25">
      <c r="Q2413" s="21"/>
      <c r="R2413" s="21"/>
      <c r="S2413" s="21"/>
      <c r="T2413" s="21"/>
      <c r="U2413" s="21"/>
      <c r="V2413" s="21"/>
      <c r="W2413" s="21"/>
      <c r="X2413" s="21"/>
    </row>
    <row r="2414" spans="17:24" x14ac:dyDescent="0.25">
      <c r="Q2414" s="21"/>
      <c r="R2414" s="21"/>
      <c r="S2414" s="21"/>
      <c r="T2414" s="21"/>
      <c r="U2414" s="21"/>
      <c r="V2414" s="21"/>
      <c r="W2414" s="21"/>
      <c r="X2414" s="21"/>
    </row>
    <row r="2415" spans="17:24" x14ac:dyDescent="0.25">
      <c r="Q2415" s="21"/>
      <c r="R2415" s="21"/>
      <c r="S2415" s="21"/>
      <c r="T2415" s="21"/>
      <c r="U2415" s="21"/>
      <c r="V2415" s="21"/>
      <c r="W2415" s="21"/>
      <c r="X2415" s="21"/>
    </row>
    <row r="2416" spans="17:24" x14ac:dyDescent="0.25">
      <c r="Q2416" s="21"/>
      <c r="R2416" s="21"/>
      <c r="S2416" s="21"/>
      <c r="T2416" s="21"/>
      <c r="U2416" s="21"/>
      <c r="V2416" s="21"/>
      <c r="W2416" s="21"/>
      <c r="X2416" s="21"/>
    </row>
    <row r="2417" spans="17:24" x14ac:dyDescent="0.25">
      <c r="Q2417" s="21"/>
      <c r="R2417" s="21"/>
      <c r="S2417" s="21"/>
      <c r="T2417" s="21"/>
      <c r="U2417" s="21"/>
      <c r="V2417" s="21"/>
      <c r="W2417" s="21"/>
      <c r="X2417" s="21"/>
    </row>
    <row r="2418" spans="17:24" x14ac:dyDescent="0.25">
      <c r="Q2418" s="21"/>
      <c r="R2418" s="21"/>
      <c r="S2418" s="21"/>
      <c r="T2418" s="21"/>
      <c r="U2418" s="21"/>
      <c r="V2418" s="21"/>
      <c r="W2418" s="21"/>
      <c r="X2418" s="21"/>
    </row>
    <row r="2419" spans="17:24" x14ac:dyDescent="0.25">
      <c r="Q2419" s="21"/>
      <c r="R2419" s="21"/>
      <c r="S2419" s="21"/>
      <c r="T2419" s="21"/>
      <c r="U2419" s="21"/>
      <c r="V2419" s="21"/>
      <c r="W2419" s="21"/>
      <c r="X2419" s="21"/>
    </row>
    <row r="2420" spans="17:24" x14ac:dyDescent="0.25">
      <c r="Q2420" s="21"/>
      <c r="R2420" s="21"/>
      <c r="S2420" s="21"/>
      <c r="T2420" s="21"/>
      <c r="U2420" s="21"/>
      <c r="V2420" s="21"/>
      <c r="W2420" s="21"/>
      <c r="X2420" s="21"/>
    </row>
    <row r="2421" spans="17:24" x14ac:dyDescent="0.25">
      <c r="Q2421" s="21"/>
      <c r="R2421" s="21"/>
      <c r="S2421" s="21"/>
      <c r="T2421" s="21"/>
      <c r="U2421" s="21"/>
      <c r="V2421" s="21"/>
      <c r="W2421" s="21"/>
      <c r="X2421" s="21"/>
    </row>
    <row r="2422" spans="17:24" x14ac:dyDescent="0.25">
      <c r="Q2422" s="21"/>
      <c r="R2422" s="21"/>
      <c r="S2422" s="21"/>
      <c r="T2422" s="21"/>
      <c r="U2422" s="21"/>
      <c r="V2422" s="21"/>
      <c r="W2422" s="21"/>
      <c r="X2422" s="21"/>
    </row>
    <row r="2423" spans="17:24" x14ac:dyDescent="0.25">
      <c r="Q2423" s="21"/>
      <c r="R2423" s="21"/>
      <c r="S2423" s="21"/>
      <c r="T2423" s="21"/>
      <c r="U2423" s="21"/>
      <c r="V2423" s="21"/>
      <c r="W2423" s="21"/>
      <c r="X2423" s="21"/>
    </row>
    <row r="2424" spans="17:24" x14ac:dyDescent="0.25">
      <c r="Q2424" s="21"/>
      <c r="R2424" s="21"/>
      <c r="S2424" s="21"/>
      <c r="T2424" s="21"/>
      <c r="U2424" s="21"/>
      <c r="V2424" s="21"/>
      <c r="W2424" s="21"/>
      <c r="X2424" s="21"/>
    </row>
    <row r="2425" spans="17:24" x14ac:dyDescent="0.25">
      <c r="Q2425" s="21"/>
      <c r="R2425" s="21"/>
      <c r="S2425" s="21"/>
      <c r="T2425" s="21"/>
      <c r="U2425" s="21"/>
      <c r="V2425" s="21"/>
      <c r="W2425" s="21"/>
      <c r="X2425" s="21"/>
    </row>
    <row r="2426" spans="17:24" x14ac:dyDescent="0.25">
      <c r="Q2426" s="21"/>
      <c r="R2426" s="21"/>
      <c r="S2426" s="21"/>
      <c r="T2426" s="21"/>
      <c r="U2426" s="21"/>
      <c r="V2426" s="21"/>
      <c r="W2426" s="21"/>
      <c r="X2426" s="21"/>
    </row>
    <row r="2427" spans="17:24" x14ac:dyDescent="0.25">
      <c r="Q2427" s="21"/>
      <c r="R2427" s="21"/>
      <c r="S2427" s="21"/>
      <c r="T2427" s="21"/>
      <c r="U2427" s="21"/>
      <c r="V2427" s="21"/>
      <c r="W2427" s="21"/>
      <c r="X2427" s="21"/>
    </row>
    <row r="2428" spans="17:24" x14ac:dyDescent="0.25">
      <c r="Q2428" s="21"/>
      <c r="R2428" s="21"/>
      <c r="S2428" s="21"/>
      <c r="T2428" s="21"/>
      <c r="U2428" s="21"/>
      <c r="V2428" s="21"/>
      <c r="W2428" s="21"/>
      <c r="X2428" s="21"/>
    </row>
    <row r="2429" spans="17:24" x14ac:dyDescent="0.25">
      <c r="Q2429" s="21"/>
      <c r="R2429" s="21"/>
      <c r="S2429" s="21"/>
      <c r="T2429" s="21"/>
      <c r="U2429" s="21"/>
      <c r="V2429" s="21"/>
      <c r="W2429" s="21"/>
      <c r="X2429" s="21"/>
    </row>
    <row r="2430" spans="17:24" x14ac:dyDescent="0.25">
      <c r="Q2430" s="21"/>
      <c r="R2430" s="21"/>
      <c r="S2430" s="21"/>
      <c r="T2430" s="21"/>
      <c r="U2430" s="21"/>
      <c r="V2430" s="21"/>
      <c r="W2430" s="21"/>
      <c r="X2430" s="21"/>
    </row>
    <row r="2431" spans="17:24" x14ac:dyDescent="0.25">
      <c r="Q2431" s="21"/>
      <c r="R2431" s="21"/>
      <c r="S2431" s="21"/>
      <c r="T2431" s="21"/>
      <c r="U2431" s="21"/>
      <c r="V2431" s="21"/>
      <c r="W2431" s="21"/>
      <c r="X2431" s="21"/>
    </row>
    <row r="2432" spans="17:24" x14ac:dyDescent="0.25">
      <c r="Q2432" s="21"/>
      <c r="R2432" s="21"/>
      <c r="S2432" s="21"/>
      <c r="T2432" s="21"/>
      <c r="U2432" s="21"/>
      <c r="V2432" s="21"/>
      <c r="W2432" s="21"/>
      <c r="X2432" s="21"/>
    </row>
    <row r="2433" spans="17:24" x14ac:dyDescent="0.25">
      <c r="Q2433" s="21"/>
      <c r="R2433" s="21"/>
      <c r="S2433" s="21"/>
      <c r="T2433" s="21"/>
      <c r="U2433" s="21"/>
      <c r="V2433" s="21"/>
      <c r="W2433" s="21"/>
      <c r="X2433" s="21"/>
    </row>
    <row r="2434" spans="17:24" x14ac:dyDescent="0.25">
      <c r="Q2434" s="21"/>
      <c r="R2434" s="21"/>
      <c r="S2434" s="21"/>
      <c r="T2434" s="21"/>
      <c r="U2434" s="21"/>
      <c r="V2434" s="21"/>
      <c r="W2434" s="21"/>
      <c r="X2434" s="21"/>
    </row>
    <row r="2435" spans="17:24" x14ac:dyDescent="0.25">
      <c r="Q2435" s="21"/>
      <c r="R2435" s="21"/>
      <c r="S2435" s="21"/>
      <c r="T2435" s="21"/>
      <c r="U2435" s="21"/>
      <c r="V2435" s="21"/>
      <c r="W2435" s="21"/>
      <c r="X2435" s="21"/>
    </row>
    <row r="2436" spans="17:24" x14ac:dyDescent="0.25">
      <c r="Q2436" s="21"/>
      <c r="R2436" s="21"/>
      <c r="S2436" s="21"/>
      <c r="T2436" s="21"/>
      <c r="U2436" s="21"/>
      <c r="V2436" s="21"/>
      <c r="W2436" s="21"/>
      <c r="X2436" s="21"/>
    </row>
    <row r="2437" spans="17:24" x14ac:dyDescent="0.25">
      <c r="Q2437" s="21"/>
      <c r="R2437" s="21"/>
      <c r="S2437" s="21"/>
      <c r="T2437" s="21"/>
      <c r="U2437" s="21"/>
      <c r="V2437" s="21"/>
      <c r="W2437" s="21"/>
      <c r="X2437" s="21"/>
    </row>
    <row r="2438" spans="17:24" x14ac:dyDescent="0.25">
      <c r="Q2438" s="21"/>
      <c r="R2438" s="21"/>
      <c r="S2438" s="21"/>
      <c r="T2438" s="21"/>
      <c r="U2438" s="21"/>
      <c r="V2438" s="21"/>
      <c r="W2438" s="21"/>
      <c r="X2438" s="21"/>
    </row>
    <row r="2439" spans="17:24" x14ac:dyDescent="0.25">
      <c r="Q2439" s="21"/>
      <c r="R2439" s="21"/>
      <c r="S2439" s="21"/>
      <c r="T2439" s="21"/>
      <c r="U2439" s="21"/>
      <c r="V2439" s="21"/>
      <c r="W2439" s="21"/>
      <c r="X2439" s="21"/>
    </row>
    <row r="2440" spans="17:24" x14ac:dyDescent="0.25">
      <c r="Q2440" s="21"/>
      <c r="R2440" s="21"/>
      <c r="S2440" s="21"/>
      <c r="T2440" s="21"/>
      <c r="U2440" s="21"/>
      <c r="V2440" s="21"/>
      <c r="W2440" s="21"/>
      <c r="X2440" s="21"/>
    </row>
    <row r="2441" spans="17:24" x14ac:dyDescent="0.25">
      <c r="Q2441" s="21"/>
      <c r="R2441" s="21"/>
      <c r="S2441" s="21"/>
      <c r="T2441" s="21"/>
      <c r="U2441" s="21"/>
      <c r="V2441" s="21"/>
      <c r="W2441" s="21"/>
      <c r="X2441" s="21"/>
    </row>
    <row r="2442" spans="17:24" x14ac:dyDescent="0.25">
      <c r="Q2442" s="21"/>
      <c r="R2442" s="21"/>
      <c r="S2442" s="21"/>
      <c r="T2442" s="21"/>
      <c r="U2442" s="21"/>
      <c r="V2442" s="21"/>
      <c r="W2442" s="21"/>
      <c r="X2442" s="21"/>
    </row>
    <row r="2443" spans="17:24" x14ac:dyDescent="0.25">
      <c r="Q2443" s="21"/>
      <c r="R2443" s="21"/>
      <c r="S2443" s="21"/>
      <c r="T2443" s="21"/>
      <c r="U2443" s="21"/>
      <c r="V2443" s="21"/>
      <c r="W2443" s="21"/>
      <c r="X2443" s="21"/>
    </row>
    <row r="2444" spans="17:24" x14ac:dyDescent="0.25">
      <c r="Q2444" s="21"/>
      <c r="R2444" s="21"/>
      <c r="S2444" s="21"/>
      <c r="T2444" s="21"/>
      <c r="U2444" s="21"/>
      <c r="V2444" s="21"/>
      <c r="W2444" s="21"/>
      <c r="X2444" s="21"/>
    </row>
    <row r="2445" spans="17:24" x14ac:dyDescent="0.25">
      <c r="Q2445" s="21"/>
      <c r="R2445" s="21"/>
      <c r="S2445" s="21"/>
      <c r="T2445" s="21"/>
      <c r="U2445" s="21"/>
      <c r="V2445" s="21"/>
      <c r="W2445" s="21"/>
      <c r="X2445" s="21"/>
    </row>
    <row r="2446" spans="17:24" x14ac:dyDescent="0.25">
      <c r="Q2446" s="21"/>
      <c r="R2446" s="21"/>
      <c r="S2446" s="21"/>
      <c r="T2446" s="21"/>
      <c r="U2446" s="21"/>
      <c r="V2446" s="21"/>
      <c r="W2446" s="21"/>
      <c r="X2446" s="21"/>
    </row>
    <row r="2447" spans="17:24" x14ac:dyDescent="0.25">
      <c r="Q2447" s="21"/>
      <c r="R2447" s="21"/>
      <c r="S2447" s="21"/>
      <c r="T2447" s="21"/>
      <c r="U2447" s="21"/>
      <c r="V2447" s="21"/>
      <c r="W2447" s="21"/>
      <c r="X2447" s="21"/>
    </row>
    <row r="2448" spans="17:24" x14ac:dyDescent="0.25">
      <c r="Q2448" s="21"/>
      <c r="R2448" s="21"/>
      <c r="S2448" s="21"/>
      <c r="T2448" s="21"/>
      <c r="U2448" s="21"/>
      <c r="V2448" s="21"/>
      <c r="W2448" s="21"/>
      <c r="X2448" s="21"/>
    </row>
    <row r="2449" spans="17:24" x14ac:dyDescent="0.25">
      <c r="Q2449" s="21"/>
      <c r="R2449" s="21"/>
      <c r="S2449" s="21"/>
      <c r="T2449" s="21"/>
      <c r="U2449" s="21"/>
      <c r="V2449" s="21"/>
      <c r="W2449" s="21"/>
      <c r="X2449" s="21"/>
    </row>
    <row r="2450" spans="17:24" x14ac:dyDescent="0.25">
      <c r="Q2450" s="21"/>
      <c r="R2450" s="21"/>
      <c r="S2450" s="21"/>
      <c r="T2450" s="21"/>
      <c r="U2450" s="21"/>
      <c r="V2450" s="21"/>
      <c r="W2450" s="21"/>
      <c r="X2450" s="21"/>
    </row>
    <row r="2451" spans="17:24" x14ac:dyDescent="0.25">
      <c r="Q2451" s="21"/>
      <c r="R2451" s="21"/>
      <c r="S2451" s="21"/>
      <c r="T2451" s="21"/>
      <c r="U2451" s="21"/>
      <c r="V2451" s="21"/>
      <c r="W2451" s="21"/>
      <c r="X2451" s="21"/>
    </row>
    <row r="2452" spans="17:24" x14ac:dyDescent="0.25">
      <c r="Q2452" s="21"/>
      <c r="R2452" s="21"/>
      <c r="S2452" s="21"/>
      <c r="T2452" s="21"/>
      <c r="U2452" s="21"/>
      <c r="V2452" s="21"/>
      <c r="W2452" s="21"/>
      <c r="X2452" s="21"/>
    </row>
    <row r="2453" spans="17:24" x14ac:dyDescent="0.25">
      <c r="Q2453" s="21"/>
      <c r="R2453" s="21"/>
      <c r="S2453" s="21"/>
      <c r="T2453" s="21"/>
      <c r="U2453" s="21"/>
      <c r="V2453" s="21"/>
      <c r="W2453" s="21"/>
      <c r="X2453" s="21"/>
    </row>
    <row r="2454" spans="17:24" x14ac:dyDescent="0.25">
      <c r="Q2454" s="21"/>
      <c r="R2454" s="21"/>
      <c r="S2454" s="21"/>
      <c r="T2454" s="21"/>
      <c r="U2454" s="21"/>
      <c r="V2454" s="21"/>
      <c r="W2454" s="21"/>
      <c r="X2454" s="21"/>
    </row>
    <row r="2455" spans="17:24" x14ac:dyDescent="0.25">
      <c r="Q2455" s="21"/>
      <c r="R2455" s="21"/>
      <c r="S2455" s="21"/>
      <c r="T2455" s="21"/>
      <c r="U2455" s="21"/>
      <c r="V2455" s="21"/>
      <c r="W2455" s="21"/>
      <c r="X2455" s="21"/>
    </row>
    <row r="2456" spans="17:24" x14ac:dyDescent="0.25">
      <c r="Q2456" s="21"/>
      <c r="R2456" s="21"/>
      <c r="S2456" s="21"/>
      <c r="T2456" s="21"/>
      <c r="U2456" s="21"/>
      <c r="V2456" s="21"/>
      <c r="W2456" s="21"/>
      <c r="X2456" s="21"/>
    </row>
    <row r="2457" spans="17:24" x14ac:dyDescent="0.25">
      <c r="Q2457" s="21"/>
      <c r="R2457" s="21"/>
      <c r="S2457" s="21"/>
      <c r="T2457" s="21"/>
      <c r="U2457" s="21"/>
      <c r="V2457" s="21"/>
      <c r="W2457" s="21"/>
      <c r="X2457" s="21"/>
    </row>
    <row r="2458" spans="17:24" x14ac:dyDescent="0.25">
      <c r="Q2458" s="21"/>
      <c r="R2458" s="21"/>
      <c r="S2458" s="21"/>
      <c r="T2458" s="21"/>
      <c r="U2458" s="21"/>
      <c r="V2458" s="21"/>
      <c r="W2458" s="21"/>
      <c r="X2458" s="21"/>
    </row>
    <row r="2459" spans="17:24" x14ac:dyDescent="0.25">
      <c r="Q2459" s="21"/>
      <c r="R2459" s="21"/>
      <c r="S2459" s="21"/>
      <c r="T2459" s="21"/>
      <c r="U2459" s="21"/>
      <c r="V2459" s="21"/>
      <c r="W2459" s="21"/>
      <c r="X2459" s="21"/>
    </row>
    <row r="2460" spans="17:24" x14ac:dyDescent="0.25">
      <c r="Q2460" s="21"/>
      <c r="R2460" s="21"/>
      <c r="S2460" s="21"/>
      <c r="T2460" s="21"/>
      <c r="U2460" s="21"/>
      <c r="V2460" s="21"/>
      <c r="W2460" s="21"/>
      <c r="X2460" s="21"/>
    </row>
    <row r="2461" spans="17:24" x14ac:dyDescent="0.25">
      <c r="Q2461" s="21"/>
      <c r="R2461" s="21"/>
      <c r="S2461" s="21"/>
      <c r="T2461" s="21"/>
      <c r="U2461" s="21"/>
      <c r="V2461" s="21"/>
      <c r="W2461" s="21"/>
      <c r="X2461" s="21"/>
    </row>
    <row r="2462" spans="17:24" x14ac:dyDescent="0.25">
      <c r="Q2462" s="21"/>
      <c r="R2462" s="21"/>
      <c r="S2462" s="21"/>
      <c r="T2462" s="21"/>
      <c r="U2462" s="21"/>
      <c r="V2462" s="21"/>
      <c r="W2462" s="21"/>
      <c r="X2462" s="21"/>
    </row>
    <row r="2463" spans="17:24" x14ac:dyDescent="0.25">
      <c r="Q2463" s="21"/>
      <c r="R2463" s="21"/>
      <c r="S2463" s="21"/>
      <c r="T2463" s="21"/>
      <c r="U2463" s="21"/>
      <c r="V2463" s="21"/>
      <c r="W2463" s="21"/>
      <c r="X2463" s="21"/>
    </row>
    <row r="2464" spans="17:24" x14ac:dyDescent="0.25">
      <c r="Q2464" s="21"/>
      <c r="R2464" s="21"/>
      <c r="S2464" s="21"/>
      <c r="T2464" s="21"/>
      <c r="U2464" s="21"/>
      <c r="V2464" s="21"/>
      <c r="W2464" s="21"/>
      <c r="X2464" s="21"/>
    </row>
    <row r="2465" spans="17:24" x14ac:dyDescent="0.25">
      <c r="Q2465" s="21"/>
      <c r="R2465" s="21"/>
      <c r="S2465" s="21"/>
      <c r="T2465" s="21"/>
      <c r="U2465" s="21"/>
      <c r="V2465" s="21"/>
      <c r="W2465" s="21"/>
      <c r="X2465" s="21"/>
    </row>
    <row r="2466" spans="17:24" x14ac:dyDescent="0.25">
      <c r="Q2466" s="21"/>
      <c r="R2466" s="21"/>
      <c r="S2466" s="21"/>
      <c r="T2466" s="21"/>
      <c r="U2466" s="21"/>
      <c r="V2466" s="21"/>
      <c r="W2466" s="21"/>
      <c r="X2466" s="21"/>
    </row>
    <row r="2467" spans="17:24" x14ac:dyDescent="0.25">
      <c r="Q2467" s="21"/>
      <c r="R2467" s="21"/>
      <c r="S2467" s="21"/>
      <c r="T2467" s="21"/>
      <c r="U2467" s="21"/>
      <c r="V2467" s="21"/>
      <c r="W2467" s="21"/>
      <c r="X2467" s="21"/>
    </row>
    <row r="2468" spans="17:24" x14ac:dyDescent="0.25">
      <c r="Q2468" s="21"/>
      <c r="R2468" s="21"/>
      <c r="S2468" s="21"/>
      <c r="T2468" s="21"/>
      <c r="U2468" s="21"/>
      <c r="V2468" s="21"/>
      <c r="W2468" s="21"/>
      <c r="X2468" s="21"/>
    </row>
    <row r="2469" spans="17:24" x14ac:dyDescent="0.25">
      <c r="Q2469" s="21"/>
      <c r="R2469" s="21"/>
      <c r="S2469" s="21"/>
      <c r="T2469" s="21"/>
      <c r="U2469" s="21"/>
      <c r="V2469" s="21"/>
      <c r="W2469" s="21"/>
      <c r="X2469" s="21"/>
    </row>
    <row r="2470" spans="17:24" x14ac:dyDescent="0.25">
      <c r="Q2470" s="21"/>
      <c r="R2470" s="21"/>
      <c r="S2470" s="21"/>
      <c r="T2470" s="21"/>
      <c r="U2470" s="21"/>
      <c r="V2470" s="21"/>
      <c r="W2470" s="21"/>
      <c r="X2470" s="21"/>
    </row>
    <row r="2471" spans="17:24" x14ac:dyDescent="0.25">
      <c r="Q2471" s="21"/>
      <c r="R2471" s="21"/>
      <c r="S2471" s="21"/>
      <c r="T2471" s="21"/>
      <c r="U2471" s="21"/>
      <c r="V2471" s="21"/>
      <c r="W2471" s="21"/>
      <c r="X2471" s="21"/>
    </row>
    <row r="2472" spans="17:24" x14ac:dyDescent="0.25">
      <c r="Q2472" s="21"/>
      <c r="R2472" s="21"/>
      <c r="S2472" s="21"/>
      <c r="T2472" s="21"/>
      <c r="U2472" s="21"/>
      <c r="V2472" s="21"/>
      <c r="W2472" s="21"/>
      <c r="X2472" s="21"/>
    </row>
    <row r="2473" spans="17:24" x14ac:dyDescent="0.25">
      <c r="Q2473" s="21"/>
      <c r="R2473" s="21"/>
      <c r="S2473" s="21"/>
      <c r="T2473" s="21"/>
      <c r="U2473" s="21"/>
      <c r="V2473" s="21"/>
      <c r="W2473" s="21"/>
      <c r="X2473" s="21"/>
    </row>
    <row r="2474" spans="17:24" x14ac:dyDescent="0.25">
      <c r="Q2474" s="21"/>
      <c r="R2474" s="21"/>
      <c r="S2474" s="21"/>
      <c r="T2474" s="21"/>
      <c r="U2474" s="21"/>
      <c r="V2474" s="21"/>
      <c r="W2474" s="21"/>
      <c r="X2474" s="21"/>
    </row>
    <row r="2475" spans="17:24" x14ac:dyDescent="0.25">
      <c r="Q2475" s="21"/>
      <c r="R2475" s="21"/>
      <c r="S2475" s="21"/>
      <c r="T2475" s="21"/>
      <c r="U2475" s="21"/>
      <c r="V2475" s="21"/>
      <c r="W2475" s="21"/>
      <c r="X2475" s="21"/>
    </row>
    <row r="2476" spans="17:24" x14ac:dyDescent="0.25">
      <c r="Q2476" s="21"/>
      <c r="R2476" s="21"/>
      <c r="S2476" s="21"/>
      <c r="T2476" s="21"/>
      <c r="U2476" s="21"/>
      <c r="V2476" s="21"/>
      <c r="W2476" s="21"/>
      <c r="X2476" s="21"/>
    </row>
    <row r="2477" spans="17:24" x14ac:dyDescent="0.25">
      <c r="Q2477" s="21"/>
      <c r="R2477" s="21"/>
      <c r="S2477" s="21"/>
      <c r="T2477" s="21"/>
      <c r="U2477" s="21"/>
      <c r="V2477" s="21"/>
      <c r="W2477" s="21"/>
      <c r="X2477" s="21"/>
    </row>
    <row r="2478" spans="17:24" x14ac:dyDescent="0.25">
      <c r="Q2478" s="21"/>
      <c r="R2478" s="21"/>
      <c r="S2478" s="21"/>
      <c r="T2478" s="21"/>
      <c r="U2478" s="21"/>
      <c r="V2478" s="21"/>
      <c r="W2478" s="21"/>
      <c r="X2478" s="21"/>
    </row>
    <row r="2479" spans="17:24" x14ac:dyDescent="0.25">
      <c r="Q2479" s="21"/>
      <c r="R2479" s="21"/>
      <c r="S2479" s="21"/>
      <c r="T2479" s="21"/>
      <c r="U2479" s="21"/>
      <c r="V2479" s="21"/>
      <c r="W2479" s="21"/>
      <c r="X2479" s="21"/>
    </row>
    <row r="2480" spans="17:24" x14ac:dyDescent="0.25">
      <c r="Q2480" s="21"/>
      <c r="R2480" s="21"/>
      <c r="S2480" s="21"/>
      <c r="T2480" s="21"/>
      <c r="U2480" s="21"/>
      <c r="V2480" s="21"/>
      <c r="W2480" s="21"/>
      <c r="X2480" s="21"/>
    </row>
    <row r="2481" spans="17:24" x14ac:dyDescent="0.25">
      <c r="Q2481" s="21"/>
      <c r="R2481" s="21"/>
      <c r="S2481" s="21"/>
      <c r="T2481" s="21"/>
      <c r="U2481" s="21"/>
      <c r="V2481" s="21"/>
      <c r="W2481" s="21"/>
      <c r="X2481" s="21"/>
    </row>
    <row r="2482" spans="17:24" x14ac:dyDescent="0.25">
      <c r="Q2482" s="21"/>
      <c r="R2482" s="21"/>
      <c r="S2482" s="21"/>
      <c r="T2482" s="21"/>
      <c r="U2482" s="21"/>
      <c r="V2482" s="21"/>
      <c r="W2482" s="21"/>
      <c r="X2482" s="21"/>
    </row>
    <row r="2483" spans="17:24" x14ac:dyDescent="0.25">
      <c r="Q2483" s="21"/>
      <c r="R2483" s="21"/>
      <c r="S2483" s="21"/>
      <c r="T2483" s="21"/>
      <c r="U2483" s="21"/>
      <c r="V2483" s="21"/>
      <c r="W2483" s="21"/>
      <c r="X2483" s="21"/>
    </row>
    <row r="2484" spans="17:24" x14ac:dyDescent="0.25">
      <c r="Q2484" s="21"/>
      <c r="R2484" s="21"/>
      <c r="S2484" s="21"/>
      <c r="T2484" s="21"/>
      <c r="U2484" s="21"/>
      <c r="V2484" s="21"/>
      <c r="W2484" s="21"/>
      <c r="X2484" s="21"/>
    </row>
    <row r="2485" spans="17:24" x14ac:dyDescent="0.25">
      <c r="Q2485" s="21"/>
      <c r="R2485" s="21"/>
      <c r="S2485" s="21"/>
      <c r="T2485" s="21"/>
      <c r="U2485" s="21"/>
      <c r="V2485" s="21"/>
      <c r="W2485" s="21"/>
      <c r="X2485" s="21"/>
    </row>
    <row r="2486" spans="17:24" x14ac:dyDescent="0.25">
      <c r="Q2486" s="21"/>
      <c r="R2486" s="21"/>
      <c r="S2486" s="21"/>
      <c r="T2486" s="21"/>
      <c r="U2486" s="21"/>
      <c r="V2486" s="21"/>
      <c r="W2486" s="21"/>
      <c r="X2486" s="21"/>
    </row>
    <row r="2487" spans="17:24" x14ac:dyDescent="0.25">
      <c r="Q2487" s="21"/>
      <c r="R2487" s="21"/>
      <c r="S2487" s="21"/>
      <c r="T2487" s="21"/>
      <c r="U2487" s="21"/>
      <c r="V2487" s="21"/>
      <c r="W2487" s="21"/>
      <c r="X2487" s="21"/>
    </row>
    <row r="2488" spans="17:24" x14ac:dyDescent="0.25">
      <c r="Q2488" s="21"/>
      <c r="R2488" s="21"/>
      <c r="S2488" s="21"/>
      <c r="T2488" s="21"/>
      <c r="U2488" s="21"/>
      <c r="V2488" s="21"/>
      <c r="W2488" s="21"/>
      <c r="X2488" s="21"/>
    </row>
    <row r="2489" spans="17:24" x14ac:dyDescent="0.25">
      <c r="Q2489" s="21"/>
      <c r="R2489" s="21"/>
      <c r="S2489" s="21"/>
      <c r="T2489" s="21"/>
      <c r="U2489" s="21"/>
      <c r="V2489" s="21"/>
      <c r="W2489" s="21"/>
      <c r="X2489" s="21"/>
    </row>
    <row r="2490" spans="17:24" x14ac:dyDescent="0.25">
      <c r="Q2490" s="21"/>
      <c r="R2490" s="21"/>
      <c r="S2490" s="21"/>
      <c r="T2490" s="21"/>
      <c r="U2490" s="21"/>
      <c r="V2490" s="21"/>
      <c r="W2490" s="21"/>
      <c r="X2490" s="21"/>
    </row>
    <row r="2491" spans="17:24" x14ac:dyDescent="0.25">
      <c r="Q2491" s="21"/>
      <c r="R2491" s="21"/>
      <c r="S2491" s="21"/>
      <c r="T2491" s="21"/>
      <c r="U2491" s="21"/>
      <c r="V2491" s="21"/>
      <c r="W2491" s="21"/>
      <c r="X2491" s="21"/>
    </row>
    <row r="2492" spans="17:24" x14ac:dyDescent="0.25">
      <c r="Q2492" s="21"/>
      <c r="R2492" s="21"/>
      <c r="S2492" s="21"/>
      <c r="T2492" s="21"/>
      <c r="U2492" s="21"/>
      <c r="V2492" s="21"/>
      <c r="W2492" s="21"/>
      <c r="X2492" s="21"/>
    </row>
    <row r="2493" spans="17:24" x14ac:dyDescent="0.25">
      <c r="Q2493" s="21"/>
      <c r="R2493" s="21"/>
      <c r="S2493" s="21"/>
      <c r="T2493" s="21"/>
      <c r="U2493" s="21"/>
      <c r="V2493" s="21"/>
      <c r="W2493" s="21"/>
      <c r="X2493" s="21"/>
    </row>
    <row r="2494" spans="17:24" x14ac:dyDescent="0.25">
      <c r="Q2494" s="21"/>
      <c r="R2494" s="21"/>
      <c r="S2494" s="21"/>
      <c r="T2494" s="21"/>
      <c r="U2494" s="21"/>
      <c r="V2494" s="21"/>
      <c r="W2494" s="21"/>
      <c r="X2494" s="21"/>
    </row>
    <row r="2495" spans="17:24" x14ac:dyDescent="0.25">
      <c r="Q2495" s="21"/>
      <c r="R2495" s="21"/>
      <c r="S2495" s="21"/>
      <c r="T2495" s="21"/>
      <c r="U2495" s="21"/>
      <c r="V2495" s="21"/>
      <c r="W2495" s="21"/>
      <c r="X2495" s="21"/>
    </row>
    <row r="2496" spans="17:24" x14ac:dyDescent="0.25">
      <c r="Q2496" s="21"/>
      <c r="R2496" s="21"/>
      <c r="S2496" s="21"/>
      <c r="T2496" s="21"/>
      <c r="U2496" s="21"/>
      <c r="V2496" s="21"/>
      <c r="W2496" s="21"/>
      <c r="X2496" s="21"/>
    </row>
    <row r="2497" spans="17:24" x14ac:dyDescent="0.25">
      <c r="Q2497" s="21"/>
      <c r="R2497" s="21"/>
      <c r="S2497" s="21"/>
      <c r="T2497" s="21"/>
      <c r="U2497" s="21"/>
      <c r="V2497" s="21"/>
      <c r="W2497" s="21"/>
      <c r="X2497" s="21"/>
    </row>
    <row r="2498" spans="17:24" x14ac:dyDescent="0.25">
      <c r="Q2498" s="21"/>
      <c r="R2498" s="21"/>
      <c r="S2498" s="21"/>
      <c r="T2498" s="21"/>
      <c r="U2498" s="21"/>
      <c r="V2498" s="21"/>
      <c r="W2498" s="21"/>
      <c r="X2498" s="21"/>
    </row>
    <row r="2499" spans="17:24" x14ac:dyDescent="0.25">
      <c r="Q2499" s="21"/>
      <c r="R2499" s="21"/>
      <c r="S2499" s="21"/>
      <c r="T2499" s="21"/>
      <c r="U2499" s="21"/>
      <c r="V2499" s="21"/>
      <c r="W2499" s="21"/>
      <c r="X2499" s="21"/>
    </row>
    <row r="2500" spans="17:24" x14ac:dyDescent="0.25">
      <c r="Q2500" s="21"/>
      <c r="R2500" s="21"/>
      <c r="S2500" s="21"/>
      <c r="T2500" s="21"/>
      <c r="U2500" s="21"/>
      <c r="V2500" s="21"/>
      <c r="W2500" s="21"/>
      <c r="X2500" s="21"/>
    </row>
    <row r="2501" spans="17:24" x14ac:dyDescent="0.25">
      <c r="Q2501" s="21"/>
      <c r="R2501" s="21"/>
      <c r="S2501" s="21"/>
      <c r="T2501" s="21"/>
      <c r="U2501" s="21"/>
      <c r="V2501" s="21"/>
      <c r="W2501" s="21"/>
      <c r="X2501" s="21"/>
    </row>
    <row r="2502" spans="17:24" x14ac:dyDescent="0.25">
      <c r="Q2502" s="21"/>
      <c r="R2502" s="21"/>
      <c r="S2502" s="21"/>
      <c r="T2502" s="21"/>
      <c r="U2502" s="21"/>
      <c r="V2502" s="21"/>
      <c r="W2502" s="21"/>
      <c r="X2502" s="21"/>
    </row>
    <row r="2503" spans="17:24" x14ac:dyDescent="0.25">
      <c r="Q2503" s="21"/>
      <c r="R2503" s="21"/>
      <c r="S2503" s="21"/>
      <c r="T2503" s="21"/>
      <c r="U2503" s="21"/>
      <c r="V2503" s="21"/>
      <c r="W2503" s="21"/>
      <c r="X2503" s="21"/>
    </row>
    <row r="2504" spans="17:24" x14ac:dyDescent="0.25">
      <c r="Q2504" s="21"/>
      <c r="R2504" s="21"/>
      <c r="S2504" s="21"/>
      <c r="T2504" s="21"/>
      <c r="U2504" s="21"/>
      <c r="V2504" s="21"/>
      <c r="W2504" s="21"/>
      <c r="X2504" s="21"/>
    </row>
    <row r="2505" spans="17:24" x14ac:dyDescent="0.25">
      <c r="Q2505" s="21"/>
      <c r="R2505" s="21"/>
      <c r="S2505" s="21"/>
      <c r="T2505" s="21"/>
      <c r="U2505" s="21"/>
      <c r="V2505" s="21"/>
      <c r="W2505" s="21"/>
      <c r="X2505" s="21"/>
    </row>
    <row r="2506" spans="17:24" x14ac:dyDescent="0.25">
      <c r="Q2506" s="21"/>
      <c r="R2506" s="21"/>
      <c r="S2506" s="21"/>
      <c r="T2506" s="21"/>
      <c r="U2506" s="21"/>
      <c r="V2506" s="21"/>
      <c r="W2506" s="21"/>
      <c r="X2506" s="21"/>
    </row>
    <row r="2507" spans="17:24" x14ac:dyDescent="0.25">
      <c r="Q2507" s="21"/>
      <c r="R2507" s="21"/>
      <c r="S2507" s="21"/>
      <c r="T2507" s="21"/>
      <c r="U2507" s="21"/>
      <c r="V2507" s="21"/>
      <c r="W2507" s="21"/>
      <c r="X2507" s="21"/>
    </row>
    <row r="2508" spans="17:24" x14ac:dyDescent="0.25">
      <c r="Q2508" s="21"/>
      <c r="R2508" s="21"/>
      <c r="S2508" s="21"/>
      <c r="T2508" s="21"/>
      <c r="U2508" s="21"/>
      <c r="V2508" s="21"/>
      <c r="W2508" s="21"/>
      <c r="X2508" s="21"/>
    </row>
    <row r="2509" spans="17:24" x14ac:dyDescent="0.25">
      <c r="Q2509" s="21"/>
      <c r="R2509" s="21"/>
      <c r="S2509" s="21"/>
      <c r="T2509" s="21"/>
      <c r="U2509" s="21"/>
      <c r="V2509" s="21"/>
      <c r="W2509" s="21"/>
      <c r="X2509" s="21"/>
    </row>
    <row r="2510" spans="17:24" x14ac:dyDescent="0.25">
      <c r="Q2510" s="21"/>
      <c r="R2510" s="21"/>
      <c r="S2510" s="21"/>
      <c r="T2510" s="21"/>
      <c r="U2510" s="21"/>
      <c r="V2510" s="21"/>
      <c r="W2510" s="21"/>
      <c r="X2510" s="21"/>
    </row>
    <row r="2511" spans="17:24" x14ac:dyDescent="0.25">
      <c r="Q2511" s="21"/>
      <c r="R2511" s="21"/>
      <c r="S2511" s="21"/>
      <c r="T2511" s="21"/>
      <c r="U2511" s="21"/>
      <c r="V2511" s="21"/>
      <c r="W2511" s="21"/>
      <c r="X2511" s="21"/>
    </row>
    <row r="2512" spans="17:24" x14ac:dyDescent="0.25">
      <c r="Q2512" s="21"/>
      <c r="R2512" s="21"/>
      <c r="S2512" s="21"/>
      <c r="T2512" s="21"/>
      <c r="U2512" s="21"/>
      <c r="V2512" s="21"/>
      <c r="W2512" s="21"/>
      <c r="X2512" s="21"/>
    </row>
    <row r="2513" spans="17:24" x14ac:dyDescent="0.25">
      <c r="Q2513" s="21"/>
      <c r="R2513" s="21"/>
      <c r="S2513" s="21"/>
      <c r="T2513" s="21"/>
      <c r="U2513" s="21"/>
      <c r="V2513" s="21"/>
      <c r="W2513" s="21"/>
      <c r="X2513" s="21"/>
    </row>
    <row r="2514" spans="17:24" x14ac:dyDescent="0.25">
      <c r="Q2514" s="21"/>
      <c r="R2514" s="21"/>
      <c r="S2514" s="21"/>
      <c r="T2514" s="21"/>
      <c r="U2514" s="21"/>
      <c r="V2514" s="21"/>
      <c r="W2514" s="21"/>
      <c r="X2514" s="21"/>
    </row>
    <row r="2515" spans="17:24" x14ac:dyDescent="0.25">
      <c r="Q2515" s="21"/>
      <c r="R2515" s="21"/>
      <c r="S2515" s="21"/>
      <c r="T2515" s="21"/>
      <c r="U2515" s="21"/>
      <c r="V2515" s="21"/>
      <c r="W2515" s="21"/>
      <c r="X2515" s="21"/>
    </row>
    <row r="2516" spans="17:24" x14ac:dyDescent="0.25">
      <c r="Q2516" s="21"/>
      <c r="R2516" s="21"/>
      <c r="S2516" s="21"/>
      <c r="T2516" s="21"/>
      <c r="U2516" s="21"/>
      <c r="V2516" s="21"/>
      <c r="W2516" s="21"/>
      <c r="X2516" s="21"/>
    </row>
    <row r="2517" spans="17:24" x14ac:dyDescent="0.25">
      <c r="Q2517" s="21"/>
      <c r="R2517" s="21"/>
      <c r="S2517" s="21"/>
      <c r="T2517" s="21"/>
      <c r="U2517" s="21"/>
      <c r="V2517" s="21"/>
      <c r="W2517" s="21"/>
      <c r="X2517" s="21"/>
    </row>
    <row r="2518" spans="17:24" x14ac:dyDescent="0.25">
      <c r="Q2518" s="21"/>
      <c r="R2518" s="21"/>
      <c r="S2518" s="21"/>
      <c r="T2518" s="21"/>
      <c r="U2518" s="21"/>
      <c r="V2518" s="21"/>
      <c r="W2518" s="21"/>
      <c r="X2518" s="21"/>
    </row>
    <row r="2519" spans="17:24" x14ac:dyDescent="0.25">
      <c r="Q2519" s="21"/>
      <c r="R2519" s="21"/>
      <c r="S2519" s="21"/>
      <c r="T2519" s="21"/>
      <c r="U2519" s="21"/>
      <c r="V2519" s="21"/>
      <c r="W2519" s="21"/>
      <c r="X2519" s="21"/>
    </row>
    <row r="2520" spans="17:24" x14ac:dyDescent="0.25">
      <c r="Q2520" s="21"/>
      <c r="R2520" s="21"/>
      <c r="S2520" s="21"/>
      <c r="T2520" s="21"/>
      <c r="U2520" s="21"/>
      <c r="V2520" s="21"/>
      <c r="W2520" s="21"/>
      <c r="X2520" s="21"/>
    </row>
    <row r="2521" spans="17:24" x14ac:dyDescent="0.25">
      <c r="Q2521" s="21"/>
      <c r="R2521" s="21"/>
      <c r="S2521" s="21"/>
      <c r="T2521" s="21"/>
      <c r="U2521" s="21"/>
      <c r="V2521" s="21"/>
      <c r="W2521" s="21"/>
      <c r="X2521" s="21"/>
    </row>
    <row r="2522" spans="17:24" x14ac:dyDescent="0.25">
      <c r="Q2522" s="21"/>
      <c r="R2522" s="21"/>
      <c r="S2522" s="21"/>
      <c r="T2522" s="21"/>
      <c r="U2522" s="21"/>
      <c r="V2522" s="21"/>
      <c r="W2522" s="21"/>
      <c r="X2522" s="21"/>
    </row>
    <row r="2523" spans="17:24" x14ac:dyDescent="0.25">
      <c r="Q2523" s="21"/>
      <c r="R2523" s="21"/>
      <c r="S2523" s="21"/>
      <c r="T2523" s="21"/>
      <c r="U2523" s="21"/>
      <c r="V2523" s="21"/>
      <c r="W2523" s="21"/>
      <c r="X2523" s="21"/>
    </row>
    <row r="2524" spans="17:24" x14ac:dyDescent="0.25">
      <c r="Q2524" s="21"/>
      <c r="R2524" s="21"/>
      <c r="S2524" s="21"/>
      <c r="T2524" s="21"/>
      <c r="U2524" s="21"/>
      <c r="V2524" s="21"/>
      <c r="W2524" s="21"/>
      <c r="X2524" s="21"/>
    </row>
    <row r="2525" spans="17:24" x14ac:dyDescent="0.25">
      <c r="Q2525" s="21"/>
      <c r="R2525" s="21"/>
      <c r="S2525" s="21"/>
      <c r="T2525" s="21"/>
      <c r="U2525" s="21"/>
      <c r="V2525" s="21"/>
      <c r="W2525" s="21"/>
      <c r="X2525" s="21"/>
    </row>
    <row r="2526" spans="17:24" x14ac:dyDescent="0.25">
      <c r="Q2526" s="21"/>
      <c r="R2526" s="21"/>
      <c r="S2526" s="21"/>
      <c r="T2526" s="21"/>
      <c r="U2526" s="21"/>
      <c r="V2526" s="21"/>
      <c r="W2526" s="21"/>
      <c r="X2526" s="21"/>
    </row>
    <row r="2527" spans="17:24" x14ac:dyDescent="0.25">
      <c r="Q2527" s="21"/>
      <c r="R2527" s="21"/>
      <c r="S2527" s="21"/>
      <c r="T2527" s="21"/>
      <c r="U2527" s="21"/>
      <c r="V2527" s="21"/>
      <c r="W2527" s="21"/>
      <c r="X2527" s="21"/>
    </row>
    <row r="2528" spans="17:24" x14ac:dyDescent="0.25">
      <c r="Q2528" s="21"/>
      <c r="R2528" s="21"/>
      <c r="S2528" s="21"/>
      <c r="T2528" s="21"/>
      <c r="U2528" s="21"/>
      <c r="V2528" s="21"/>
      <c r="W2528" s="21"/>
      <c r="X2528" s="21"/>
    </row>
    <row r="2529" spans="17:24" x14ac:dyDescent="0.25">
      <c r="Q2529" s="21"/>
      <c r="R2529" s="21"/>
      <c r="S2529" s="21"/>
      <c r="T2529" s="21"/>
      <c r="U2529" s="21"/>
      <c r="V2529" s="21"/>
      <c r="W2529" s="21"/>
      <c r="X2529" s="21"/>
    </row>
    <row r="2530" spans="17:24" x14ac:dyDescent="0.25">
      <c r="Q2530" s="21"/>
      <c r="R2530" s="21"/>
      <c r="S2530" s="21"/>
      <c r="T2530" s="21"/>
      <c r="U2530" s="21"/>
      <c r="V2530" s="21"/>
      <c r="W2530" s="21"/>
      <c r="X2530" s="21"/>
    </row>
    <row r="2531" spans="17:24" x14ac:dyDescent="0.25">
      <c r="Q2531" s="21"/>
      <c r="R2531" s="21"/>
      <c r="S2531" s="21"/>
      <c r="T2531" s="21"/>
      <c r="U2531" s="21"/>
      <c r="V2531" s="21"/>
      <c r="W2531" s="21"/>
      <c r="X2531" s="21"/>
    </row>
    <row r="2532" spans="17:24" x14ac:dyDescent="0.25">
      <c r="Q2532" s="21"/>
      <c r="R2532" s="21"/>
      <c r="S2532" s="21"/>
      <c r="T2532" s="21"/>
      <c r="U2532" s="21"/>
      <c r="V2532" s="21"/>
      <c r="W2532" s="21"/>
      <c r="X2532" s="21"/>
    </row>
    <row r="2533" spans="17:24" x14ac:dyDescent="0.25">
      <c r="Q2533" s="21"/>
      <c r="R2533" s="21"/>
      <c r="S2533" s="21"/>
      <c r="T2533" s="21"/>
      <c r="U2533" s="21"/>
      <c r="V2533" s="21"/>
      <c r="W2533" s="21"/>
      <c r="X2533" s="21"/>
    </row>
    <row r="2534" spans="17:24" x14ac:dyDescent="0.25">
      <c r="Q2534" s="21"/>
      <c r="R2534" s="21"/>
      <c r="S2534" s="21"/>
      <c r="T2534" s="21"/>
      <c r="U2534" s="21"/>
      <c r="V2534" s="21"/>
      <c r="W2534" s="21"/>
      <c r="X2534" s="21"/>
    </row>
    <row r="2535" spans="17:24" x14ac:dyDescent="0.25">
      <c r="Q2535" s="21"/>
      <c r="R2535" s="21"/>
      <c r="S2535" s="21"/>
      <c r="T2535" s="21"/>
      <c r="U2535" s="21"/>
      <c r="V2535" s="21"/>
      <c r="W2535" s="21"/>
      <c r="X2535" s="21"/>
    </row>
    <row r="2536" spans="17:24" x14ac:dyDescent="0.25">
      <c r="Q2536" s="21"/>
      <c r="R2536" s="21"/>
      <c r="S2536" s="21"/>
      <c r="T2536" s="21"/>
      <c r="U2536" s="21"/>
      <c r="V2536" s="21"/>
      <c r="W2536" s="21"/>
      <c r="X2536" s="21"/>
    </row>
    <row r="2537" spans="17:24" x14ac:dyDescent="0.25">
      <c r="Q2537" s="21"/>
      <c r="R2537" s="21"/>
      <c r="S2537" s="21"/>
      <c r="T2537" s="21"/>
      <c r="U2537" s="21"/>
      <c r="V2537" s="21"/>
      <c r="W2537" s="21"/>
      <c r="X2537" s="21"/>
    </row>
    <row r="2538" spans="17:24" x14ac:dyDescent="0.25">
      <c r="Q2538" s="21"/>
      <c r="R2538" s="21"/>
      <c r="S2538" s="21"/>
      <c r="T2538" s="21"/>
      <c r="U2538" s="21"/>
      <c r="V2538" s="21"/>
      <c r="W2538" s="21"/>
      <c r="X2538" s="21"/>
    </row>
    <row r="2539" spans="17:24" x14ac:dyDescent="0.25">
      <c r="Q2539" s="21"/>
      <c r="R2539" s="21"/>
      <c r="S2539" s="21"/>
      <c r="T2539" s="21"/>
      <c r="U2539" s="21"/>
      <c r="V2539" s="21"/>
      <c r="W2539" s="21"/>
      <c r="X2539" s="21"/>
    </row>
    <row r="2540" spans="17:24" x14ac:dyDescent="0.25">
      <c r="Q2540" s="21"/>
      <c r="R2540" s="21"/>
      <c r="S2540" s="21"/>
      <c r="T2540" s="21"/>
      <c r="U2540" s="21"/>
      <c r="V2540" s="21"/>
      <c r="W2540" s="21"/>
      <c r="X2540" s="21"/>
    </row>
    <row r="2541" spans="17:24" x14ac:dyDescent="0.25">
      <c r="Q2541" s="21"/>
      <c r="R2541" s="21"/>
      <c r="S2541" s="21"/>
      <c r="T2541" s="21"/>
      <c r="U2541" s="21"/>
      <c r="V2541" s="21"/>
      <c r="W2541" s="21"/>
      <c r="X2541" s="21"/>
    </row>
    <row r="2542" spans="17:24" x14ac:dyDescent="0.25">
      <c r="Q2542" s="21"/>
      <c r="R2542" s="21"/>
      <c r="S2542" s="21"/>
      <c r="T2542" s="21"/>
      <c r="U2542" s="21"/>
      <c r="V2542" s="21"/>
      <c r="W2542" s="21"/>
      <c r="X2542" s="21"/>
    </row>
    <row r="2543" spans="17:24" x14ac:dyDescent="0.25">
      <c r="Q2543" s="21"/>
      <c r="R2543" s="21"/>
      <c r="S2543" s="21"/>
      <c r="T2543" s="21"/>
      <c r="U2543" s="21"/>
      <c r="V2543" s="21"/>
      <c r="W2543" s="21"/>
      <c r="X2543" s="21"/>
    </row>
    <row r="2544" spans="17:24" x14ac:dyDescent="0.25">
      <c r="Q2544" s="21"/>
      <c r="R2544" s="21"/>
      <c r="S2544" s="21"/>
      <c r="T2544" s="21"/>
      <c r="U2544" s="21"/>
      <c r="V2544" s="21"/>
      <c r="W2544" s="21"/>
      <c r="X2544" s="21"/>
    </row>
    <row r="2545" spans="17:24" x14ac:dyDescent="0.25">
      <c r="Q2545" s="21"/>
      <c r="R2545" s="21"/>
      <c r="S2545" s="21"/>
      <c r="T2545" s="21"/>
      <c r="U2545" s="21"/>
      <c r="V2545" s="21"/>
      <c r="W2545" s="21"/>
      <c r="X2545" s="21"/>
    </row>
    <row r="2546" spans="17:24" x14ac:dyDescent="0.25">
      <c r="Q2546" s="21"/>
      <c r="R2546" s="21"/>
      <c r="S2546" s="21"/>
      <c r="T2546" s="21"/>
      <c r="U2546" s="21"/>
      <c r="V2546" s="21"/>
      <c r="W2546" s="21"/>
      <c r="X2546" s="21"/>
    </row>
    <row r="2547" spans="17:24" x14ac:dyDescent="0.25">
      <c r="Q2547" s="21"/>
      <c r="R2547" s="21"/>
      <c r="S2547" s="21"/>
      <c r="T2547" s="21"/>
      <c r="U2547" s="21"/>
      <c r="V2547" s="21"/>
      <c r="W2547" s="21"/>
      <c r="X2547" s="21"/>
    </row>
    <row r="2548" spans="17:24" x14ac:dyDescent="0.25">
      <c r="Q2548" s="21"/>
      <c r="R2548" s="21"/>
      <c r="S2548" s="21"/>
      <c r="T2548" s="21"/>
      <c r="U2548" s="21"/>
      <c r="V2548" s="21"/>
      <c r="W2548" s="21"/>
      <c r="X2548" s="21"/>
    </row>
    <row r="2549" spans="17:24" x14ac:dyDescent="0.25">
      <c r="Q2549" s="21"/>
      <c r="R2549" s="21"/>
      <c r="S2549" s="21"/>
      <c r="T2549" s="21"/>
      <c r="U2549" s="21"/>
      <c r="V2549" s="21"/>
      <c r="W2549" s="21"/>
      <c r="X2549" s="21"/>
    </row>
    <row r="2550" spans="17:24" x14ac:dyDescent="0.25">
      <c r="Q2550" s="21"/>
      <c r="R2550" s="21"/>
      <c r="S2550" s="21"/>
      <c r="T2550" s="21"/>
      <c r="U2550" s="21"/>
      <c r="V2550" s="21"/>
      <c r="W2550" s="21"/>
      <c r="X2550" s="21"/>
    </row>
    <row r="2551" spans="17:24" x14ac:dyDescent="0.25">
      <c r="Q2551" s="21"/>
      <c r="R2551" s="21"/>
      <c r="S2551" s="21"/>
      <c r="T2551" s="21"/>
      <c r="U2551" s="21"/>
      <c r="V2551" s="21"/>
      <c r="W2551" s="21"/>
      <c r="X2551" s="21"/>
    </row>
    <row r="2552" spans="17:24" x14ac:dyDescent="0.25">
      <c r="Q2552" s="21"/>
      <c r="R2552" s="21"/>
      <c r="S2552" s="21"/>
      <c r="T2552" s="21"/>
      <c r="U2552" s="21"/>
      <c r="V2552" s="21"/>
      <c r="W2552" s="21"/>
      <c r="X2552" s="21"/>
    </row>
    <row r="2553" spans="17:24" x14ac:dyDescent="0.25">
      <c r="Q2553" s="21"/>
      <c r="R2553" s="21"/>
      <c r="S2553" s="21"/>
      <c r="T2553" s="21"/>
      <c r="U2553" s="21"/>
      <c r="V2553" s="21"/>
      <c r="W2553" s="21"/>
      <c r="X2553" s="21"/>
    </row>
    <row r="2554" spans="17:24" x14ac:dyDescent="0.25">
      <c r="Q2554" s="21"/>
      <c r="R2554" s="21"/>
      <c r="S2554" s="21"/>
      <c r="T2554" s="21"/>
      <c r="U2554" s="21"/>
      <c r="V2554" s="21"/>
      <c r="W2554" s="21"/>
      <c r="X2554" s="21"/>
    </row>
    <row r="2555" spans="17:24" x14ac:dyDescent="0.25">
      <c r="Q2555" s="21"/>
      <c r="R2555" s="21"/>
      <c r="S2555" s="21"/>
      <c r="T2555" s="21"/>
      <c r="U2555" s="21"/>
      <c r="V2555" s="21"/>
      <c r="W2555" s="21"/>
      <c r="X2555" s="21"/>
    </row>
    <row r="2556" spans="17:24" x14ac:dyDescent="0.25">
      <c r="Q2556" s="21"/>
      <c r="R2556" s="21"/>
      <c r="S2556" s="21"/>
      <c r="T2556" s="21"/>
      <c r="U2556" s="21"/>
      <c r="V2556" s="21"/>
      <c r="W2556" s="21"/>
      <c r="X2556" s="21"/>
    </row>
    <row r="2557" spans="17:24" x14ac:dyDescent="0.25">
      <c r="Q2557" s="21"/>
      <c r="R2557" s="21"/>
      <c r="S2557" s="21"/>
      <c r="T2557" s="21"/>
      <c r="U2557" s="21"/>
      <c r="V2557" s="21"/>
      <c r="W2557" s="21"/>
      <c r="X2557" s="21"/>
    </row>
    <row r="2558" spans="17:24" x14ac:dyDescent="0.25">
      <c r="Q2558" s="21"/>
      <c r="R2558" s="21"/>
      <c r="S2558" s="21"/>
      <c r="T2558" s="21"/>
      <c r="U2558" s="21"/>
      <c r="V2558" s="21"/>
      <c r="W2558" s="21"/>
      <c r="X2558" s="21"/>
    </row>
    <row r="2559" spans="17:24" x14ac:dyDescent="0.25">
      <c r="Q2559" s="21"/>
      <c r="R2559" s="21"/>
      <c r="S2559" s="21"/>
      <c r="T2559" s="21"/>
      <c r="U2559" s="21"/>
      <c r="V2559" s="21"/>
      <c r="W2559" s="21"/>
      <c r="X2559" s="21"/>
    </row>
    <row r="2560" spans="17:24" x14ac:dyDescent="0.25">
      <c r="Q2560" s="21"/>
      <c r="R2560" s="21"/>
      <c r="S2560" s="21"/>
      <c r="T2560" s="21"/>
      <c r="U2560" s="21"/>
      <c r="V2560" s="21"/>
      <c r="W2560" s="21"/>
      <c r="X2560" s="21"/>
    </row>
    <row r="2561" spans="17:24" x14ac:dyDescent="0.25">
      <c r="Q2561" s="21"/>
      <c r="R2561" s="21"/>
      <c r="S2561" s="21"/>
      <c r="T2561" s="21"/>
      <c r="U2561" s="21"/>
      <c r="V2561" s="21"/>
      <c r="W2561" s="21"/>
      <c r="X2561" s="21"/>
    </row>
    <row r="2562" spans="17:24" x14ac:dyDescent="0.25">
      <c r="Q2562" s="21"/>
      <c r="R2562" s="21"/>
      <c r="S2562" s="21"/>
      <c r="T2562" s="21"/>
      <c r="U2562" s="21"/>
      <c r="V2562" s="21"/>
      <c r="W2562" s="21"/>
      <c r="X2562" s="21"/>
    </row>
    <row r="2563" spans="17:24" x14ac:dyDescent="0.25">
      <c r="Q2563" s="21"/>
      <c r="R2563" s="21"/>
      <c r="S2563" s="21"/>
      <c r="T2563" s="21"/>
      <c r="U2563" s="21"/>
      <c r="V2563" s="21"/>
      <c r="W2563" s="21"/>
      <c r="X2563" s="21"/>
    </row>
    <row r="2564" spans="17:24" x14ac:dyDescent="0.25">
      <c r="Q2564" s="21"/>
      <c r="R2564" s="21"/>
      <c r="S2564" s="21"/>
      <c r="T2564" s="21"/>
      <c r="U2564" s="21"/>
      <c r="V2564" s="21"/>
      <c r="W2564" s="21"/>
      <c r="X2564" s="21"/>
    </row>
    <row r="2565" spans="17:24" x14ac:dyDescent="0.25">
      <c r="Q2565" s="21"/>
      <c r="R2565" s="21"/>
      <c r="S2565" s="21"/>
      <c r="T2565" s="21"/>
      <c r="U2565" s="21"/>
      <c r="V2565" s="21"/>
      <c r="W2565" s="21"/>
      <c r="X2565" s="21"/>
    </row>
    <row r="2566" spans="17:24" x14ac:dyDescent="0.25">
      <c r="Q2566" s="21"/>
      <c r="R2566" s="21"/>
      <c r="S2566" s="21"/>
      <c r="T2566" s="21"/>
      <c r="U2566" s="21"/>
      <c r="V2566" s="21"/>
      <c r="W2566" s="21"/>
      <c r="X2566" s="21"/>
    </row>
    <row r="2567" spans="17:24" x14ac:dyDescent="0.25">
      <c r="Q2567" s="21"/>
      <c r="R2567" s="21"/>
      <c r="S2567" s="21"/>
      <c r="T2567" s="21"/>
      <c r="U2567" s="21"/>
      <c r="V2567" s="21"/>
      <c r="W2567" s="21"/>
      <c r="X2567" s="21"/>
    </row>
    <row r="2568" spans="17:24" x14ac:dyDescent="0.25">
      <c r="Q2568" s="21"/>
      <c r="R2568" s="21"/>
      <c r="S2568" s="21"/>
      <c r="T2568" s="21"/>
      <c r="U2568" s="21"/>
      <c r="V2568" s="21"/>
      <c r="W2568" s="21"/>
      <c r="X2568" s="21"/>
    </row>
    <row r="2569" spans="17:24" x14ac:dyDescent="0.25">
      <c r="Q2569" s="21"/>
      <c r="R2569" s="21"/>
      <c r="S2569" s="21"/>
      <c r="T2569" s="21"/>
      <c r="U2569" s="21"/>
      <c r="V2569" s="21"/>
      <c r="W2569" s="21"/>
      <c r="X2569" s="21"/>
    </row>
    <row r="2570" spans="17:24" x14ac:dyDescent="0.25">
      <c r="Q2570" s="21"/>
      <c r="R2570" s="21"/>
      <c r="S2570" s="21"/>
      <c r="T2570" s="21"/>
      <c r="U2570" s="21"/>
      <c r="V2570" s="21"/>
      <c r="W2570" s="21"/>
      <c r="X2570" s="21"/>
    </row>
    <row r="2571" spans="17:24" x14ac:dyDescent="0.25">
      <c r="Q2571" s="21"/>
      <c r="R2571" s="21"/>
      <c r="S2571" s="21"/>
      <c r="T2571" s="21"/>
      <c r="U2571" s="21"/>
      <c r="V2571" s="21"/>
      <c r="W2571" s="21"/>
      <c r="X2571" s="21"/>
    </row>
    <row r="2572" spans="17:24" x14ac:dyDescent="0.25">
      <c r="Q2572" s="21"/>
      <c r="R2572" s="21"/>
      <c r="S2572" s="21"/>
      <c r="T2572" s="21"/>
      <c r="U2572" s="21"/>
      <c r="V2572" s="21"/>
      <c r="W2572" s="21"/>
      <c r="X2572" s="21"/>
    </row>
    <row r="2573" spans="17:24" x14ac:dyDescent="0.25">
      <c r="Q2573" s="21"/>
      <c r="R2573" s="21"/>
      <c r="S2573" s="21"/>
      <c r="T2573" s="21"/>
      <c r="U2573" s="21"/>
      <c r="V2573" s="21"/>
      <c r="W2573" s="21"/>
      <c r="X2573" s="21"/>
    </row>
    <row r="2574" spans="17:24" x14ac:dyDescent="0.25">
      <c r="Q2574" s="21"/>
      <c r="R2574" s="21"/>
      <c r="S2574" s="21"/>
      <c r="T2574" s="21"/>
      <c r="U2574" s="21"/>
      <c r="V2574" s="21"/>
      <c r="W2574" s="21"/>
      <c r="X2574" s="21"/>
    </row>
    <row r="2575" spans="17:24" x14ac:dyDescent="0.25">
      <c r="Q2575" s="21"/>
      <c r="R2575" s="21"/>
      <c r="S2575" s="21"/>
      <c r="T2575" s="21"/>
      <c r="U2575" s="21"/>
      <c r="V2575" s="21"/>
      <c r="W2575" s="21"/>
      <c r="X2575" s="21"/>
    </row>
    <row r="2576" spans="17:24" x14ac:dyDescent="0.25">
      <c r="Q2576" s="21"/>
      <c r="R2576" s="21"/>
      <c r="S2576" s="21"/>
      <c r="T2576" s="21"/>
      <c r="U2576" s="21"/>
      <c r="V2576" s="21"/>
      <c r="W2576" s="21"/>
      <c r="X2576" s="21"/>
    </row>
    <row r="2577" spans="17:24" x14ac:dyDescent="0.25">
      <c r="Q2577" s="21"/>
      <c r="R2577" s="21"/>
      <c r="S2577" s="21"/>
      <c r="T2577" s="21"/>
      <c r="U2577" s="21"/>
      <c r="V2577" s="21"/>
      <c r="W2577" s="21"/>
      <c r="X2577" s="21"/>
    </row>
    <row r="2578" spans="17:24" x14ac:dyDescent="0.25">
      <c r="Q2578" s="21"/>
      <c r="R2578" s="21"/>
      <c r="S2578" s="21"/>
      <c r="T2578" s="21"/>
      <c r="U2578" s="21"/>
      <c r="V2578" s="21"/>
      <c r="W2578" s="21"/>
      <c r="X2578" s="21"/>
    </row>
    <row r="2579" spans="17:24" x14ac:dyDescent="0.25">
      <c r="Q2579" s="21"/>
      <c r="R2579" s="21"/>
      <c r="S2579" s="21"/>
      <c r="T2579" s="21"/>
      <c r="U2579" s="21"/>
      <c r="V2579" s="21"/>
      <c r="W2579" s="21"/>
      <c r="X2579" s="21"/>
    </row>
    <row r="2580" spans="17:24" x14ac:dyDescent="0.25">
      <c r="Q2580" s="21"/>
      <c r="R2580" s="21"/>
      <c r="S2580" s="21"/>
      <c r="T2580" s="21"/>
      <c r="U2580" s="21"/>
      <c r="V2580" s="21"/>
      <c r="W2580" s="21"/>
      <c r="X2580" s="21"/>
    </row>
    <row r="2581" spans="17:24" x14ac:dyDescent="0.25">
      <c r="Q2581" s="21"/>
      <c r="R2581" s="21"/>
      <c r="S2581" s="21"/>
      <c r="T2581" s="21"/>
      <c r="U2581" s="21"/>
      <c r="V2581" s="21"/>
      <c r="W2581" s="21"/>
      <c r="X2581" s="21"/>
    </row>
    <row r="2582" spans="17:24" x14ac:dyDescent="0.25">
      <c r="Q2582" s="21"/>
      <c r="R2582" s="21"/>
      <c r="S2582" s="21"/>
      <c r="T2582" s="21"/>
      <c r="U2582" s="21"/>
      <c r="V2582" s="21"/>
      <c r="W2582" s="21"/>
      <c r="X2582" s="21"/>
    </row>
    <row r="2583" spans="17:24" x14ac:dyDescent="0.25">
      <c r="Q2583" s="21"/>
      <c r="R2583" s="21"/>
      <c r="S2583" s="21"/>
      <c r="T2583" s="21"/>
      <c r="U2583" s="21"/>
      <c r="V2583" s="21"/>
      <c r="W2583" s="21"/>
      <c r="X2583" s="21"/>
    </row>
    <row r="2584" spans="17:24" x14ac:dyDescent="0.25">
      <c r="Q2584" s="21"/>
      <c r="R2584" s="21"/>
      <c r="S2584" s="21"/>
      <c r="T2584" s="21"/>
      <c r="U2584" s="21"/>
      <c r="V2584" s="21"/>
      <c r="W2584" s="21"/>
      <c r="X2584" s="21"/>
    </row>
    <row r="2585" spans="17:24" x14ac:dyDescent="0.25">
      <c r="Q2585" s="21"/>
      <c r="R2585" s="21"/>
      <c r="S2585" s="21"/>
      <c r="T2585" s="21"/>
      <c r="U2585" s="21"/>
      <c r="V2585" s="21"/>
      <c r="W2585" s="21"/>
      <c r="X2585" s="21"/>
    </row>
    <row r="2586" spans="17:24" x14ac:dyDescent="0.25">
      <c r="Q2586" s="21"/>
      <c r="R2586" s="21"/>
      <c r="S2586" s="21"/>
      <c r="T2586" s="21"/>
      <c r="U2586" s="21"/>
      <c r="V2586" s="21"/>
      <c r="W2586" s="21"/>
      <c r="X2586" s="21"/>
    </row>
    <row r="2587" spans="17:24" x14ac:dyDescent="0.25">
      <c r="Q2587" s="21"/>
      <c r="R2587" s="21"/>
      <c r="S2587" s="21"/>
      <c r="T2587" s="21"/>
      <c r="U2587" s="21"/>
      <c r="V2587" s="21"/>
      <c r="W2587" s="21"/>
      <c r="X2587" s="21"/>
    </row>
    <row r="2588" spans="17:24" x14ac:dyDescent="0.25">
      <c r="Q2588" s="21"/>
      <c r="R2588" s="21"/>
      <c r="S2588" s="21"/>
      <c r="T2588" s="21"/>
      <c r="U2588" s="21"/>
      <c r="V2588" s="21"/>
      <c r="W2588" s="21"/>
      <c r="X2588" s="21"/>
    </row>
    <row r="2589" spans="17:24" x14ac:dyDescent="0.25">
      <c r="Q2589" s="21"/>
      <c r="R2589" s="21"/>
      <c r="S2589" s="21"/>
      <c r="T2589" s="21"/>
      <c r="U2589" s="21"/>
      <c r="V2589" s="21"/>
      <c r="W2589" s="21"/>
      <c r="X2589" s="21"/>
    </row>
    <row r="2590" spans="17:24" x14ac:dyDescent="0.25">
      <c r="Q2590" s="21"/>
      <c r="R2590" s="21"/>
      <c r="S2590" s="21"/>
      <c r="T2590" s="21"/>
      <c r="U2590" s="21"/>
      <c r="V2590" s="21"/>
      <c r="W2590" s="21"/>
      <c r="X2590" s="21"/>
    </row>
    <row r="2591" spans="17:24" x14ac:dyDescent="0.25">
      <c r="Q2591" s="21"/>
      <c r="R2591" s="21"/>
      <c r="S2591" s="21"/>
      <c r="T2591" s="21"/>
      <c r="U2591" s="21"/>
      <c r="V2591" s="21"/>
      <c r="W2591" s="21"/>
      <c r="X2591" s="21"/>
    </row>
    <row r="2592" spans="17:24" x14ac:dyDescent="0.25">
      <c r="Q2592" s="21"/>
      <c r="R2592" s="21"/>
      <c r="S2592" s="21"/>
      <c r="T2592" s="21"/>
      <c r="U2592" s="21"/>
      <c r="V2592" s="21"/>
      <c r="W2592" s="21"/>
      <c r="X2592" s="21"/>
    </row>
    <row r="2593" spans="17:24" x14ac:dyDescent="0.25">
      <c r="Q2593" s="21"/>
      <c r="R2593" s="21"/>
      <c r="S2593" s="21"/>
      <c r="T2593" s="21"/>
      <c r="U2593" s="21"/>
      <c r="V2593" s="21"/>
      <c r="W2593" s="21"/>
      <c r="X2593" s="21"/>
    </row>
    <row r="2594" spans="17:24" x14ac:dyDescent="0.25">
      <c r="Q2594" s="21"/>
      <c r="R2594" s="21"/>
      <c r="S2594" s="21"/>
      <c r="T2594" s="21"/>
      <c r="U2594" s="21"/>
      <c r="V2594" s="21"/>
      <c r="W2594" s="21"/>
      <c r="X2594" s="21"/>
    </row>
    <row r="2595" spans="17:24" x14ac:dyDescent="0.25">
      <c r="Q2595" s="21"/>
      <c r="R2595" s="21"/>
      <c r="S2595" s="21"/>
      <c r="T2595" s="21"/>
      <c r="U2595" s="21"/>
      <c r="V2595" s="21"/>
      <c r="W2595" s="21"/>
      <c r="X2595" s="21"/>
    </row>
    <row r="2596" spans="17:24" x14ac:dyDescent="0.25">
      <c r="Q2596" s="21"/>
      <c r="R2596" s="21"/>
      <c r="S2596" s="21"/>
      <c r="T2596" s="21"/>
      <c r="U2596" s="21"/>
      <c r="V2596" s="21"/>
      <c r="W2596" s="21"/>
      <c r="X2596" s="21"/>
    </row>
    <row r="2597" spans="17:24" x14ac:dyDescent="0.25">
      <c r="Q2597" s="21"/>
      <c r="R2597" s="21"/>
      <c r="S2597" s="21"/>
      <c r="T2597" s="21"/>
      <c r="U2597" s="21"/>
      <c r="V2597" s="21"/>
      <c r="W2597" s="21"/>
      <c r="X2597" s="21"/>
    </row>
    <row r="2598" spans="17:24" x14ac:dyDescent="0.25">
      <c r="Q2598" s="21"/>
      <c r="R2598" s="21"/>
      <c r="S2598" s="21"/>
      <c r="T2598" s="21"/>
      <c r="U2598" s="21"/>
      <c r="V2598" s="21"/>
      <c r="W2598" s="21"/>
      <c r="X2598" s="21"/>
    </row>
    <row r="2599" spans="17:24" x14ac:dyDescent="0.25">
      <c r="Q2599" s="21"/>
      <c r="R2599" s="21"/>
      <c r="S2599" s="21"/>
      <c r="T2599" s="21"/>
      <c r="U2599" s="21"/>
      <c r="V2599" s="21"/>
      <c r="W2599" s="21"/>
      <c r="X2599" s="21"/>
    </row>
    <row r="2600" spans="17:24" x14ac:dyDescent="0.25">
      <c r="Q2600" s="21"/>
      <c r="R2600" s="21"/>
      <c r="S2600" s="21"/>
      <c r="T2600" s="21"/>
      <c r="U2600" s="21"/>
      <c r="V2600" s="21"/>
      <c r="W2600" s="21"/>
      <c r="X2600" s="21"/>
    </row>
    <row r="2601" spans="17:24" x14ac:dyDescent="0.25">
      <c r="Q2601" s="21"/>
      <c r="R2601" s="21"/>
      <c r="S2601" s="21"/>
      <c r="T2601" s="21"/>
      <c r="U2601" s="21"/>
      <c r="V2601" s="21"/>
      <c r="W2601" s="21"/>
      <c r="X2601" s="21"/>
    </row>
    <row r="2602" spans="17:24" x14ac:dyDescent="0.25">
      <c r="Q2602" s="21"/>
      <c r="R2602" s="21"/>
      <c r="S2602" s="21"/>
      <c r="T2602" s="21"/>
      <c r="U2602" s="21"/>
      <c r="V2602" s="21"/>
      <c r="W2602" s="21"/>
      <c r="X2602" s="21"/>
    </row>
    <row r="2603" spans="17:24" x14ac:dyDescent="0.25">
      <c r="Q2603" s="21"/>
      <c r="R2603" s="21"/>
      <c r="S2603" s="21"/>
      <c r="T2603" s="21"/>
      <c r="U2603" s="21"/>
      <c r="V2603" s="21"/>
      <c r="W2603" s="21"/>
      <c r="X2603" s="21"/>
    </row>
    <row r="2604" spans="17:24" x14ac:dyDescent="0.25">
      <c r="Q2604" s="21"/>
      <c r="R2604" s="21"/>
      <c r="S2604" s="21"/>
      <c r="T2604" s="21"/>
      <c r="U2604" s="21"/>
      <c r="V2604" s="21"/>
      <c r="W2604" s="21"/>
      <c r="X2604" s="21"/>
    </row>
    <row r="2605" spans="17:24" x14ac:dyDescent="0.25">
      <c r="Q2605" s="21"/>
      <c r="R2605" s="21"/>
      <c r="S2605" s="21"/>
      <c r="T2605" s="21"/>
      <c r="U2605" s="21"/>
      <c r="V2605" s="21"/>
      <c r="W2605" s="21"/>
      <c r="X2605" s="21"/>
    </row>
    <row r="2606" spans="17:24" x14ac:dyDescent="0.25">
      <c r="Q2606" s="21"/>
      <c r="R2606" s="21"/>
      <c r="S2606" s="21"/>
      <c r="T2606" s="21"/>
      <c r="U2606" s="21"/>
      <c r="V2606" s="21"/>
      <c r="W2606" s="21"/>
      <c r="X2606" s="21"/>
    </row>
    <row r="2607" spans="17:24" x14ac:dyDescent="0.25">
      <c r="Q2607" s="21"/>
      <c r="R2607" s="21"/>
      <c r="S2607" s="21"/>
      <c r="T2607" s="21"/>
      <c r="U2607" s="21"/>
      <c r="V2607" s="21"/>
      <c r="W2607" s="21"/>
      <c r="X2607" s="21"/>
    </row>
    <row r="2608" spans="17:24" x14ac:dyDescent="0.25">
      <c r="Q2608" s="21"/>
      <c r="R2608" s="21"/>
      <c r="S2608" s="21"/>
      <c r="T2608" s="21"/>
      <c r="U2608" s="21"/>
      <c r="V2608" s="21"/>
      <c r="W2608" s="21"/>
      <c r="X2608" s="21"/>
    </row>
    <row r="2609" spans="17:24" x14ac:dyDescent="0.25">
      <c r="Q2609" s="21"/>
      <c r="R2609" s="21"/>
      <c r="S2609" s="21"/>
      <c r="T2609" s="21"/>
      <c r="U2609" s="21"/>
      <c r="V2609" s="21"/>
      <c r="W2609" s="21"/>
      <c r="X2609" s="21"/>
    </row>
    <row r="2610" spans="17:24" x14ac:dyDescent="0.25">
      <c r="Q2610" s="21"/>
      <c r="R2610" s="21"/>
      <c r="S2610" s="21"/>
      <c r="T2610" s="21"/>
      <c r="U2610" s="21"/>
      <c r="V2610" s="21"/>
      <c r="W2610" s="21"/>
      <c r="X2610" s="21"/>
    </row>
    <row r="2611" spans="17:24" x14ac:dyDescent="0.25">
      <c r="Q2611" s="21"/>
      <c r="R2611" s="21"/>
      <c r="S2611" s="21"/>
      <c r="T2611" s="21"/>
      <c r="U2611" s="21"/>
      <c r="V2611" s="21"/>
      <c r="W2611" s="21"/>
      <c r="X2611" s="21"/>
    </row>
    <row r="2612" spans="17:24" x14ac:dyDescent="0.25">
      <c r="Q2612" s="21"/>
      <c r="R2612" s="21"/>
      <c r="S2612" s="21"/>
      <c r="T2612" s="21"/>
      <c r="U2612" s="21"/>
      <c r="V2612" s="21"/>
      <c r="W2612" s="21"/>
      <c r="X2612" s="21"/>
    </row>
    <row r="2613" spans="17:24" x14ac:dyDescent="0.25">
      <c r="Q2613" s="21"/>
      <c r="R2613" s="21"/>
      <c r="S2613" s="21"/>
      <c r="T2613" s="21"/>
      <c r="U2613" s="21"/>
      <c r="V2613" s="21"/>
      <c r="W2613" s="21"/>
      <c r="X2613" s="21"/>
    </row>
    <row r="2614" spans="17:24" x14ac:dyDescent="0.25">
      <c r="Q2614" s="21"/>
      <c r="R2614" s="21"/>
      <c r="S2614" s="21"/>
      <c r="T2614" s="21"/>
      <c r="U2614" s="21"/>
      <c r="V2614" s="21"/>
      <c r="W2614" s="21"/>
      <c r="X2614" s="21"/>
    </row>
    <row r="2615" spans="17:24" x14ac:dyDescent="0.25">
      <c r="Q2615" s="21"/>
      <c r="R2615" s="21"/>
      <c r="S2615" s="21"/>
      <c r="T2615" s="21"/>
      <c r="U2615" s="21"/>
      <c r="V2615" s="21"/>
      <c r="W2615" s="21"/>
      <c r="X2615" s="21"/>
    </row>
    <row r="2616" spans="17:24" x14ac:dyDescent="0.25">
      <c r="Q2616" s="21"/>
      <c r="R2616" s="21"/>
      <c r="S2616" s="21"/>
      <c r="T2616" s="21"/>
      <c r="U2616" s="21"/>
      <c r="V2616" s="21"/>
      <c r="W2616" s="21"/>
      <c r="X2616" s="21"/>
    </row>
    <row r="2617" spans="17:24" x14ac:dyDescent="0.25">
      <c r="Q2617" s="21"/>
      <c r="R2617" s="21"/>
      <c r="S2617" s="21"/>
      <c r="T2617" s="21"/>
      <c r="U2617" s="21"/>
      <c r="V2617" s="21"/>
      <c r="W2617" s="21"/>
      <c r="X2617" s="21"/>
    </row>
    <row r="2618" spans="17:24" x14ac:dyDescent="0.25">
      <c r="Q2618" s="21"/>
      <c r="R2618" s="21"/>
      <c r="S2618" s="21"/>
      <c r="T2618" s="21"/>
      <c r="U2618" s="21"/>
      <c r="V2618" s="21"/>
      <c r="W2618" s="21"/>
      <c r="X2618" s="21"/>
    </row>
    <row r="2619" spans="17:24" x14ac:dyDescent="0.25">
      <c r="Q2619" s="21"/>
      <c r="R2619" s="21"/>
      <c r="S2619" s="21"/>
      <c r="T2619" s="21"/>
      <c r="U2619" s="21"/>
      <c r="V2619" s="21"/>
      <c r="W2619" s="21"/>
      <c r="X2619" s="21"/>
    </row>
    <row r="2620" spans="17:24" x14ac:dyDescent="0.25">
      <c r="Q2620" s="21"/>
      <c r="R2620" s="21"/>
      <c r="S2620" s="21"/>
      <c r="T2620" s="21"/>
      <c r="U2620" s="21"/>
      <c r="V2620" s="21"/>
      <c r="W2620" s="21"/>
      <c r="X2620" s="21"/>
    </row>
    <row r="2621" spans="17:24" x14ac:dyDescent="0.25">
      <c r="Q2621" s="21"/>
      <c r="R2621" s="21"/>
      <c r="S2621" s="21"/>
      <c r="T2621" s="21"/>
      <c r="U2621" s="21"/>
      <c r="V2621" s="21"/>
      <c r="W2621" s="21"/>
      <c r="X2621" s="21"/>
    </row>
    <row r="2622" spans="17:24" x14ac:dyDescent="0.25">
      <c r="Q2622" s="21"/>
      <c r="R2622" s="21"/>
      <c r="S2622" s="21"/>
      <c r="T2622" s="21"/>
      <c r="U2622" s="21"/>
      <c r="V2622" s="21"/>
      <c r="W2622" s="21"/>
      <c r="X2622" s="21"/>
    </row>
    <row r="2623" spans="17:24" x14ac:dyDescent="0.25">
      <c r="Q2623" s="21"/>
      <c r="R2623" s="21"/>
      <c r="S2623" s="21"/>
      <c r="T2623" s="21"/>
      <c r="U2623" s="21"/>
      <c r="V2623" s="21"/>
      <c r="W2623" s="21"/>
      <c r="X2623" s="21"/>
    </row>
    <row r="2624" spans="17:24" x14ac:dyDescent="0.25">
      <c r="Q2624" s="21"/>
      <c r="R2624" s="21"/>
      <c r="S2624" s="21"/>
      <c r="T2624" s="21"/>
      <c r="U2624" s="21"/>
      <c r="V2624" s="21"/>
      <c r="W2624" s="21"/>
      <c r="X2624" s="21"/>
    </row>
    <row r="2625" spans="17:24" x14ac:dyDescent="0.25">
      <c r="Q2625" s="21"/>
      <c r="R2625" s="21"/>
      <c r="S2625" s="21"/>
      <c r="T2625" s="21"/>
      <c r="U2625" s="21"/>
      <c r="V2625" s="21"/>
      <c r="W2625" s="21"/>
      <c r="X2625" s="21"/>
    </row>
    <row r="2626" spans="17:24" x14ac:dyDescent="0.25">
      <c r="Q2626" s="21"/>
      <c r="R2626" s="21"/>
      <c r="S2626" s="21"/>
      <c r="T2626" s="21"/>
      <c r="U2626" s="21"/>
      <c r="V2626" s="21"/>
      <c r="W2626" s="21"/>
      <c r="X2626" s="21"/>
    </row>
    <row r="2627" spans="17:24" x14ac:dyDescent="0.25">
      <c r="Q2627" s="21"/>
      <c r="R2627" s="21"/>
      <c r="S2627" s="21"/>
      <c r="T2627" s="21"/>
      <c r="U2627" s="21"/>
      <c r="V2627" s="21"/>
      <c r="W2627" s="21"/>
      <c r="X2627" s="21"/>
    </row>
    <row r="2628" spans="17:24" x14ac:dyDescent="0.25">
      <c r="Q2628" s="21"/>
      <c r="R2628" s="21"/>
      <c r="S2628" s="21"/>
      <c r="T2628" s="21"/>
      <c r="U2628" s="21"/>
      <c r="V2628" s="21"/>
      <c r="W2628" s="21"/>
      <c r="X2628" s="21"/>
    </row>
    <row r="2629" spans="17:24" x14ac:dyDescent="0.25">
      <c r="Q2629" s="21"/>
      <c r="R2629" s="21"/>
      <c r="S2629" s="21"/>
      <c r="T2629" s="21"/>
      <c r="U2629" s="21"/>
      <c r="V2629" s="21"/>
      <c r="W2629" s="21"/>
      <c r="X2629" s="21"/>
    </row>
    <row r="2630" spans="17:24" x14ac:dyDescent="0.25">
      <c r="Q2630" s="21"/>
      <c r="R2630" s="21"/>
      <c r="S2630" s="21"/>
      <c r="T2630" s="21"/>
      <c r="U2630" s="21"/>
      <c r="V2630" s="21"/>
      <c r="W2630" s="21"/>
      <c r="X2630" s="21"/>
    </row>
    <row r="2631" spans="17:24" x14ac:dyDescent="0.25">
      <c r="Q2631" s="21"/>
      <c r="R2631" s="21"/>
      <c r="S2631" s="21"/>
      <c r="T2631" s="21"/>
      <c r="U2631" s="21"/>
      <c r="V2631" s="21"/>
      <c r="W2631" s="21"/>
      <c r="X2631" s="21"/>
    </row>
    <row r="2632" spans="17:24" x14ac:dyDescent="0.25">
      <c r="Q2632" s="21"/>
      <c r="R2632" s="21"/>
      <c r="S2632" s="21"/>
      <c r="T2632" s="21"/>
      <c r="U2632" s="21"/>
      <c r="V2632" s="21"/>
      <c r="W2632" s="21"/>
      <c r="X2632" s="21"/>
    </row>
    <row r="2633" spans="17:24" x14ac:dyDescent="0.25">
      <c r="Q2633" s="21"/>
      <c r="R2633" s="21"/>
      <c r="S2633" s="21"/>
      <c r="T2633" s="21"/>
      <c r="U2633" s="21"/>
      <c r="V2633" s="21"/>
      <c r="W2633" s="21"/>
      <c r="X2633" s="21"/>
    </row>
    <row r="2634" spans="17:24" x14ac:dyDescent="0.25">
      <c r="Q2634" s="21"/>
      <c r="R2634" s="21"/>
      <c r="S2634" s="21"/>
      <c r="T2634" s="21"/>
      <c r="U2634" s="21"/>
      <c r="V2634" s="21"/>
      <c r="W2634" s="21"/>
      <c r="X2634" s="21"/>
    </row>
    <row r="2635" spans="17:24" x14ac:dyDescent="0.25">
      <c r="Q2635" s="21"/>
      <c r="R2635" s="21"/>
      <c r="S2635" s="21"/>
      <c r="T2635" s="21"/>
      <c r="U2635" s="21"/>
      <c r="V2635" s="21"/>
      <c r="W2635" s="21"/>
      <c r="X2635" s="21"/>
    </row>
    <row r="2636" spans="17:24" x14ac:dyDescent="0.25">
      <c r="Q2636" s="21"/>
      <c r="R2636" s="21"/>
      <c r="S2636" s="21"/>
      <c r="T2636" s="21"/>
      <c r="U2636" s="21"/>
      <c r="V2636" s="21"/>
      <c r="W2636" s="21"/>
      <c r="X2636" s="21"/>
    </row>
    <row r="2637" spans="17:24" x14ac:dyDescent="0.25">
      <c r="Q2637" s="21"/>
      <c r="R2637" s="21"/>
      <c r="S2637" s="21"/>
      <c r="T2637" s="21"/>
      <c r="U2637" s="21"/>
      <c r="V2637" s="21"/>
      <c r="W2637" s="21"/>
      <c r="X2637" s="21"/>
    </row>
    <row r="2638" spans="17:24" x14ac:dyDescent="0.25">
      <c r="Q2638" s="21"/>
      <c r="R2638" s="21"/>
      <c r="S2638" s="21"/>
      <c r="T2638" s="21"/>
      <c r="U2638" s="21"/>
      <c r="V2638" s="21"/>
      <c r="W2638" s="21"/>
      <c r="X2638" s="21"/>
    </row>
    <row r="2639" spans="17:24" x14ac:dyDescent="0.25">
      <c r="Q2639" s="21"/>
      <c r="R2639" s="21"/>
      <c r="S2639" s="21"/>
      <c r="T2639" s="21"/>
      <c r="U2639" s="21"/>
      <c r="V2639" s="21"/>
      <c r="W2639" s="21"/>
      <c r="X2639" s="21"/>
    </row>
    <row r="2640" spans="17:24" x14ac:dyDescent="0.25">
      <c r="Q2640" s="21"/>
      <c r="R2640" s="21"/>
      <c r="S2640" s="21"/>
      <c r="T2640" s="21"/>
      <c r="U2640" s="21"/>
      <c r="V2640" s="21"/>
      <c r="W2640" s="21"/>
      <c r="X2640" s="21"/>
    </row>
    <row r="2641" spans="17:24" x14ac:dyDescent="0.25">
      <c r="Q2641" s="21"/>
      <c r="R2641" s="21"/>
      <c r="S2641" s="21"/>
      <c r="T2641" s="21"/>
      <c r="U2641" s="21"/>
      <c r="V2641" s="21"/>
      <c r="W2641" s="21"/>
      <c r="X2641" s="21"/>
    </row>
    <row r="2642" spans="17:24" x14ac:dyDescent="0.25">
      <c r="Q2642" s="21"/>
      <c r="R2642" s="21"/>
      <c r="S2642" s="21"/>
      <c r="T2642" s="21"/>
      <c r="U2642" s="21"/>
      <c r="V2642" s="21"/>
      <c r="W2642" s="21"/>
      <c r="X2642" s="21"/>
    </row>
    <row r="2643" spans="17:24" x14ac:dyDescent="0.25">
      <c r="Q2643" s="21"/>
      <c r="R2643" s="21"/>
      <c r="S2643" s="21"/>
      <c r="T2643" s="21"/>
      <c r="U2643" s="21"/>
      <c r="V2643" s="21"/>
      <c r="W2643" s="21"/>
      <c r="X2643" s="21"/>
    </row>
    <row r="2644" spans="17:24" x14ac:dyDescent="0.25">
      <c r="Q2644" s="21"/>
      <c r="R2644" s="21"/>
      <c r="S2644" s="21"/>
      <c r="T2644" s="21"/>
      <c r="U2644" s="21"/>
      <c r="V2644" s="21"/>
      <c r="W2644" s="21"/>
      <c r="X2644" s="21"/>
    </row>
    <row r="2645" spans="17:24" x14ac:dyDescent="0.25">
      <c r="Q2645" s="21"/>
      <c r="R2645" s="21"/>
      <c r="S2645" s="21"/>
      <c r="T2645" s="21"/>
      <c r="U2645" s="21"/>
      <c r="V2645" s="21"/>
      <c r="W2645" s="21"/>
      <c r="X2645" s="21"/>
    </row>
    <row r="2646" spans="17:24" x14ac:dyDescent="0.25">
      <c r="Q2646" s="21"/>
      <c r="R2646" s="21"/>
      <c r="S2646" s="21"/>
      <c r="T2646" s="21"/>
      <c r="U2646" s="21"/>
      <c r="V2646" s="21"/>
      <c r="W2646" s="21"/>
      <c r="X2646" s="21"/>
    </row>
    <row r="2647" spans="17:24" x14ac:dyDescent="0.25">
      <c r="Q2647" s="21"/>
      <c r="R2647" s="21"/>
      <c r="S2647" s="21"/>
      <c r="T2647" s="21"/>
      <c r="U2647" s="21"/>
      <c r="V2647" s="21"/>
      <c r="W2647" s="21"/>
      <c r="X2647" s="21"/>
    </row>
    <row r="2648" spans="17:24" x14ac:dyDescent="0.25">
      <c r="Q2648" s="21"/>
      <c r="R2648" s="21"/>
      <c r="S2648" s="21"/>
      <c r="T2648" s="21"/>
      <c r="U2648" s="21"/>
      <c r="V2648" s="21"/>
      <c r="W2648" s="21"/>
      <c r="X2648" s="21"/>
    </row>
    <row r="2649" spans="17:24" x14ac:dyDescent="0.25">
      <c r="Q2649" s="21"/>
      <c r="R2649" s="21"/>
      <c r="S2649" s="21"/>
      <c r="T2649" s="21"/>
      <c r="U2649" s="21"/>
      <c r="V2649" s="21"/>
      <c r="W2649" s="21"/>
      <c r="X2649" s="21"/>
    </row>
    <row r="2650" spans="17:24" x14ac:dyDescent="0.25">
      <c r="Q2650" s="21"/>
      <c r="R2650" s="21"/>
      <c r="S2650" s="21"/>
      <c r="T2650" s="21"/>
      <c r="U2650" s="21"/>
      <c r="V2650" s="21"/>
      <c r="W2650" s="21"/>
      <c r="X2650" s="21"/>
    </row>
    <row r="2651" spans="17:24" x14ac:dyDescent="0.25">
      <c r="Q2651" s="21"/>
      <c r="R2651" s="21"/>
      <c r="S2651" s="21"/>
      <c r="T2651" s="21"/>
      <c r="U2651" s="21"/>
      <c r="V2651" s="21"/>
      <c r="W2651" s="21"/>
      <c r="X2651" s="21"/>
    </row>
    <row r="2652" spans="17:24" x14ac:dyDescent="0.25">
      <c r="Q2652" s="21"/>
      <c r="R2652" s="21"/>
      <c r="S2652" s="21"/>
      <c r="T2652" s="21"/>
      <c r="U2652" s="21"/>
      <c r="V2652" s="21"/>
      <c r="W2652" s="21"/>
      <c r="X2652" s="21"/>
    </row>
    <row r="2653" spans="17:24" x14ac:dyDescent="0.25">
      <c r="Q2653" s="21"/>
      <c r="R2653" s="21"/>
      <c r="S2653" s="21"/>
      <c r="T2653" s="21"/>
      <c r="U2653" s="21"/>
      <c r="V2653" s="21"/>
      <c r="W2653" s="21"/>
      <c r="X2653" s="21"/>
    </row>
    <row r="2654" spans="17:24" x14ac:dyDescent="0.25">
      <c r="Q2654" s="21"/>
      <c r="R2654" s="21"/>
      <c r="S2654" s="21"/>
      <c r="T2654" s="21"/>
      <c r="U2654" s="21"/>
      <c r="V2654" s="21"/>
      <c r="W2654" s="21"/>
      <c r="X2654" s="21"/>
    </row>
    <row r="2655" spans="17:24" x14ac:dyDescent="0.25">
      <c r="Q2655" s="21"/>
      <c r="R2655" s="21"/>
      <c r="S2655" s="21"/>
      <c r="T2655" s="21"/>
      <c r="U2655" s="21"/>
      <c r="V2655" s="21"/>
      <c r="W2655" s="21"/>
      <c r="X2655" s="21"/>
    </row>
    <row r="2656" spans="17:24" x14ac:dyDescent="0.25">
      <c r="Q2656" s="21"/>
      <c r="R2656" s="21"/>
      <c r="S2656" s="21"/>
      <c r="T2656" s="21"/>
      <c r="U2656" s="21"/>
      <c r="V2656" s="21"/>
      <c r="W2656" s="21"/>
      <c r="X2656" s="21"/>
    </row>
    <row r="2657" spans="17:24" x14ac:dyDescent="0.25">
      <c r="Q2657" s="21"/>
      <c r="R2657" s="21"/>
      <c r="S2657" s="21"/>
      <c r="T2657" s="21"/>
      <c r="U2657" s="21"/>
      <c r="V2657" s="21"/>
      <c r="W2657" s="21"/>
      <c r="X2657" s="21"/>
    </row>
    <row r="2658" spans="17:24" x14ac:dyDescent="0.25">
      <c r="Q2658" s="21"/>
      <c r="R2658" s="21"/>
      <c r="S2658" s="21"/>
      <c r="T2658" s="21"/>
      <c r="U2658" s="21"/>
      <c r="V2658" s="21"/>
      <c r="W2658" s="21"/>
      <c r="X2658" s="21"/>
    </row>
    <row r="2659" spans="17:24" x14ac:dyDescent="0.25">
      <c r="Q2659" s="21"/>
      <c r="R2659" s="21"/>
      <c r="S2659" s="21"/>
      <c r="T2659" s="21"/>
      <c r="U2659" s="21"/>
      <c r="V2659" s="21"/>
      <c r="W2659" s="21"/>
      <c r="X2659" s="21"/>
    </row>
    <row r="2660" spans="17:24" x14ac:dyDescent="0.25">
      <c r="Q2660" s="21"/>
      <c r="R2660" s="21"/>
      <c r="S2660" s="21"/>
      <c r="T2660" s="21"/>
      <c r="U2660" s="21"/>
      <c r="V2660" s="21"/>
      <c r="W2660" s="21"/>
      <c r="X2660" s="21"/>
    </row>
    <row r="2661" spans="17:24" x14ac:dyDescent="0.25">
      <c r="Q2661" s="21"/>
      <c r="R2661" s="21"/>
      <c r="S2661" s="21"/>
      <c r="T2661" s="21"/>
      <c r="U2661" s="21"/>
      <c r="V2661" s="21"/>
      <c r="W2661" s="21"/>
      <c r="X2661" s="21"/>
    </row>
    <row r="2662" spans="17:24" x14ac:dyDescent="0.25">
      <c r="Q2662" s="21"/>
      <c r="R2662" s="21"/>
      <c r="S2662" s="21"/>
      <c r="T2662" s="21"/>
      <c r="U2662" s="21"/>
      <c r="V2662" s="21"/>
      <c r="W2662" s="21"/>
      <c r="X2662" s="21"/>
    </row>
    <row r="2663" spans="17:24" x14ac:dyDescent="0.25">
      <c r="Q2663" s="21"/>
      <c r="R2663" s="21"/>
      <c r="S2663" s="21"/>
      <c r="T2663" s="21"/>
      <c r="U2663" s="21"/>
      <c r="V2663" s="21"/>
      <c r="W2663" s="21"/>
      <c r="X2663" s="21"/>
    </row>
    <row r="2664" spans="17:24" x14ac:dyDescent="0.25">
      <c r="Q2664" s="21"/>
      <c r="R2664" s="21"/>
      <c r="S2664" s="21"/>
      <c r="T2664" s="21"/>
      <c r="U2664" s="21"/>
      <c r="V2664" s="21"/>
      <c r="W2664" s="21"/>
      <c r="X2664" s="21"/>
    </row>
    <row r="2665" spans="17:24" x14ac:dyDescent="0.25">
      <c r="Q2665" s="21"/>
      <c r="R2665" s="21"/>
      <c r="S2665" s="21"/>
      <c r="T2665" s="21"/>
      <c r="U2665" s="21"/>
      <c r="V2665" s="21"/>
      <c r="W2665" s="21"/>
      <c r="X2665" s="21"/>
    </row>
    <row r="2666" spans="17:24" x14ac:dyDescent="0.25">
      <c r="Q2666" s="21"/>
      <c r="R2666" s="21"/>
      <c r="S2666" s="21"/>
      <c r="T2666" s="21"/>
      <c r="U2666" s="21"/>
      <c r="V2666" s="21"/>
      <c r="W2666" s="21"/>
      <c r="X2666" s="21"/>
    </row>
    <row r="2667" spans="17:24" x14ac:dyDescent="0.25">
      <c r="Q2667" s="21"/>
      <c r="R2667" s="21"/>
      <c r="S2667" s="21"/>
      <c r="T2667" s="21"/>
      <c r="U2667" s="21"/>
      <c r="V2667" s="21"/>
      <c r="W2667" s="21"/>
      <c r="X2667" s="21"/>
    </row>
    <row r="2668" spans="17:24" x14ac:dyDescent="0.25">
      <c r="Q2668" s="21"/>
      <c r="R2668" s="21"/>
      <c r="S2668" s="21"/>
      <c r="T2668" s="21"/>
      <c r="U2668" s="21"/>
      <c r="V2668" s="21"/>
      <c r="W2668" s="21"/>
      <c r="X2668" s="21"/>
    </row>
    <row r="2669" spans="17:24" x14ac:dyDescent="0.25">
      <c r="Q2669" s="21"/>
      <c r="R2669" s="21"/>
      <c r="S2669" s="21"/>
      <c r="T2669" s="21"/>
      <c r="U2669" s="21"/>
      <c r="V2669" s="21"/>
      <c r="W2669" s="21"/>
      <c r="X2669" s="21"/>
    </row>
    <row r="2670" spans="17:24" x14ac:dyDescent="0.25">
      <c r="Q2670" s="21"/>
      <c r="R2670" s="21"/>
      <c r="S2670" s="21"/>
      <c r="T2670" s="21"/>
      <c r="U2670" s="21"/>
      <c r="V2670" s="21"/>
      <c r="W2670" s="21"/>
      <c r="X2670" s="21"/>
    </row>
    <row r="2671" spans="17:24" x14ac:dyDescent="0.25">
      <c r="Q2671" s="21"/>
      <c r="R2671" s="21"/>
      <c r="S2671" s="21"/>
      <c r="T2671" s="21"/>
      <c r="U2671" s="21"/>
      <c r="V2671" s="21"/>
      <c r="W2671" s="21"/>
      <c r="X2671" s="21"/>
    </row>
    <row r="2672" spans="17:24" x14ac:dyDescent="0.25">
      <c r="Q2672" s="21"/>
      <c r="R2672" s="21"/>
      <c r="S2672" s="21"/>
      <c r="T2672" s="21"/>
      <c r="U2672" s="21"/>
      <c r="V2672" s="21"/>
      <c r="W2672" s="21"/>
      <c r="X2672" s="21"/>
    </row>
    <row r="2673" spans="17:24" x14ac:dyDescent="0.25">
      <c r="Q2673" s="21"/>
      <c r="R2673" s="21"/>
      <c r="S2673" s="21"/>
      <c r="T2673" s="21"/>
      <c r="U2673" s="21"/>
      <c r="V2673" s="21"/>
      <c r="W2673" s="21"/>
      <c r="X2673" s="21"/>
    </row>
    <row r="2674" spans="17:24" x14ac:dyDescent="0.25">
      <c r="Q2674" s="21"/>
      <c r="R2674" s="21"/>
      <c r="S2674" s="21"/>
      <c r="T2674" s="21"/>
      <c r="U2674" s="21"/>
      <c r="V2674" s="21"/>
      <c r="W2674" s="21"/>
      <c r="X2674" s="21"/>
    </row>
    <row r="2675" spans="17:24" x14ac:dyDescent="0.25">
      <c r="Q2675" s="21"/>
      <c r="R2675" s="21"/>
      <c r="S2675" s="21"/>
      <c r="T2675" s="21"/>
      <c r="U2675" s="21"/>
      <c r="V2675" s="21"/>
      <c r="W2675" s="21"/>
      <c r="X2675" s="21"/>
    </row>
    <row r="2676" spans="17:24" x14ac:dyDescent="0.25">
      <c r="Q2676" s="21"/>
      <c r="R2676" s="21"/>
      <c r="S2676" s="21"/>
      <c r="T2676" s="21"/>
      <c r="U2676" s="21"/>
      <c r="V2676" s="21"/>
      <c r="W2676" s="21"/>
      <c r="X2676" s="21"/>
    </row>
    <row r="2677" spans="17:24" x14ac:dyDescent="0.25">
      <c r="Q2677" s="21"/>
      <c r="R2677" s="21"/>
      <c r="S2677" s="21"/>
      <c r="T2677" s="21"/>
      <c r="U2677" s="21"/>
      <c r="V2677" s="21"/>
      <c r="W2677" s="21"/>
      <c r="X2677" s="21"/>
    </row>
    <row r="2678" spans="17:24" x14ac:dyDescent="0.25">
      <c r="Q2678" s="21"/>
      <c r="R2678" s="21"/>
      <c r="S2678" s="21"/>
      <c r="T2678" s="21"/>
      <c r="U2678" s="21"/>
      <c r="V2678" s="21"/>
      <c r="W2678" s="21"/>
      <c r="X2678" s="21"/>
    </row>
    <row r="2679" spans="17:24" x14ac:dyDescent="0.25">
      <c r="Q2679" s="21"/>
      <c r="R2679" s="21"/>
      <c r="S2679" s="21"/>
      <c r="T2679" s="21"/>
      <c r="U2679" s="21"/>
      <c r="V2679" s="21"/>
      <c r="W2679" s="21"/>
      <c r="X2679" s="21"/>
    </row>
    <row r="2680" spans="17:24" x14ac:dyDescent="0.25">
      <c r="Q2680" s="21"/>
      <c r="R2680" s="21"/>
      <c r="S2680" s="21"/>
      <c r="T2680" s="21"/>
      <c r="U2680" s="21"/>
      <c r="V2680" s="21"/>
      <c r="W2680" s="21"/>
      <c r="X2680" s="21"/>
    </row>
    <row r="2681" spans="17:24" x14ac:dyDescent="0.25">
      <c r="Q2681" s="21"/>
      <c r="R2681" s="21"/>
      <c r="S2681" s="21"/>
      <c r="T2681" s="21"/>
      <c r="U2681" s="21"/>
      <c r="V2681" s="21"/>
      <c r="W2681" s="21"/>
      <c r="X2681" s="21"/>
    </row>
    <row r="2682" spans="17:24" x14ac:dyDescent="0.25">
      <c r="Q2682" s="21"/>
      <c r="R2682" s="21"/>
      <c r="S2682" s="21"/>
      <c r="T2682" s="21"/>
      <c r="U2682" s="21"/>
      <c r="V2682" s="21"/>
      <c r="W2682" s="21"/>
      <c r="X2682" s="21"/>
    </row>
    <row r="2683" spans="17:24" x14ac:dyDescent="0.25">
      <c r="Q2683" s="21"/>
      <c r="R2683" s="21"/>
      <c r="S2683" s="21"/>
      <c r="T2683" s="21"/>
      <c r="U2683" s="21"/>
      <c r="V2683" s="21"/>
      <c r="W2683" s="21"/>
      <c r="X2683" s="21"/>
    </row>
    <row r="2684" spans="17:24" x14ac:dyDescent="0.25">
      <c r="Q2684" s="21"/>
      <c r="R2684" s="21"/>
      <c r="S2684" s="21"/>
      <c r="T2684" s="21"/>
      <c r="U2684" s="21"/>
      <c r="V2684" s="21"/>
      <c r="W2684" s="21"/>
      <c r="X2684" s="21"/>
    </row>
    <row r="2685" spans="17:24" x14ac:dyDescent="0.25">
      <c r="Q2685" s="21"/>
      <c r="R2685" s="21"/>
      <c r="S2685" s="21"/>
      <c r="T2685" s="21"/>
      <c r="U2685" s="21"/>
      <c r="V2685" s="21"/>
      <c r="W2685" s="21"/>
      <c r="X2685" s="21"/>
    </row>
    <row r="2686" spans="17:24" x14ac:dyDescent="0.25">
      <c r="Q2686" s="21"/>
      <c r="R2686" s="21"/>
      <c r="S2686" s="21"/>
      <c r="T2686" s="21"/>
      <c r="U2686" s="21"/>
      <c r="V2686" s="21"/>
      <c r="W2686" s="21"/>
      <c r="X2686" s="21"/>
    </row>
    <row r="2687" spans="17:24" x14ac:dyDescent="0.25">
      <c r="Q2687" s="21"/>
      <c r="R2687" s="21"/>
      <c r="S2687" s="21"/>
      <c r="T2687" s="21"/>
      <c r="U2687" s="21"/>
      <c r="V2687" s="21"/>
      <c r="W2687" s="21"/>
      <c r="X2687" s="21"/>
    </row>
    <row r="2688" spans="17:24" x14ac:dyDescent="0.25">
      <c r="Q2688" s="21"/>
      <c r="R2688" s="21"/>
      <c r="S2688" s="21"/>
      <c r="T2688" s="21"/>
      <c r="U2688" s="21"/>
      <c r="V2688" s="21"/>
      <c r="W2688" s="21"/>
      <c r="X2688" s="21"/>
    </row>
    <row r="2689" spans="17:24" x14ac:dyDescent="0.25">
      <c r="Q2689" s="21"/>
      <c r="R2689" s="21"/>
      <c r="S2689" s="21"/>
      <c r="T2689" s="21"/>
      <c r="U2689" s="21"/>
      <c r="V2689" s="21"/>
      <c r="W2689" s="21"/>
      <c r="X2689" s="21"/>
    </row>
    <row r="2690" spans="17:24" x14ac:dyDescent="0.25">
      <c r="Q2690" s="21"/>
      <c r="R2690" s="21"/>
      <c r="S2690" s="21"/>
      <c r="T2690" s="21"/>
      <c r="U2690" s="21"/>
      <c r="V2690" s="21"/>
      <c r="W2690" s="21"/>
      <c r="X2690" s="21"/>
    </row>
    <row r="2691" spans="17:24" x14ac:dyDescent="0.25">
      <c r="Q2691" s="21"/>
      <c r="R2691" s="21"/>
      <c r="S2691" s="21"/>
      <c r="T2691" s="21"/>
      <c r="U2691" s="21"/>
      <c r="V2691" s="21"/>
      <c r="W2691" s="21"/>
      <c r="X2691" s="21"/>
    </row>
    <row r="2692" spans="17:24" x14ac:dyDescent="0.25">
      <c r="Q2692" s="21"/>
      <c r="R2692" s="21"/>
      <c r="S2692" s="21"/>
      <c r="T2692" s="21"/>
      <c r="U2692" s="21"/>
      <c r="V2692" s="21"/>
      <c r="W2692" s="21"/>
      <c r="X2692" s="21"/>
    </row>
    <row r="2693" spans="17:24" x14ac:dyDescent="0.25">
      <c r="Q2693" s="21"/>
      <c r="R2693" s="21"/>
      <c r="S2693" s="21"/>
      <c r="T2693" s="21"/>
      <c r="U2693" s="21"/>
      <c r="V2693" s="21"/>
      <c r="W2693" s="21"/>
      <c r="X2693" s="21"/>
    </row>
    <row r="2694" spans="17:24" x14ac:dyDescent="0.25">
      <c r="Q2694" s="21"/>
      <c r="R2694" s="21"/>
      <c r="S2694" s="21"/>
      <c r="T2694" s="21"/>
      <c r="U2694" s="21"/>
      <c r="V2694" s="21"/>
      <c r="W2694" s="21"/>
      <c r="X2694" s="21"/>
    </row>
    <row r="2695" spans="17:24" x14ac:dyDescent="0.25">
      <c r="Q2695" s="21"/>
      <c r="R2695" s="21"/>
      <c r="S2695" s="21"/>
      <c r="T2695" s="21"/>
      <c r="U2695" s="21"/>
      <c r="V2695" s="21"/>
      <c r="W2695" s="21"/>
      <c r="X2695" s="21"/>
    </row>
    <row r="2696" spans="17:24" x14ac:dyDescent="0.25">
      <c r="Q2696" s="21"/>
      <c r="R2696" s="21"/>
      <c r="S2696" s="21"/>
      <c r="T2696" s="21"/>
      <c r="U2696" s="21"/>
      <c r="V2696" s="21"/>
      <c r="W2696" s="21"/>
      <c r="X2696" s="21"/>
    </row>
    <row r="2697" spans="17:24" x14ac:dyDescent="0.25">
      <c r="Q2697" s="21"/>
      <c r="R2697" s="21"/>
      <c r="S2697" s="21"/>
      <c r="T2697" s="21"/>
      <c r="U2697" s="21"/>
      <c r="V2697" s="21"/>
      <c r="W2697" s="21"/>
      <c r="X2697" s="21"/>
    </row>
    <row r="2698" spans="17:24" x14ac:dyDescent="0.25">
      <c r="Q2698" s="21"/>
      <c r="R2698" s="21"/>
      <c r="S2698" s="21"/>
      <c r="T2698" s="21"/>
      <c r="U2698" s="21"/>
      <c r="V2698" s="21"/>
      <c r="W2698" s="21"/>
      <c r="X2698" s="21"/>
    </row>
    <row r="2699" spans="17:24" x14ac:dyDescent="0.25">
      <c r="Q2699" s="21"/>
      <c r="R2699" s="21"/>
      <c r="S2699" s="21"/>
      <c r="T2699" s="21"/>
      <c r="U2699" s="21"/>
      <c r="V2699" s="21"/>
      <c r="W2699" s="21"/>
      <c r="X2699" s="21"/>
    </row>
    <row r="2700" spans="17:24" x14ac:dyDescent="0.25">
      <c r="Q2700" s="21"/>
      <c r="R2700" s="21"/>
      <c r="S2700" s="21"/>
      <c r="T2700" s="21"/>
      <c r="U2700" s="21"/>
      <c r="V2700" s="21"/>
      <c r="W2700" s="21"/>
      <c r="X2700" s="21"/>
    </row>
    <row r="2701" spans="17:24" x14ac:dyDescent="0.25">
      <c r="Q2701" s="21"/>
      <c r="R2701" s="21"/>
      <c r="S2701" s="21"/>
      <c r="T2701" s="21"/>
      <c r="U2701" s="21"/>
      <c r="V2701" s="21"/>
      <c r="W2701" s="21"/>
      <c r="X2701" s="21"/>
    </row>
    <row r="2702" spans="17:24" x14ac:dyDescent="0.25">
      <c r="Q2702" s="21"/>
      <c r="R2702" s="21"/>
      <c r="S2702" s="21"/>
      <c r="T2702" s="21"/>
      <c r="U2702" s="21"/>
      <c r="V2702" s="21"/>
      <c r="W2702" s="21"/>
      <c r="X2702" s="21"/>
    </row>
    <row r="2703" spans="17:24" x14ac:dyDescent="0.25">
      <c r="Q2703" s="21"/>
      <c r="R2703" s="21"/>
      <c r="S2703" s="21"/>
      <c r="T2703" s="21"/>
      <c r="U2703" s="21"/>
      <c r="V2703" s="21"/>
      <c r="W2703" s="21"/>
      <c r="X2703" s="21"/>
    </row>
    <row r="2704" spans="17:24" x14ac:dyDescent="0.25">
      <c r="Q2704" s="21"/>
      <c r="R2704" s="21"/>
      <c r="S2704" s="21"/>
      <c r="T2704" s="21"/>
      <c r="U2704" s="21"/>
      <c r="V2704" s="21"/>
      <c r="W2704" s="21"/>
      <c r="X2704" s="21"/>
    </row>
    <row r="2705" spans="17:24" x14ac:dyDescent="0.25">
      <c r="Q2705" s="21"/>
      <c r="R2705" s="21"/>
      <c r="S2705" s="21"/>
      <c r="T2705" s="21"/>
      <c r="U2705" s="21"/>
      <c r="V2705" s="21"/>
      <c r="W2705" s="21"/>
      <c r="X2705" s="21"/>
    </row>
    <row r="2706" spans="17:24" x14ac:dyDescent="0.25">
      <c r="Q2706" s="21"/>
      <c r="R2706" s="21"/>
      <c r="S2706" s="21"/>
      <c r="T2706" s="21"/>
      <c r="U2706" s="21"/>
      <c r="V2706" s="21"/>
      <c r="W2706" s="21"/>
      <c r="X2706" s="21"/>
    </row>
    <row r="2707" spans="17:24" x14ac:dyDescent="0.25">
      <c r="Q2707" s="21"/>
      <c r="R2707" s="21"/>
      <c r="S2707" s="21"/>
      <c r="T2707" s="21"/>
      <c r="U2707" s="21"/>
      <c r="V2707" s="21"/>
      <c r="W2707" s="21"/>
      <c r="X2707" s="21"/>
    </row>
    <row r="2708" spans="17:24" x14ac:dyDescent="0.25">
      <c r="Q2708" s="21"/>
      <c r="R2708" s="21"/>
      <c r="S2708" s="21"/>
      <c r="T2708" s="21"/>
      <c r="U2708" s="21"/>
      <c r="V2708" s="21"/>
      <c r="W2708" s="21"/>
      <c r="X2708" s="21"/>
    </row>
    <row r="2709" spans="17:24" x14ac:dyDescent="0.25">
      <c r="Q2709" s="21"/>
      <c r="R2709" s="21"/>
      <c r="S2709" s="21"/>
      <c r="T2709" s="21"/>
      <c r="U2709" s="21"/>
      <c r="V2709" s="21"/>
      <c r="W2709" s="21"/>
      <c r="X2709" s="21"/>
    </row>
    <row r="2710" spans="17:24" x14ac:dyDescent="0.25">
      <c r="Q2710" s="21"/>
      <c r="R2710" s="21"/>
      <c r="S2710" s="21"/>
      <c r="T2710" s="21"/>
      <c r="U2710" s="21"/>
      <c r="V2710" s="21"/>
      <c r="W2710" s="21"/>
      <c r="X2710" s="21"/>
    </row>
    <row r="2711" spans="17:24" x14ac:dyDescent="0.25">
      <c r="Q2711" s="21"/>
      <c r="R2711" s="21"/>
      <c r="S2711" s="21"/>
      <c r="T2711" s="21"/>
      <c r="U2711" s="21"/>
      <c r="V2711" s="21"/>
      <c r="W2711" s="21"/>
      <c r="X2711" s="21"/>
    </row>
    <row r="2712" spans="17:24" x14ac:dyDescent="0.25">
      <c r="Q2712" s="21"/>
      <c r="R2712" s="21"/>
      <c r="S2712" s="21"/>
      <c r="T2712" s="21"/>
      <c r="U2712" s="21"/>
      <c r="V2712" s="21"/>
      <c r="W2712" s="21"/>
      <c r="X2712" s="21"/>
    </row>
    <row r="2713" spans="17:24" x14ac:dyDescent="0.25">
      <c r="Q2713" s="21"/>
      <c r="R2713" s="21"/>
      <c r="S2713" s="21"/>
      <c r="T2713" s="21"/>
      <c r="U2713" s="21"/>
      <c r="V2713" s="21"/>
      <c r="W2713" s="21"/>
      <c r="X2713" s="21"/>
    </row>
    <row r="2714" spans="17:24" x14ac:dyDescent="0.25">
      <c r="Q2714" s="21"/>
      <c r="R2714" s="21"/>
      <c r="S2714" s="21"/>
      <c r="T2714" s="21"/>
      <c r="U2714" s="21"/>
      <c r="V2714" s="21"/>
      <c r="W2714" s="21"/>
      <c r="X2714" s="21"/>
    </row>
    <row r="2715" spans="17:24" x14ac:dyDescent="0.25">
      <c r="Q2715" s="21"/>
      <c r="R2715" s="21"/>
      <c r="S2715" s="21"/>
      <c r="T2715" s="21"/>
      <c r="U2715" s="21"/>
      <c r="V2715" s="21"/>
      <c r="W2715" s="21"/>
      <c r="X2715" s="21"/>
    </row>
    <row r="2716" spans="17:24" x14ac:dyDescent="0.25">
      <c r="Q2716" s="21"/>
      <c r="R2716" s="21"/>
      <c r="S2716" s="21"/>
      <c r="T2716" s="21"/>
      <c r="U2716" s="21"/>
      <c r="V2716" s="21"/>
      <c r="W2716" s="21"/>
      <c r="X2716" s="21"/>
    </row>
    <row r="2717" spans="17:24" x14ac:dyDescent="0.25">
      <c r="Q2717" s="21"/>
      <c r="R2717" s="21"/>
      <c r="S2717" s="21"/>
      <c r="T2717" s="21"/>
      <c r="U2717" s="21"/>
      <c r="V2717" s="21"/>
      <c r="W2717" s="21"/>
      <c r="X2717" s="21"/>
    </row>
    <row r="2718" spans="17:24" x14ac:dyDescent="0.25">
      <c r="Q2718" s="21"/>
      <c r="R2718" s="21"/>
      <c r="S2718" s="21"/>
      <c r="T2718" s="21"/>
      <c r="U2718" s="21"/>
      <c r="V2718" s="21"/>
      <c r="W2718" s="21"/>
      <c r="X2718" s="21"/>
    </row>
    <row r="2719" spans="17:24" x14ac:dyDescent="0.25">
      <c r="Q2719" s="21"/>
      <c r="R2719" s="21"/>
      <c r="S2719" s="21"/>
      <c r="T2719" s="21"/>
      <c r="U2719" s="21"/>
      <c r="V2719" s="21"/>
      <c r="W2719" s="21"/>
      <c r="X2719" s="21"/>
    </row>
    <row r="2720" spans="17:24" x14ac:dyDescent="0.25">
      <c r="Q2720" s="21"/>
      <c r="R2720" s="21"/>
      <c r="S2720" s="21"/>
      <c r="T2720" s="21"/>
      <c r="U2720" s="21"/>
      <c r="V2720" s="21"/>
      <c r="W2720" s="21"/>
      <c r="X2720" s="21"/>
    </row>
    <row r="2721" spans="17:24" x14ac:dyDescent="0.25">
      <c r="Q2721" s="21"/>
      <c r="R2721" s="21"/>
      <c r="S2721" s="21"/>
      <c r="T2721" s="21"/>
      <c r="U2721" s="21"/>
      <c r="V2721" s="21"/>
      <c r="W2721" s="21"/>
      <c r="X2721" s="21"/>
    </row>
    <row r="2722" spans="17:24" x14ac:dyDescent="0.25">
      <c r="Q2722" s="21"/>
      <c r="R2722" s="21"/>
      <c r="S2722" s="21"/>
      <c r="T2722" s="21"/>
      <c r="U2722" s="21"/>
      <c r="V2722" s="21"/>
      <c r="W2722" s="21"/>
      <c r="X2722" s="21"/>
    </row>
  </sheetData>
  <autoFilter ref="A1:J134"/>
  <sortState ref="A2:J54">
    <sortCondition ref="A2:A54"/>
  </sortState>
  <dataValidations disablePrompts="1" count="2">
    <dataValidation type="list" allowBlank="1" showInputMessage="1" showErrorMessage="1" sqref="I61 K23:K25 I116:I121">
      <formula1>Clasificación</formula1>
    </dataValidation>
    <dataValidation type="list" allowBlank="1" showInputMessage="1" showErrorMessage="1" sqref="I80:I115 I2:I60">
      <formula1>$K$19:$K$27</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sqref="A1:A20"/>
    </sheetView>
  </sheetViews>
  <sheetFormatPr baseColWidth="10" defaultRowHeight="15" x14ac:dyDescent="0.25"/>
  <cols>
    <col min="1" max="1" width="51" customWidth="1"/>
  </cols>
  <sheetData>
    <row r="1" spans="1:1" ht="26.25" x14ac:dyDescent="0.4">
      <c r="A1" s="232" t="s">
        <v>182</v>
      </c>
    </row>
    <row r="2" spans="1:1" ht="26.25" x14ac:dyDescent="0.4">
      <c r="A2" s="233" t="s">
        <v>184</v>
      </c>
    </row>
    <row r="3" spans="1:1" ht="26.25" x14ac:dyDescent="0.4">
      <c r="A3" s="233" t="s">
        <v>31</v>
      </c>
    </row>
    <row r="4" spans="1:1" ht="26.25" x14ac:dyDescent="0.4">
      <c r="A4" s="233" t="s">
        <v>113</v>
      </c>
    </row>
    <row r="5" spans="1:1" ht="26.25" x14ac:dyDescent="0.4">
      <c r="A5" s="234" t="s">
        <v>183</v>
      </c>
    </row>
    <row r="6" spans="1:1" ht="26.25" x14ac:dyDescent="0.4">
      <c r="A6" s="234" t="s">
        <v>8</v>
      </c>
    </row>
    <row r="7" spans="1:1" ht="26.25" x14ac:dyDescent="0.4">
      <c r="A7" s="235" t="s">
        <v>185</v>
      </c>
    </row>
    <row r="8" spans="1:1" ht="26.25" x14ac:dyDescent="0.4">
      <c r="A8" s="233" t="s">
        <v>187</v>
      </c>
    </row>
    <row r="9" spans="1:1" ht="26.25" x14ac:dyDescent="0.4">
      <c r="A9" s="233" t="s">
        <v>186</v>
      </c>
    </row>
    <row r="10" spans="1:1" ht="26.25" x14ac:dyDescent="0.4">
      <c r="A10" s="235" t="s">
        <v>24</v>
      </c>
    </row>
    <row r="11" spans="1:1" ht="26.25" x14ac:dyDescent="0.4">
      <c r="A11" s="233" t="s">
        <v>11</v>
      </c>
    </row>
    <row r="12" spans="1:1" ht="26.25" x14ac:dyDescent="0.4">
      <c r="A12" s="233" t="s">
        <v>19</v>
      </c>
    </row>
    <row r="13" spans="1:1" ht="26.25" x14ac:dyDescent="0.4">
      <c r="A13" s="234" t="s">
        <v>188</v>
      </c>
    </row>
    <row r="14" spans="1:1" ht="26.25" x14ac:dyDescent="0.4">
      <c r="A14" s="233" t="s">
        <v>30</v>
      </c>
    </row>
    <row r="15" spans="1:1" ht="26.25" x14ac:dyDescent="0.4">
      <c r="A15" s="234" t="s">
        <v>146</v>
      </c>
    </row>
    <row r="16" spans="1:1" ht="26.25" x14ac:dyDescent="0.4">
      <c r="A16" s="233" t="s">
        <v>147</v>
      </c>
    </row>
    <row r="17" spans="1:1" ht="26.25" x14ac:dyDescent="0.4">
      <c r="A17" s="233" t="s">
        <v>189</v>
      </c>
    </row>
    <row r="18" spans="1:1" ht="26.25" x14ac:dyDescent="0.4">
      <c r="A18" s="233" t="s">
        <v>190</v>
      </c>
    </row>
    <row r="19" spans="1:1" ht="26.25" x14ac:dyDescent="0.4">
      <c r="A19" s="236" t="s">
        <v>215</v>
      </c>
    </row>
    <row r="20" spans="1:1" ht="21.6" customHeight="1" x14ac:dyDescent="0.4">
      <c r="A20" s="236" t="s">
        <v>229</v>
      </c>
    </row>
  </sheetData>
  <sortState ref="A2:A18">
    <sortCondition ref="A2"/>
  </sortState>
  <dataValidations disablePrompts="1" count="1">
    <dataValidation type="list" allowBlank="1" showInputMessage="1" showErrorMessage="1" promptTitle="Clases de Costos" sqref="C3">
      <formula1>$A$2:$A$18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8"/>
  <sheetViews>
    <sheetView workbookViewId="0"/>
  </sheetViews>
  <sheetFormatPr baseColWidth="10" defaultRowHeight="15" x14ac:dyDescent="0.25"/>
  <sheetData>
    <row r="2" spans="2:7" x14ac:dyDescent="0.25">
      <c r="B2" t="s">
        <v>226</v>
      </c>
    </row>
    <row r="3" spans="2:7" x14ac:dyDescent="0.25">
      <c r="B3" t="s">
        <v>223</v>
      </c>
      <c r="C3" t="s">
        <v>135</v>
      </c>
      <c r="D3" t="s">
        <v>140</v>
      </c>
      <c r="E3" t="s">
        <v>162</v>
      </c>
      <c r="F3" s="243">
        <v>1817451</v>
      </c>
      <c r="G3" t="s">
        <v>225</v>
      </c>
    </row>
    <row r="4" spans="2:7" x14ac:dyDescent="0.25">
      <c r="B4" s="210">
        <v>42867</v>
      </c>
      <c r="C4" t="s">
        <v>224</v>
      </c>
      <c r="D4">
        <v>18220448</v>
      </c>
      <c r="E4">
        <v>0</v>
      </c>
      <c r="F4" s="243">
        <v>4684019</v>
      </c>
      <c r="G4" t="s">
        <v>227</v>
      </c>
    </row>
    <row r="5" spans="2:7" x14ac:dyDescent="0.25">
      <c r="F5" s="243">
        <f>SUM(F3:F4)</f>
        <v>6501470</v>
      </c>
    </row>
    <row r="6" spans="2:7" x14ac:dyDescent="0.25">
      <c r="E6" t="s">
        <v>94</v>
      </c>
      <c r="F6" s="243">
        <f>+F5/1.19</f>
        <v>5463420.1680672271</v>
      </c>
    </row>
    <row r="7" spans="2:7" x14ac:dyDescent="0.25">
      <c r="E7" t="s">
        <v>95</v>
      </c>
      <c r="F7" s="243">
        <f>+F6*0.19</f>
        <v>1038049.8319327731</v>
      </c>
    </row>
    <row r="8" spans="2:7" x14ac:dyDescent="0.25">
      <c r="F8" s="2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EERR</vt:lpstr>
      <vt:lpstr>Jul</vt:lpstr>
      <vt:lpstr>Siteminder</vt:lpstr>
      <vt:lpstr>Transbank</vt:lpstr>
      <vt:lpstr>BCI </vt:lpstr>
      <vt:lpstr>Security</vt:lpstr>
      <vt:lpstr>BCI FondRendir</vt:lpstr>
      <vt:lpstr>1</vt:lpstr>
      <vt:lpstr>IVA Sergio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dc:creator>
  <cp:lastModifiedBy>Sergio Zamora Ramírez (CMPC Pulp)</cp:lastModifiedBy>
  <cp:lastPrinted>2015-01-05T12:35:43Z</cp:lastPrinted>
  <dcterms:created xsi:type="dcterms:W3CDTF">2014-01-13T12:33:01Z</dcterms:created>
  <dcterms:modified xsi:type="dcterms:W3CDTF">2020-04-26T23:15:05Z</dcterms:modified>
</cp:coreProperties>
</file>