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Mi unidad\HOTEL PASCUAL 2018\EERR\2019\6.-Junio\"/>
    </mc:Choice>
  </mc:AlternateContent>
  <bookViews>
    <workbookView xWindow="0" yWindow="0" windowWidth="23040" windowHeight="9390"/>
  </bookViews>
  <sheets>
    <sheet name="EERR" sheetId="11" r:id="rId1"/>
    <sheet name="Jun" sheetId="16" r:id="rId2"/>
    <sheet name="Siteminder" sheetId="38" r:id="rId3"/>
    <sheet name="Transbank" sheetId="23" r:id="rId4"/>
    <sheet name="BCI " sheetId="15" r:id="rId5"/>
    <sheet name="Security" sheetId="8" r:id="rId6"/>
    <sheet name="BCI FondRendir" sheetId="14" r:id="rId7"/>
    <sheet name="1" sheetId="36" r:id="rId8"/>
    <sheet name="IVA Sergio" sheetId="37" state="hidden" r:id="rId9"/>
  </sheets>
  <externalReferences>
    <externalReference r:id="rId10"/>
    <externalReference r:id="rId11"/>
  </externalReferences>
  <definedNames>
    <definedName name="_xlnm._FilterDatabase" localSheetId="4" hidden="1">'BCI '!$O$2:$W$34</definedName>
    <definedName name="_xlnm._FilterDatabase" localSheetId="6" hidden="1">'BCI FondRendir'!$A$1:$J$134</definedName>
    <definedName name="_xlnm._FilterDatabase" localSheetId="1" hidden="1">Jun!$A$2:$X$109</definedName>
    <definedName name="_xlnm._FilterDatabase" localSheetId="5" hidden="1">Security!$A$1:$G$61</definedName>
    <definedName name="_xlnm._FilterDatabase" localSheetId="2" hidden="1">Siteminder!$A$4:$K$111</definedName>
    <definedName name="_xlnm._FilterDatabase" localSheetId="3" hidden="1">Transbank!$A$1:$S$366</definedName>
    <definedName name="Clasificación">[1]Hoja1!$A$2:$A$10</definedName>
  </definedNames>
  <calcPr calcId="152511"/>
</workbook>
</file>

<file path=xl/calcChain.xml><?xml version="1.0" encoding="utf-8"?>
<calcChain xmlns="http://schemas.openxmlformats.org/spreadsheetml/2006/main">
  <c r="H143" i="14" l="1"/>
  <c r="H144" i="14"/>
  <c r="H145" i="14"/>
  <c r="H146" i="14"/>
  <c r="H147" i="14"/>
  <c r="H148" i="14"/>
  <c r="H149" i="14"/>
  <c r="H150" i="14"/>
  <c r="H151" i="14"/>
  <c r="H152" i="14"/>
  <c r="H153" i="14"/>
  <c r="H154" i="14"/>
  <c r="H155" i="14"/>
  <c r="H156" i="14"/>
  <c r="H157" i="14"/>
  <c r="H158" i="14"/>
  <c r="H142" i="14"/>
  <c r="F143" i="14"/>
  <c r="F144" i="14"/>
  <c r="F145" i="14"/>
  <c r="F146" i="14"/>
  <c r="F147" i="14"/>
  <c r="F148" i="14"/>
  <c r="F149" i="14"/>
  <c r="F150" i="14"/>
  <c r="F151" i="14"/>
  <c r="F152" i="14"/>
  <c r="F153" i="14"/>
  <c r="F154" i="14"/>
  <c r="F155" i="14"/>
  <c r="F156" i="14"/>
  <c r="F157" i="14"/>
  <c r="F158" i="14"/>
  <c r="D143" i="14"/>
  <c r="D144" i="14"/>
  <c r="D145" i="14"/>
  <c r="D146" i="14"/>
  <c r="D147" i="14"/>
  <c r="D148" i="14"/>
  <c r="D149" i="14"/>
  <c r="D150" i="14"/>
  <c r="D151" i="14"/>
  <c r="D152" i="14"/>
  <c r="D153" i="14"/>
  <c r="D154" i="14"/>
  <c r="D155" i="14"/>
  <c r="D156" i="14"/>
  <c r="D157" i="14"/>
  <c r="D158" i="14"/>
  <c r="C143" i="14"/>
  <c r="C144" i="14"/>
  <c r="C145" i="14"/>
  <c r="C146" i="14"/>
  <c r="C147" i="14"/>
  <c r="C148" i="14"/>
  <c r="C149" i="14"/>
  <c r="C150" i="14"/>
  <c r="C151" i="14"/>
  <c r="C152" i="14"/>
  <c r="C153" i="14"/>
  <c r="C154" i="14"/>
  <c r="C155" i="14"/>
  <c r="C156" i="14"/>
  <c r="C157" i="14"/>
  <c r="C158" i="14"/>
  <c r="J55" i="15" l="1"/>
  <c r="K55" i="15"/>
  <c r="L109" i="15"/>
  <c r="F148" i="15"/>
  <c r="F149" i="15"/>
  <c r="L3" i="23"/>
  <c r="M3" i="23" s="1"/>
  <c r="N3" i="23"/>
  <c r="L4" i="23"/>
  <c r="M4" i="23" s="1"/>
  <c r="N4" i="23"/>
  <c r="L5" i="23"/>
  <c r="M5" i="23" s="1"/>
  <c r="N5" i="23"/>
  <c r="L6" i="23"/>
  <c r="M6" i="23" s="1"/>
  <c r="N6" i="23"/>
  <c r="L7" i="23"/>
  <c r="M7" i="23" s="1"/>
  <c r="N7" i="23"/>
  <c r="L8" i="23"/>
  <c r="M8" i="23" s="1"/>
  <c r="N8" i="23"/>
  <c r="L9" i="23"/>
  <c r="M9" i="23" s="1"/>
  <c r="N9" i="23"/>
  <c r="L10" i="23"/>
  <c r="M10" i="23" s="1"/>
  <c r="N10" i="23"/>
  <c r="L11" i="23"/>
  <c r="M11" i="23" s="1"/>
  <c r="N11" i="23"/>
  <c r="L12" i="23"/>
  <c r="M12" i="23" s="1"/>
  <c r="N12" i="23"/>
  <c r="L13" i="23"/>
  <c r="M13" i="23" s="1"/>
  <c r="N13" i="23"/>
  <c r="L14" i="23"/>
  <c r="M14" i="23" s="1"/>
  <c r="N14" i="23"/>
  <c r="L15" i="23"/>
  <c r="M15" i="23" s="1"/>
  <c r="N15" i="23"/>
  <c r="L16" i="23"/>
  <c r="M16" i="23" s="1"/>
  <c r="N16" i="23"/>
  <c r="L17" i="23"/>
  <c r="M17" i="23" s="1"/>
  <c r="N17" i="23"/>
  <c r="L18" i="23"/>
  <c r="M18" i="23" s="1"/>
  <c r="N18" i="23"/>
  <c r="L19" i="23"/>
  <c r="M19" i="23" s="1"/>
  <c r="N19" i="23"/>
  <c r="L20" i="23"/>
  <c r="M20" i="23" s="1"/>
  <c r="N20" i="23"/>
  <c r="L21" i="23"/>
  <c r="M21" i="23" s="1"/>
  <c r="N21" i="23"/>
  <c r="L22" i="23"/>
  <c r="M22" i="23" s="1"/>
  <c r="N22" i="23"/>
  <c r="L23" i="23"/>
  <c r="M23" i="23" s="1"/>
  <c r="N23" i="23"/>
  <c r="L24" i="23"/>
  <c r="M24" i="23" s="1"/>
  <c r="N24" i="23"/>
  <c r="L25" i="23"/>
  <c r="M25" i="23" s="1"/>
  <c r="N25" i="23"/>
  <c r="L26" i="23"/>
  <c r="M26" i="23" s="1"/>
  <c r="N26" i="23"/>
  <c r="L27" i="23"/>
  <c r="M27" i="23" s="1"/>
  <c r="N27" i="23"/>
  <c r="L28" i="23"/>
  <c r="M28" i="23" s="1"/>
  <c r="N28" i="23"/>
  <c r="L29" i="23"/>
  <c r="M29" i="23"/>
  <c r="N29" i="23"/>
  <c r="L30" i="23"/>
  <c r="M30" i="23" s="1"/>
  <c r="N30" i="23"/>
  <c r="L31" i="23"/>
  <c r="M31" i="23" s="1"/>
  <c r="N31" i="23"/>
  <c r="L32" i="23"/>
  <c r="M32" i="23" s="1"/>
  <c r="N32" i="23"/>
  <c r="L33" i="23"/>
  <c r="M33" i="23" s="1"/>
  <c r="L34" i="23"/>
  <c r="M34" i="23" s="1"/>
  <c r="N34" i="23"/>
  <c r="L35" i="23"/>
  <c r="M35" i="23" s="1"/>
  <c r="N35" i="23"/>
  <c r="L36" i="23"/>
  <c r="M36" i="23" s="1"/>
  <c r="N36" i="23"/>
  <c r="L37" i="23"/>
  <c r="M37" i="23" s="1"/>
  <c r="N37" i="23"/>
  <c r="L38" i="23"/>
  <c r="M38" i="23" s="1"/>
  <c r="N38" i="23"/>
  <c r="L39" i="23"/>
  <c r="M39" i="23" s="1"/>
  <c r="N39" i="23"/>
  <c r="L40" i="23"/>
  <c r="M40" i="23" s="1"/>
  <c r="N40" i="23"/>
  <c r="L41" i="23"/>
  <c r="M41" i="23" s="1"/>
  <c r="N41" i="23"/>
  <c r="L42" i="23"/>
  <c r="M42" i="23" s="1"/>
  <c r="N42" i="23"/>
  <c r="L43" i="23"/>
  <c r="M43" i="23" s="1"/>
  <c r="N43" i="23"/>
  <c r="L44" i="23"/>
  <c r="M44" i="23" s="1"/>
  <c r="N44" i="23"/>
  <c r="L45" i="23"/>
  <c r="M45" i="23" s="1"/>
  <c r="N45" i="23"/>
  <c r="L46" i="23"/>
  <c r="M46" i="23" s="1"/>
  <c r="N46" i="23"/>
  <c r="L47" i="23"/>
  <c r="M47" i="23" s="1"/>
  <c r="N47" i="23"/>
  <c r="L48" i="23"/>
  <c r="M48" i="23" s="1"/>
  <c r="N48" i="23"/>
  <c r="L49" i="23"/>
  <c r="M49" i="23" s="1"/>
  <c r="N49" i="23"/>
  <c r="L50" i="23"/>
  <c r="M50" i="23" s="1"/>
  <c r="N50" i="23"/>
  <c r="L51" i="23"/>
  <c r="M51" i="23" s="1"/>
  <c r="N51" i="23"/>
  <c r="L52" i="23"/>
  <c r="M52" i="23" s="1"/>
  <c r="N52" i="23"/>
  <c r="L53" i="23"/>
  <c r="M53" i="23" s="1"/>
  <c r="N53" i="23"/>
  <c r="L54" i="23"/>
  <c r="M54" i="23" s="1"/>
  <c r="N54" i="23"/>
  <c r="L55" i="23"/>
  <c r="M55" i="23" s="1"/>
  <c r="N55" i="23"/>
  <c r="L56" i="23"/>
  <c r="M56" i="23" s="1"/>
  <c r="N56" i="23"/>
  <c r="L57" i="23"/>
  <c r="M57" i="23" s="1"/>
  <c r="N57" i="23"/>
  <c r="L58" i="23"/>
  <c r="M58" i="23" s="1"/>
  <c r="N58" i="23"/>
  <c r="L59" i="23"/>
  <c r="M59" i="23" s="1"/>
  <c r="N59" i="23"/>
  <c r="L60" i="23"/>
  <c r="M60" i="23" s="1"/>
  <c r="N60" i="23"/>
  <c r="L61" i="23"/>
  <c r="M61" i="23" s="1"/>
  <c r="N61" i="23"/>
  <c r="L62" i="23"/>
  <c r="M62" i="23" s="1"/>
  <c r="L63" i="23"/>
  <c r="M63" i="23" s="1"/>
  <c r="N63" i="23"/>
  <c r="L64" i="23"/>
  <c r="M64" i="23" s="1"/>
  <c r="L65" i="23"/>
  <c r="M65" i="23" s="1"/>
  <c r="N65" i="23"/>
  <c r="L66" i="23"/>
  <c r="M66" i="23" s="1"/>
  <c r="N66" i="23"/>
  <c r="L67" i="23"/>
  <c r="M67" i="23" s="1"/>
  <c r="N67" i="23"/>
  <c r="L68" i="23"/>
  <c r="M68" i="23" s="1"/>
  <c r="N68" i="23"/>
  <c r="L69" i="23"/>
  <c r="M69" i="23" s="1"/>
  <c r="N69" i="23"/>
  <c r="L70" i="23"/>
  <c r="M70" i="23" s="1"/>
  <c r="N70" i="23"/>
  <c r="L71" i="23"/>
  <c r="M71" i="23" s="1"/>
  <c r="N71" i="23"/>
  <c r="L72" i="23"/>
  <c r="M72" i="23" s="1"/>
  <c r="N72" i="23"/>
  <c r="L73" i="23"/>
  <c r="M73" i="23" s="1"/>
  <c r="N73" i="23"/>
  <c r="L74" i="23"/>
  <c r="M74" i="23" s="1"/>
  <c r="N74" i="23"/>
  <c r="L75" i="23"/>
  <c r="M75" i="23" s="1"/>
  <c r="N75" i="23"/>
  <c r="O23" i="23"/>
  <c r="O24" i="23"/>
  <c r="O25" i="23"/>
  <c r="O26" i="23"/>
  <c r="O27" i="23"/>
  <c r="O4" i="23"/>
  <c r="O5" i="23"/>
  <c r="O6" i="23"/>
  <c r="O7" i="23"/>
  <c r="O8" i="23"/>
  <c r="O9" i="23"/>
  <c r="O10" i="23"/>
  <c r="O11" i="23"/>
  <c r="O12" i="23"/>
  <c r="O13" i="23"/>
  <c r="O15" i="23"/>
  <c r="O16" i="23"/>
  <c r="O17" i="23"/>
  <c r="O18" i="23"/>
  <c r="O19" i="23"/>
  <c r="O20" i="23"/>
  <c r="O21" i="23"/>
  <c r="O22"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X13" i="16" l="1"/>
  <c r="X34" i="16"/>
  <c r="X36" i="16"/>
  <c r="X40" i="16"/>
  <c r="L76" i="23"/>
  <c r="X15" i="16"/>
  <c r="X8" i="16"/>
  <c r="X16" i="16"/>
  <c r="X4" i="16"/>
  <c r="X6" i="16"/>
  <c r="X5" i="16"/>
  <c r="X7" i="16"/>
  <c r="X9" i="16"/>
  <c r="X10" i="16"/>
  <c r="X14" i="16"/>
  <c r="X17" i="16"/>
  <c r="X19" i="16"/>
  <c r="X20" i="16"/>
  <c r="X21" i="16"/>
  <c r="X22" i="16"/>
  <c r="X23" i="16"/>
  <c r="X24" i="16"/>
  <c r="X25" i="16"/>
  <c r="X26" i="16"/>
  <c r="X27" i="16"/>
  <c r="X28" i="16"/>
  <c r="X29" i="16"/>
  <c r="X30" i="16"/>
  <c r="X31" i="16"/>
  <c r="X32" i="16"/>
  <c r="X33" i="16"/>
  <c r="X35" i="16"/>
  <c r="X37" i="16"/>
  <c r="X38" i="16"/>
  <c r="X39" i="16"/>
  <c r="X41" i="16"/>
  <c r="X42" i="16"/>
  <c r="X43" i="16"/>
  <c r="X44" i="16"/>
  <c r="X11" i="16" l="1"/>
  <c r="X12" i="16"/>
  <c r="S11" i="16"/>
  <c r="T11" i="16"/>
  <c r="U11" i="16"/>
  <c r="V11" i="16"/>
  <c r="N62" i="23" s="1"/>
  <c r="S12" i="16"/>
  <c r="T12" i="16"/>
  <c r="U12" i="16" s="1"/>
  <c r="W11" i="16"/>
  <c r="M6" i="38"/>
  <c r="V12" i="16" l="1"/>
  <c r="L5" i="38"/>
  <c r="F146" i="15" l="1"/>
  <c r="F147"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68" i="15"/>
  <c r="K68" i="15"/>
  <c r="J67" i="16" l="1"/>
  <c r="J86" i="16"/>
  <c r="X89" i="16"/>
  <c r="Y89" i="16" s="1"/>
  <c r="X101" i="16"/>
  <c r="Y101" i="16" s="1"/>
  <c r="X102" i="16"/>
  <c r="Y102" i="16" s="1"/>
  <c r="X103" i="16"/>
  <c r="Y103" i="16" s="1"/>
  <c r="X104" i="16"/>
  <c r="Y104" i="16" s="1"/>
  <c r="X75" i="16"/>
  <c r="Y75" i="16" s="1"/>
  <c r="X76" i="16"/>
  <c r="Y76" i="16" s="1"/>
  <c r="X77" i="16"/>
  <c r="Y77" i="16" s="1"/>
  <c r="X79" i="16"/>
  <c r="Y79" i="16" s="1"/>
  <c r="X83" i="16"/>
  <c r="Y83" i="16" s="1"/>
  <c r="X84" i="16"/>
  <c r="Y84" i="16" s="1"/>
  <c r="X85" i="16"/>
  <c r="Y85" i="16" s="1"/>
  <c r="Y6" i="16"/>
  <c r="Y23" i="16"/>
  <c r="Y28" i="16"/>
  <c r="Y31" i="16"/>
  <c r="Y32" i="16"/>
  <c r="Y37" i="16"/>
  <c r="Y43" i="16"/>
  <c r="X46" i="16"/>
  <c r="Y46" i="16" s="1"/>
  <c r="X56" i="16"/>
  <c r="Y56" i="16" s="1"/>
  <c r="X59" i="16"/>
  <c r="Y59" i="16" s="1"/>
  <c r="X60" i="16"/>
  <c r="Y60" i="16" s="1"/>
  <c r="X61" i="16"/>
  <c r="Y61" i="16" s="1"/>
  <c r="X62" i="16"/>
  <c r="Y62" i="16" s="1"/>
  <c r="X63" i="16"/>
  <c r="Y63" i="16" s="1"/>
  <c r="X64" i="16"/>
  <c r="Y64" i="16" s="1"/>
  <c r="X65" i="16"/>
  <c r="Y65" i="16" s="1"/>
  <c r="X66" i="16"/>
  <c r="Y66" i="16" s="1"/>
  <c r="M5" i="38"/>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T84" i="16" l="1"/>
  <c r="S84" i="16"/>
  <c r="U84" i="16" s="1"/>
  <c r="V84" i="16" l="1"/>
  <c r="T106" i="16" l="1"/>
  <c r="S104" i="16" l="1"/>
  <c r="T104" i="16"/>
  <c r="S80" i="16"/>
  <c r="T80" i="16"/>
  <c r="S81" i="16"/>
  <c r="T81" i="16"/>
  <c r="S82" i="16"/>
  <c r="T82" i="16"/>
  <c r="S83" i="16"/>
  <c r="T83" i="16"/>
  <c r="W83" i="16"/>
  <c r="M7" i="38"/>
  <c r="M8" i="38"/>
  <c r="M9" i="38"/>
  <c r="M10" i="38"/>
  <c r="M11" i="38"/>
  <c r="M12" i="38"/>
  <c r="M13" i="38"/>
  <c r="M14" i="38"/>
  <c r="M15" i="38"/>
  <c r="M16" i="38"/>
  <c r="M17" i="38"/>
  <c r="M18" i="38"/>
  <c r="M19" i="38"/>
  <c r="M20" i="38"/>
  <c r="M21" i="38"/>
  <c r="M22" i="38"/>
  <c r="M23" i="38"/>
  <c r="M24" i="38"/>
  <c r="M25" i="38"/>
  <c r="O25" i="38" s="1"/>
  <c r="P25" i="38" s="1"/>
  <c r="W21" i="16" s="1"/>
  <c r="M26" i="38"/>
  <c r="O26" i="38" s="1"/>
  <c r="P26" i="38" s="1"/>
  <c r="M27" i="38"/>
  <c r="O27" i="38" s="1"/>
  <c r="P27" i="38" s="1"/>
  <c r="M28" i="38"/>
  <c r="O28" i="38" s="1"/>
  <c r="P28" i="38" s="1"/>
  <c r="M29" i="38"/>
  <c r="O29" i="38" s="1"/>
  <c r="P29" i="38" s="1"/>
  <c r="M30" i="38"/>
  <c r="O30" i="38" s="1"/>
  <c r="P30" i="38" s="1"/>
  <c r="M31" i="38"/>
  <c r="O31" i="38" s="1"/>
  <c r="P31" i="38" s="1"/>
  <c r="M32" i="38"/>
  <c r="O32" i="38" s="1"/>
  <c r="P32" i="38" s="1"/>
  <c r="M33" i="38"/>
  <c r="O33" i="38" s="1"/>
  <c r="P33" i="38" s="1"/>
  <c r="M34" i="38"/>
  <c r="O34" i="38" s="1"/>
  <c r="P34" i="38" s="1"/>
  <c r="M35" i="38"/>
  <c r="O35" i="38" s="1"/>
  <c r="P35" i="38" s="1"/>
  <c r="M36" i="38"/>
  <c r="O36" i="38" s="1"/>
  <c r="P36" i="38" s="1"/>
  <c r="M37" i="38"/>
  <c r="O37" i="38" s="1"/>
  <c r="P37" i="38" s="1"/>
  <c r="M38" i="38"/>
  <c r="O38" i="38" s="1"/>
  <c r="P38" i="38" s="1"/>
  <c r="M39" i="38"/>
  <c r="O39" i="38" s="1"/>
  <c r="P39" i="38" s="1"/>
  <c r="M40" i="38"/>
  <c r="O40" i="38" s="1"/>
  <c r="P40" i="38" s="1"/>
  <c r="M41" i="38"/>
  <c r="O41" i="38" s="1"/>
  <c r="P41" i="38" s="1"/>
  <c r="M42" i="38"/>
  <c r="O42" i="38" s="1"/>
  <c r="P42" i="38" s="1"/>
  <c r="M43" i="38"/>
  <c r="O43" i="38" s="1"/>
  <c r="P43" i="38" s="1"/>
  <c r="M44" i="38"/>
  <c r="O44" i="38" s="1"/>
  <c r="P44" i="38" s="1"/>
  <c r="W28" i="16" s="1"/>
  <c r="M45" i="38"/>
  <c r="O45" i="38" s="1"/>
  <c r="P45" i="38" s="1"/>
  <c r="M46" i="38"/>
  <c r="O46" i="38" s="1"/>
  <c r="P46" i="38" s="1"/>
  <c r="M47" i="38"/>
  <c r="O47" i="38" s="1"/>
  <c r="P47" i="38" s="1"/>
  <c r="M48" i="38"/>
  <c r="O48" i="38" s="1"/>
  <c r="P48" i="38" s="1"/>
  <c r="M49" i="38"/>
  <c r="O49" i="38" s="1"/>
  <c r="P49" i="38" s="1"/>
  <c r="M50" i="38"/>
  <c r="O50" i="38" s="1"/>
  <c r="P50" i="38" s="1"/>
  <c r="W30" i="16" s="1"/>
  <c r="M51" i="38"/>
  <c r="O51" i="38" s="1"/>
  <c r="P51" i="38" s="1"/>
  <c r="M52" i="38"/>
  <c r="O52" i="38" s="1"/>
  <c r="P52" i="38" s="1"/>
  <c r="M53" i="38"/>
  <c r="O53" i="38" s="1"/>
  <c r="P53" i="38" s="1"/>
  <c r="W35" i="16" s="1"/>
  <c r="M54" i="38"/>
  <c r="O54" i="38" s="1"/>
  <c r="P54" i="38" s="1"/>
  <c r="M55" i="38"/>
  <c r="O55" i="38" s="1"/>
  <c r="P55" i="38" s="1"/>
  <c r="M56" i="38"/>
  <c r="O56" i="38" s="1"/>
  <c r="P56" i="38" s="1"/>
  <c r="M57" i="38"/>
  <c r="O57" i="38" s="1"/>
  <c r="P57" i="38" s="1"/>
  <c r="M58" i="38"/>
  <c r="O58" i="38" s="1"/>
  <c r="P58" i="38" s="1"/>
  <c r="W38" i="16" s="1"/>
  <c r="M59" i="38"/>
  <c r="O59" i="38" s="1"/>
  <c r="P59" i="38" s="1"/>
  <c r="M60" i="38"/>
  <c r="O60" i="38" s="1"/>
  <c r="P60" i="38" s="1"/>
  <c r="M61" i="38"/>
  <c r="O61" i="38" s="1"/>
  <c r="P61" i="38" s="1"/>
  <c r="W40" i="16" s="1"/>
  <c r="M62" i="38"/>
  <c r="O62" i="38" s="1"/>
  <c r="P62" i="38" s="1"/>
  <c r="W36" i="16" s="1"/>
  <c r="M63" i="38"/>
  <c r="O63" i="38" s="1"/>
  <c r="P63" i="38" s="1"/>
  <c r="M64" i="38"/>
  <c r="O64" i="38" s="1"/>
  <c r="P64" i="38" s="1"/>
  <c r="W43" i="16" s="1"/>
  <c r="M65" i="38"/>
  <c r="O65" i="38" s="1"/>
  <c r="P65" i="38" s="1"/>
  <c r="W41" i="16" s="1"/>
  <c r="M66" i="38"/>
  <c r="O66" i="38" s="1"/>
  <c r="P66" i="38" s="1"/>
  <c r="M67" i="38"/>
  <c r="O67" i="38" s="1"/>
  <c r="P67" i="38" s="1"/>
  <c r="M68" i="38"/>
  <c r="O68" i="38" s="1"/>
  <c r="P68" i="38" s="1"/>
  <c r="W44" i="16" s="1"/>
  <c r="M69" i="38"/>
  <c r="O69" i="38" s="1"/>
  <c r="P69" i="38" s="1"/>
  <c r="W45" i="16" s="1"/>
  <c r="M70" i="38"/>
  <c r="O70" i="38" s="1"/>
  <c r="P70" i="38" s="1"/>
  <c r="W48" i="16" s="1"/>
  <c r="M71" i="38"/>
  <c r="O71" i="38" s="1"/>
  <c r="P71" i="38" s="1"/>
  <c r="W47" i="16" s="1"/>
  <c r="M72" i="38"/>
  <c r="O72" i="38" s="1"/>
  <c r="P72" i="38" s="1"/>
  <c r="W46" i="16" s="1"/>
  <c r="M73" i="38"/>
  <c r="O73" i="38" s="1"/>
  <c r="P73" i="38" s="1"/>
  <c r="M74" i="38"/>
  <c r="O74" i="38" s="1"/>
  <c r="P74" i="38" s="1"/>
  <c r="M75" i="38"/>
  <c r="O75" i="38" s="1"/>
  <c r="P75" i="38" s="1"/>
  <c r="M76" i="38"/>
  <c r="O76" i="38" s="1"/>
  <c r="P76" i="38" s="1"/>
  <c r="W49" i="16" s="1"/>
  <c r="M77" i="38"/>
  <c r="O77" i="38" s="1"/>
  <c r="P77" i="38" s="1"/>
  <c r="W51" i="16" s="1"/>
  <c r="M78" i="38"/>
  <c r="O78" i="38" s="1"/>
  <c r="P78" i="38" s="1"/>
  <c r="W50" i="16" s="1"/>
  <c r="M79" i="38"/>
  <c r="O79" i="38" s="1"/>
  <c r="P79" i="38" s="1"/>
  <c r="W52" i="16" s="1"/>
  <c r="M80" i="38"/>
  <c r="O80" i="38" s="1"/>
  <c r="P80" i="38" s="1"/>
  <c r="W53" i="16" s="1"/>
  <c r="M81" i="38"/>
  <c r="O81" i="38" s="1"/>
  <c r="P81" i="38" s="1"/>
  <c r="M82" i="38"/>
  <c r="O82" i="38" s="1"/>
  <c r="P82" i="38" s="1"/>
  <c r="M83" i="38"/>
  <c r="O83" i="38" s="1"/>
  <c r="P83" i="38" s="1"/>
  <c r="M84" i="38"/>
  <c r="O84" i="38" s="1"/>
  <c r="P84" i="38" s="1"/>
  <c r="W55" i="16" s="1"/>
  <c r="M85" i="38"/>
  <c r="O85" i="38" s="1"/>
  <c r="P85" i="38" s="1"/>
  <c r="W54" i="16" s="1"/>
  <c r="M86" i="38"/>
  <c r="O86" i="38" s="1"/>
  <c r="P86" i="38" s="1"/>
  <c r="W56" i="16" s="1"/>
  <c r="M87" i="38"/>
  <c r="O87" i="38" s="1"/>
  <c r="P87" i="38" s="1"/>
  <c r="W57" i="16" s="1"/>
  <c r="M88" i="38"/>
  <c r="O88" i="38" s="1"/>
  <c r="P88" i="38" s="1"/>
  <c r="M89" i="38"/>
  <c r="O89" i="38" s="1"/>
  <c r="P89" i="38" s="1"/>
  <c r="M90" i="38"/>
  <c r="M91" i="38"/>
  <c r="M92" i="38"/>
  <c r="M93" i="38"/>
  <c r="M94" i="38"/>
  <c r="M95" i="38"/>
  <c r="M96" i="38"/>
  <c r="M97" i="38"/>
  <c r="M98" i="38"/>
  <c r="M99" i="38"/>
  <c r="M100" i="38"/>
  <c r="M101" i="38"/>
  <c r="M102" i="38"/>
  <c r="M103" i="38"/>
  <c r="M104" i="38"/>
  <c r="M105" i="38"/>
  <c r="M106" i="38"/>
  <c r="M107" i="38"/>
  <c r="M108" i="38"/>
  <c r="M109" i="38"/>
  <c r="M110" i="38"/>
  <c r="K86" i="16"/>
  <c r="L86" i="16"/>
  <c r="M86" i="16"/>
  <c r="N86" i="16"/>
  <c r="O86" i="16"/>
  <c r="P86" i="16"/>
  <c r="Q86" i="16"/>
  <c r="R86" i="16"/>
  <c r="W29" i="16" l="1"/>
  <c r="W27" i="16"/>
  <c r="W25" i="16"/>
  <c r="W22" i="16"/>
  <c r="W33" i="16"/>
  <c r="W37" i="16"/>
  <c r="W34" i="16"/>
  <c r="W39" i="16"/>
  <c r="W31" i="16"/>
  <c r="W23" i="16"/>
  <c r="W19" i="16"/>
  <c r="W42" i="16"/>
  <c r="W32" i="16"/>
  <c r="W26" i="16"/>
  <c r="W24" i="16"/>
  <c r="W20" i="16"/>
  <c r="W104" i="16"/>
  <c r="O90" i="38"/>
  <c r="P90" i="38" s="1"/>
  <c r="W80" i="16"/>
  <c r="W82" i="16"/>
  <c r="W81" i="16"/>
  <c r="U104" i="16"/>
  <c r="U80" i="16"/>
  <c r="V104" i="16"/>
  <c r="U81" i="16"/>
  <c r="U82" i="16"/>
  <c r="V80" i="16"/>
  <c r="V81" i="16"/>
  <c r="U83" i="16"/>
  <c r="V82" i="16"/>
  <c r="V83" i="16"/>
  <c r="Z83" i="16" s="1"/>
  <c r="W58" i="16" l="1"/>
  <c r="L6" i="38"/>
  <c r="L7" i="38"/>
  <c r="N7" i="38" s="1"/>
  <c r="L8" i="38"/>
  <c r="N8" i="38" s="1"/>
  <c r="L9" i="38"/>
  <c r="L10" i="38"/>
  <c r="L11" i="38"/>
  <c r="L12" i="38"/>
  <c r="N12" i="38" s="1"/>
  <c r="L13" i="38"/>
  <c r="N13" i="38" s="1"/>
  <c r="L14" i="38"/>
  <c r="L15" i="38"/>
  <c r="N15" i="38" s="1"/>
  <c r="L16" i="38"/>
  <c r="N16" i="38" s="1"/>
  <c r="L17" i="38"/>
  <c r="L18" i="38"/>
  <c r="N18" i="38" s="1"/>
  <c r="L19" i="38"/>
  <c r="N19" i="38" s="1"/>
  <c r="L20" i="38"/>
  <c r="N20" i="38" s="1"/>
  <c r="L21" i="38"/>
  <c r="N21" i="38" s="1"/>
  <c r="L22" i="38"/>
  <c r="L23" i="38"/>
  <c r="L24" i="38"/>
  <c r="N24" i="38" s="1"/>
  <c r="L25" i="38"/>
  <c r="Q25" i="38" s="1"/>
  <c r="L26" i="38"/>
  <c r="Q26" i="38" s="1"/>
  <c r="L27" i="38"/>
  <c r="Q27" i="38" s="1"/>
  <c r="L28" i="38"/>
  <c r="Q28" i="38" s="1"/>
  <c r="L29" i="38"/>
  <c r="Q29" i="38" s="1"/>
  <c r="L30" i="38"/>
  <c r="Q30" i="38" s="1"/>
  <c r="L31" i="38"/>
  <c r="Q31" i="38" s="1"/>
  <c r="L32" i="38"/>
  <c r="Q32" i="38" s="1"/>
  <c r="L33" i="38"/>
  <c r="Q33" i="38" s="1"/>
  <c r="L34" i="38"/>
  <c r="Q34" i="38" s="1"/>
  <c r="L35" i="38"/>
  <c r="Q35" i="38" s="1"/>
  <c r="L36" i="38"/>
  <c r="Q36" i="38" s="1"/>
  <c r="L37" i="38"/>
  <c r="Q37" i="38" s="1"/>
  <c r="L38" i="38"/>
  <c r="Q38" i="38" s="1"/>
  <c r="L39" i="38"/>
  <c r="Q39" i="38" s="1"/>
  <c r="L40" i="38"/>
  <c r="Q40" i="38" s="1"/>
  <c r="L41" i="38"/>
  <c r="Q41" i="38" s="1"/>
  <c r="L42" i="38"/>
  <c r="Q42" i="38" s="1"/>
  <c r="L43" i="38"/>
  <c r="Q43" i="38" s="1"/>
  <c r="L44" i="38"/>
  <c r="Q44" i="38" s="1"/>
  <c r="L45" i="38"/>
  <c r="Q45" i="38" s="1"/>
  <c r="L46" i="38"/>
  <c r="Q46" i="38" s="1"/>
  <c r="L47" i="38"/>
  <c r="Q47" i="38" s="1"/>
  <c r="L48" i="38"/>
  <c r="Q48" i="38" s="1"/>
  <c r="L49" i="38"/>
  <c r="Q49" i="38" s="1"/>
  <c r="L50" i="38"/>
  <c r="Q50" i="38" s="1"/>
  <c r="L51" i="38"/>
  <c r="Q51" i="38" s="1"/>
  <c r="L52" i="38"/>
  <c r="Q52" i="38" s="1"/>
  <c r="L53" i="38"/>
  <c r="Q53" i="38" s="1"/>
  <c r="L54" i="38"/>
  <c r="Q54" i="38" s="1"/>
  <c r="L55" i="38"/>
  <c r="Q55" i="38" s="1"/>
  <c r="L56" i="38"/>
  <c r="Q56" i="38" s="1"/>
  <c r="L57" i="38"/>
  <c r="Q57" i="38" s="1"/>
  <c r="L58" i="38"/>
  <c r="Q58" i="38" s="1"/>
  <c r="L59" i="38"/>
  <c r="Q59" i="38" s="1"/>
  <c r="L60" i="38"/>
  <c r="Q60" i="38" s="1"/>
  <c r="L61" i="38"/>
  <c r="Q61" i="38" s="1"/>
  <c r="L62" i="38"/>
  <c r="Q62" i="38" s="1"/>
  <c r="L63" i="38"/>
  <c r="Q63" i="38" s="1"/>
  <c r="L64" i="38"/>
  <c r="Q64" i="38" s="1"/>
  <c r="L65" i="38"/>
  <c r="Q65" i="38" s="1"/>
  <c r="L66" i="38"/>
  <c r="Q66" i="38" s="1"/>
  <c r="L67" i="38"/>
  <c r="Q67" i="38" s="1"/>
  <c r="L68" i="38"/>
  <c r="Q68" i="38" s="1"/>
  <c r="L69" i="38"/>
  <c r="Q69" i="38" s="1"/>
  <c r="L70" i="38"/>
  <c r="Q70" i="38" s="1"/>
  <c r="L71" i="38"/>
  <c r="Q71" i="38" s="1"/>
  <c r="L72" i="38"/>
  <c r="Q72" i="38" s="1"/>
  <c r="L73" i="38"/>
  <c r="Q73" i="38" s="1"/>
  <c r="L74" i="38"/>
  <c r="Q74" i="38" s="1"/>
  <c r="L75" i="38"/>
  <c r="Q75" i="38" s="1"/>
  <c r="L76" i="38"/>
  <c r="Q76" i="38" s="1"/>
  <c r="L77" i="38"/>
  <c r="Q77" i="38" s="1"/>
  <c r="L78" i="38"/>
  <c r="Q78" i="38" s="1"/>
  <c r="L79" i="38"/>
  <c r="Q79" i="38" s="1"/>
  <c r="L80" i="38"/>
  <c r="Q80" i="38" s="1"/>
  <c r="L81" i="38"/>
  <c r="Q81" i="38" s="1"/>
  <c r="L82" i="38"/>
  <c r="Q82" i="38" s="1"/>
  <c r="L83" i="38"/>
  <c r="Q83" i="38" s="1"/>
  <c r="L84" i="38"/>
  <c r="Q84" i="38" s="1"/>
  <c r="L85" i="38"/>
  <c r="Q85" i="38" s="1"/>
  <c r="L86" i="38"/>
  <c r="Q86" i="38" s="1"/>
  <c r="L87" i="38"/>
  <c r="Q87" i="38" s="1"/>
  <c r="L88" i="38"/>
  <c r="Q88" i="38" s="1"/>
  <c r="L89" i="38"/>
  <c r="Q89" i="38" s="1"/>
  <c r="L90" i="38"/>
  <c r="N90" i="38" s="1"/>
  <c r="L91" i="38"/>
  <c r="N91" i="38" s="1"/>
  <c r="L92" i="38"/>
  <c r="L93" i="38"/>
  <c r="L94" i="38"/>
  <c r="N94" i="38" s="1"/>
  <c r="L95" i="38"/>
  <c r="N95" i="38" s="1"/>
  <c r="L96" i="38"/>
  <c r="L97" i="38"/>
  <c r="L98" i="38"/>
  <c r="N98" i="38" s="1"/>
  <c r="L99" i="38"/>
  <c r="N99" i="38" s="1"/>
  <c r="L100" i="38"/>
  <c r="L101" i="38"/>
  <c r="L102" i="38"/>
  <c r="N102" i="38" s="1"/>
  <c r="L103" i="38"/>
  <c r="N103" i="38" s="1"/>
  <c r="L104" i="38"/>
  <c r="L105" i="38"/>
  <c r="L106" i="38"/>
  <c r="N106" i="38" s="1"/>
  <c r="L107" i="38"/>
  <c r="N107" i="38" s="1"/>
  <c r="L108" i="38"/>
  <c r="L109" i="38"/>
  <c r="L110" i="38"/>
  <c r="N110" i="38" s="1"/>
  <c r="N84" i="23"/>
  <c r="N85" i="23"/>
  <c r="N89" i="23"/>
  <c r="N93" i="23"/>
  <c r="N94" i="23"/>
  <c r="N108" i="23"/>
  <c r="N109" i="23"/>
  <c r="N110" i="23"/>
  <c r="N116" i="23"/>
  <c r="N119" i="23"/>
  <c r="N120" i="23"/>
  <c r="N125" i="23"/>
  <c r="N126" i="23"/>
  <c r="N130" i="23"/>
  <c r="N131" i="23"/>
  <c r="N132" i="23"/>
  <c r="N136" i="23"/>
  <c r="N137" i="23"/>
  <c r="N142" i="23"/>
  <c r="N143" i="23"/>
  <c r="N144" i="23"/>
  <c r="N146" i="23"/>
  <c r="N150" i="23"/>
  <c r="N152" i="23"/>
  <c r="N153"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Q90" i="38" l="1"/>
  <c r="N47" i="38"/>
  <c r="N32" i="38"/>
  <c r="N63" i="38"/>
  <c r="N87" i="38"/>
  <c r="N80" i="38"/>
  <c r="N55" i="38"/>
  <c r="N52" i="38"/>
  <c r="N75" i="38"/>
  <c r="N57" i="38"/>
  <c r="N41" i="38"/>
  <c r="N69" i="38"/>
  <c r="N66" i="38"/>
  <c r="N74" i="38"/>
  <c r="N71" i="38"/>
  <c r="N60" i="38"/>
  <c r="N40" i="38"/>
  <c r="N81" i="38"/>
  <c r="N62" i="38"/>
  <c r="N51" i="38"/>
  <c r="N48" i="38"/>
  <c r="N36" i="38"/>
  <c r="N33" i="38"/>
  <c r="N78" i="38"/>
  <c r="N45" i="38"/>
  <c r="N43" i="38"/>
  <c r="N30" i="38"/>
  <c r="N28" i="38"/>
  <c r="N86" i="38"/>
  <c r="N44" i="38"/>
  <c r="N38" i="38"/>
  <c r="N37" i="38"/>
  <c r="N31" i="38"/>
  <c r="N27" i="38"/>
  <c r="N83" i="38"/>
  <c r="N61" i="38"/>
  <c r="N82" i="38"/>
  <c r="N92" i="38"/>
  <c r="N50" i="38"/>
  <c r="N10" i="38"/>
  <c r="N93" i="38"/>
  <c r="N70" i="38"/>
  <c r="N49" i="38"/>
  <c r="N11" i="38"/>
  <c r="N76" i="38"/>
  <c r="N56" i="38"/>
  <c r="N34" i="38"/>
  <c r="N26" i="38"/>
  <c r="N17" i="38"/>
  <c r="N6" i="38"/>
  <c r="N85" i="38"/>
  <c r="N77" i="38"/>
  <c r="N67" i="38"/>
  <c r="N42" i="38"/>
  <c r="N25" i="38"/>
  <c r="N108" i="38"/>
  <c r="N105" i="38"/>
  <c r="N100" i="38"/>
  <c r="N97" i="38"/>
  <c r="N88" i="38"/>
  <c r="N84" i="38"/>
  <c r="N73" i="38"/>
  <c r="N65" i="38"/>
  <c r="N59" i="38"/>
  <c r="N53" i="38"/>
  <c r="N46" i="38"/>
  <c r="N35" i="38"/>
  <c r="N29" i="38"/>
  <c r="N23" i="38"/>
  <c r="N5" i="38"/>
  <c r="N109" i="38"/>
  <c r="N104" i="38"/>
  <c r="N101" i="38"/>
  <c r="N96" i="38"/>
  <c r="N89" i="38"/>
  <c r="N79" i="38"/>
  <c r="N72" i="38"/>
  <c r="N68" i="38"/>
  <c r="N64" i="38"/>
  <c r="N58" i="38"/>
  <c r="N54" i="38"/>
  <c r="N39" i="38"/>
  <c r="N22" i="38"/>
  <c r="N14" i="38"/>
  <c r="N9" i="38"/>
  <c r="W106" i="16"/>
  <c r="W107" i="16"/>
  <c r="X107" i="16"/>
  <c r="W108" i="16"/>
  <c r="X108" i="16"/>
  <c r="W109" i="16"/>
  <c r="X109" i="16"/>
  <c r="W59" i="16"/>
  <c r="W60" i="16"/>
  <c r="W61" i="16"/>
  <c r="W62" i="16"/>
  <c r="W63" i="16"/>
  <c r="W64" i="16"/>
  <c r="W65" i="16"/>
  <c r="W66" i="16"/>
  <c r="O7" i="38"/>
  <c r="P7" i="38" s="1"/>
  <c r="O8" i="38"/>
  <c r="P8" i="38" s="1"/>
  <c r="W6" i="16" s="1"/>
  <c r="O9" i="38"/>
  <c r="P9" i="38" s="1"/>
  <c r="O10" i="38"/>
  <c r="P10" i="38" s="1"/>
  <c r="O11" i="38"/>
  <c r="P11" i="38" s="1"/>
  <c r="O12" i="38"/>
  <c r="P12" i="38" s="1"/>
  <c r="O13" i="38"/>
  <c r="P13" i="38" s="1"/>
  <c r="O14" i="38"/>
  <c r="P14" i="38" s="1"/>
  <c r="O15" i="38"/>
  <c r="P15" i="38" s="1"/>
  <c r="O16" i="38"/>
  <c r="P16" i="38" s="1"/>
  <c r="O17" i="38"/>
  <c r="P17" i="38" s="1"/>
  <c r="W103" i="16"/>
  <c r="O18" i="38"/>
  <c r="P18" i="38" s="1"/>
  <c r="O19" i="38"/>
  <c r="P19" i="38" s="1"/>
  <c r="Q19" i="38" s="1"/>
  <c r="O20" i="38"/>
  <c r="P20" i="38" s="1"/>
  <c r="W92" i="16"/>
  <c r="O21" i="38"/>
  <c r="P21" i="38" s="1"/>
  <c r="O22" i="38"/>
  <c r="P22" i="38" s="1"/>
  <c r="O23" i="38"/>
  <c r="P23" i="38" s="1"/>
  <c r="O24" i="38"/>
  <c r="P24" i="38" s="1"/>
  <c r="W73" i="16"/>
  <c r="W105" i="16"/>
  <c r="W100" i="16"/>
  <c r="W85" i="16"/>
  <c r="W101" i="16"/>
  <c r="W78" i="16"/>
  <c r="O5" i="38"/>
  <c r="P5" i="38" s="1"/>
  <c r="O6" i="38"/>
  <c r="P6" i="38" s="1"/>
  <c r="S102" i="16"/>
  <c r="T102" i="16"/>
  <c r="S103" i="16"/>
  <c r="T103" i="16"/>
  <c r="W68" i="16" l="1"/>
  <c r="W18" i="16"/>
  <c r="W10" i="16"/>
  <c r="W12" i="16"/>
  <c r="W9" i="16"/>
  <c r="W17" i="16"/>
  <c r="W14" i="16"/>
  <c r="W5" i="16"/>
  <c r="W13" i="16"/>
  <c r="W4" i="16"/>
  <c r="W16" i="16"/>
  <c r="W8" i="16"/>
  <c r="W90" i="16"/>
  <c r="W7" i="16"/>
  <c r="W93" i="16"/>
  <c r="W15" i="16"/>
  <c r="W70" i="16"/>
  <c r="V103" i="16"/>
  <c r="N147" i="23" s="1"/>
  <c r="Z84" i="16"/>
  <c r="Y108" i="16"/>
  <c r="Y109" i="16"/>
  <c r="Y107" i="16"/>
  <c r="W84" i="16"/>
  <c r="U102" i="16"/>
  <c r="U103" i="16"/>
  <c r="V102" i="16"/>
  <c r="W89" i="16"/>
  <c r="W79" i="16"/>
  <c r="W91" i="16"/>
  <c r="W74" i="16"/>
  <c r="W77" i="16"/>
  <c r="W97" i="16"/>
  <c r="W96" i="16"/>
  <c r="W94" i="16"/>
  <c r="W88" i="16"/>
  <c r="W69" i="16"/>
  <c r="W102" i="16"/>
  <c r="W76" i="16"/>
  <c r="W72" i="16"/>
  <c r="W99" i="16"/>
  <c r="W95" i="16"/>
  <c r="W75" i="16"/>
  <c r="W71" i="16"/>
  <c r="W98" i="16"/>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N138" i="23" l="1"/>
  <c r="Y4" i="16"/>
  <c r="X58" i="16"/>
  <c r="Y58" i="16" s="1"/>
  <c r="X88" i="16"/>
  <c r="Y88" i="16" s="1"/>
  <c r="Y13" i="16"/>
  <c r="Y14" i="16"/>
  <c r="X71" i="16"/>
  <c r="Y71" i="16" s="1"/>
  <c r="Y19" i="16"/>
  <c r="X93" i="16"/>
  <c r="Y93" i="16" s="1"/>
  <c r="Y24" i="16"/>
  <c r="X92" i="16"/>
  <c r="Y92" i="16" s="1"/>
  <c r="Y25" i="16"/>
  <c r="X72" i="16"/>
  <c r="Y72" i="16" s="1"/>
  <c r="Y30" i="16"/>
  <c r="X96" i="16"/>
  <c r="Y96" i="16" s="1"/>
  <c r="Y33" i="16"/>
  <c r="X74" i="16"/>
  <c r="Y74" i="16" s="1"/>
  <c r="Y42" i="16"/>
  <c r="Y39" i="16"/>
  <c r="L77" i="23"/>
  <c r="M77" i="23" s="1"/>
  <c r="L78" i="23"/>
  <c r="M78" i="23" s="1"/>
  <c r="L79" i="23"/>
  <c r="M79" i="23" s="1"/>
  <c r="L80" i="23"/>
  <c r="M80" i="23" s="1"/>
  <c r="L81" i="23"/>
  <c r="M81" i="23" s="1"/>
  <c r="L82" i="23"/>
  <c r="M82" i="23" s="1"/>
  <c r="L83" i="23"/>
  <c r="L84" i="23"/>
  <c r="L85" i="23"/>
  <c r="X45" i="16" s="1"/>
  <c r="Y45" i="16" s="1"/>
  <c r="L86" i="23"/>
  <c r="M86" i="23" s="1"/>
  <c r="L87" i="23"/>
  <c r="X47" i="16" s="1"/>
  <c r="Y47" i="16" s="1"/>
  <c r="L88" i="23"/>
  <c r="X98" i="16" s="1"/>
  <c r="Y98" i="16" s="1"/>
  <c r="L89" i="23"/>
  <c r="X99" i="16" s="1"/>
  <c r="Y99" i="16" s="1"/>
  <c r="L90" i="23"/>
  <c r="M90" i="23" s="1"/>
  <c r="L91" i="23"/>
  <c r="M91" i="23" s="1"/>
  <c r="L92" i="23"/>
  <c r="M92" i="23" s="1"/>
  <c r="L93" i="23"/>
  <c r="L94" i="23"/>
  <c r="M94" i="23" s="1"/>
  <c r="L95" i="23"/>
  <c r="M95" i="23" s="1"/>
  <c r="L96" i="23"/>
  <c r="X49" i="16" s="1"/>
  <c r="Y49" i="16" s="1"/>
  <c r="L97" i="23"/>
  <c r="M97" i="23" s="1"/>
  <c r="L98" i="23"/>
  <c r="L99" i="23"/>
  <c r="L100" i="23"/>
  <c r="L101" i="23"/>
  <c r="M101" i="23" s="1"/>
  <c r="L102" i="23"/>
  <c r="L103" i="23"/>
  <c r="M103" i="23" s="1"/>
  <c r="L104" i="23"/>
  <c r="L105" i="23"/>
  <c r="L106" i="23"/>
  <c r="L107" i="23"/>
  <c r="M107" i="23" s="1"/>
  <c r="L108" i="23"/>
  <c r="X53" i="16" s="1"/>
  <c r="Y53" i="16" s="1"/>
  <c r="L109" i="23"/>
  <c r="X54" i="16" s="1"/>
  <c r="Y54" i="16" s="1"/>
  <c r="L110" i="23"/>
  <c r="L111" i="23"/>
  <c r="M111" i="23" s="1"/>
  <c r="L112" i="23"/>
  <c r="M112" i="23" s="1"/>
  <c r="L113" i="23"/>
  <c r="L114" i="23"/>
  <c r="L115" i="23"/>
  <c r="L116" i="23"/>
  <c r="L117" i="23"/>
  <c r="M117" i="23" s="1"/>
  <c r="L118" i="23"/>
  <c r="M118" i="23" s="1"/>
  <c r="L119" i="23"/>
  <c r="L120" i="23"/>
  <c r="M120" i="23" s="1"/>
  <c r="L121" i="23"/>
  <c r="M121" i="23" s="1"/>
  <c r="L122" i="23"/>
  <c r="L123" i="23"/>
  <c r="M123" i="23" s="1"/>
  <c r="L124" i="23"/>
  <c r="M124" i="23" s="1"/>
  <c r="L125" i="23"/>
  <c r="L126" i="23"/>
  <c r="M126" i="23" s="1"/>
  <c r="L127" i="23"/>
  <c r="L128" i="23"/>
  <c r="L129" i="23"/>
  <c r="L130" i="23"/>
  <c r="M130" i="23" s="1"/>
  <c r="L131" i="23"/>
  <c r="L132" i="23"/>
  <c r="M132" i="23" s="1"/>
  <c r="L133" i="23"/>
  <c r="L134" i="23"/>
  <c r="L135" i="23"/>
  <c r="L136" i="23"/>
  <c r="M136" i="23" s="1"/>
  <c r="L137" i="23"/>
  <c r="L138" i="23"/>
  <c r="M138" i="23" s="1"/>
  <c r="L139" i="23"/>
  <c r="L140" i="23"/>
  <c r="L141" i="23"/>
  <c r="M141" i="23" s="1"/>
  <c r="L142" i="23"/>
  <c r="M142" i="23" s="1"/>
  <c r="L143" i="23"/>
  <c r="L144" i="23"/>
  <c r="M144" i="23" s="1"/>
  <c r="L145" i="23"/>
  <c r="L146" i="23"/>
  <c r="M146" i="23" s="1"/>
  <c r="L147" i="23"/>
  <c r="M147" i="23" s="1"/>
  <c r="L148" i="23"/>
  <c r="L149" i="23"/>
  <c r="L150" i="23"/>
  <c r="M150" i="23" s="1"/>
  <c r="L151" i="23"/>
  <c r="M151" i="23" s="1"/>
  <c r="L152" i="23"/>
  <c r="M152" i="23" s="1"/>
  <c r="L153" i="23"/>
  <c r="M153" i="23" s="1"/>
  <c r="L154" i="23"/>
  <c r="M154" i="23" s="1"/>
  <c r="L155" i="23"/>
  <c r="M155" i="23" s="1"/>
  <c r="L156" i="23"/>
  <c r="L157" i="23"/>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87" i="23"/>
  <c r="M187" i="23" s="1"/>
  <c r="L188" i="23"/>
  <c r="M188" i="23" s="1"/>
  <c r="L189" i="23"/>
  <c r="M189" i="23" s="1"/>
  <c r="L190" i="23"/>
  <c r="M190" i="23" s="1"/>
  <c r="L191" i="23"/>
  <c r="M191" i="23" s="1"/>
  <c r="L195" i="23"/>
  <c r="M195" i="23" s="1"/>
  <c r="L196" i="23"/>
  <c r="M196" i="23" s="1"/>
  <c r="L197" i="23"/>
  <c r="M197" i="23" s="1"/>
  <c r="L198" i="23"/>
  <c r="M198" i="23" s="1"/>
  <c r="L2" i="23"/>
  <c r="Q5" i="38"/>
  <c r="Q6" i="38"/>
  <c r="Q7" i="38"/>
  <c r="Q8" i="38"/>
  <c r="Q9" i="38"/>
  <c r="Q10" i="38"/>
  <c r="Q11" i="38"/>
  <c r="Q12" i="38"/>
  <c r="Q13" i="38"/>
  <c r="Q14" i="38"/>
  <c r="Q15" i="38"/>
  <c r="Q16" i="38"/>
  <c r="Q17" i="38"/>
  <c r="Q18" i="38"/>
  <c r="Q20" i="38"/>
  <c r="Q21" i="38"/>
  <c r="Q22" i="38"/>
  <c r="Q23" i="38"/>
  <c r="Q24" i="38"/>
  <c r="X68" i="16" l="1"/>
  <c r="Y68" i="16" s="1"/>
  <c r="X18" i="16"/>
  <c r="Y18" i="16" s="1"/>
  <c r="X91" i="16"/>
  <c r="Y91" i="16" s="1"/>
  <c r="X70" i="16"/>
  <c r="Y70" i="16" s="1"/>
  <c r="Y12" i="16"/>
  <c r="Y11" i="16"/>
  <c r="Y27" i="16"/>
  <c r="Y34" i="16"/>
  <c r="X94" i="16"/>
  <c r="Y94" i="16" s="1"/>
  <c r="X73" i="16"/>
  <c r="Y73" i="16" s="1"/>
  <c r="Y36" i="16"/>
  <c r="Y20" i="16"/>
  <c r="Y26" i="16"/>
  <c r="Y16" i="16"/>
  <c r="Y15" i="16"/>
  <c r="Y17" i="16"/>
  <c r="Y35" i="16"/>
  <c r="Y10" i="16"/>
  <c r="M119" i="23"/>
  <c r="X57" i="16"/>
  <c r="Y57" i="16" s="1"/>
  <c r="M99" i="23"/>
  <c r="X48" i="16"/>
  <c r="Y48" i="16" s="1"/>
  <c r="M110" i="23"/>
  <c r="X55" i="16"/>
  <c r="Y55" i="16" s="1"/>
  <c r="M106" i="23"/>
  <c r="X51" i="16"/>
  <c r="Y51" i="16" s="1"/>
  <c r="X52" i="16"/>
  <c r="Y52" i="16" s="1"/>
  <c r="M98" i="23"/>
  <c r="X100" i="16"/>
  <c r="Y100" i="16" s="1"/>
  <c r="Y41" i="16"/>
  <c r="X95" i="16"/>
  <c r="Y95" i="16" s="1"/>
  <c r="Y22" i="16"/>
  <c r="X90" i="16"/>
  <c r="Y90" i="16" s="1"/>
  <c r="Y8" i="16"/>
  <c r="Y40" i="16"/>
  <c r="X81" i="16"/>
  <c r="Y81" i="16" s="1"/>
  <c r="X50" i="16"/>
  <c r="Y50" i="16" s="1"/>
  <c r="M114" i="23"/>
  <c r="X82" i="16"/>
  <c r="Y82" i="16" s="1"/>
  <c r="M93" i="23"/>
  <c r="X80" i="16"/>
  <c r="Y80" i="16" s="1"/>
  <c r="Y29" i="16"/>
  <c r="Y21" i="16"/>
  <c r="Y7" i="16"/>
  <c r="M76" i="23"/>
  <c r="Y44" i="16"/>
  <c r="Y38" i="16"/>
  <c r="X97" i="16"/>
  <c r="Y97" i="16" s="1"/>
  <c r="X78" i="16"/>
  <c r="Y78" i="16" s="1"/>
  <c r="X69" i="16"/>
  <c r="Y69" i="16" s="1"/>
  <c r="Y9" i="16"/>
  <c r="Y5" i="16"/>
  <c r="M96" i="23"/>
  <c r="M149" i="23"/>
  <c r="M145" i="23"/>
  <c r="M127" i="23"/>
  <c r="M156" i="23"/>
  <c r="M148" i="23"/>
  <c r="M140" i="23"/>
  <c r="M139" i="23"/>
  <c r="M135" i="23"/>
  <c r="M143" i="23"/>
  <c r="M134" i="23"/>
  <c r="M122" i="23"/>
  <c r="M128" i="23"/>
  <c r="X105" i="16"/>
  <c r="M116" i="23"/>
  <c r="M137" i="23"/>
  <c r="X106" i="16"/>
  <c r="M133" i="23"/>
  <c r="M113" i="23"/>
  <c r="M125" i="23"/>
  <c r="M105" i="23"/>
  <c r="M89" i="23"/>
  <c r="M108" i="23"/>
  <c r="M104" i="23"/>
  <c r="M100" i="23"/>
  <c r="M88" i="23"/>
  <c r="M84" i="23"/>
  <c r="M115" i="23"/>
  <c r="Z102" i="16"/>
  <c r="M102" i="23"/>
  <c r="M129" i="23"/>
  <c r="M109" i="23"/>
  <c r="M85" i="23"/>
  <c r="M131" i="23"/>
  <c r="M87" i="23"/>
  <c r="M83" i="23"/>
  <c r="M157" i="23"/>
  <c r="Z82" i="16" l="1"/>
  <c r="Z81" i="16"/>
  <c r="Z80" i="16"/>
  <c r="Z103" i="16"/>
  <c r="Z104" i="16"/>
  <c r="Y106" i="16"/>
  <c r="Y105" i="16"/>
  <c r="J69" i="15"/>
  <c r="K69" i="15"/>
  <c r="J70" i="15"/>
  <c r="K70" i="15"/>
  <c r="J71" i="15"/>
  <c r="K71" i="15"/>
  <c r="K3" i="15"/>
  <c r="J3" i="15"/>
  <c r="O193" i="23" l="1"/>
  <c r="O194" i="23"/>
  <c r="O195" i="23"/>
  <c r="O196" i="23"/>
  <c r="O197" i="23"/>
  <c r="O198" i="23"/>
  <c r="O199" i="23"/>
  <c r="O200" i="23"/>
  <c r="O3" i="23"/>
  <c r="S34" i="16"/>
  <c r="S35" i="16"/>
  <c r="S36" i="16"/>
  <c r="S37" i="16"/>
  <c r="S38" i="16"/>
  <c r="F49" i="11" l="1"/>
  <c r="L111" i="38" l="1"/>
  <c r="H162" i="15"/>
  <c r="H163" i="15"/>
  <c r="H165" i="15"/>
  <c r="H166" i="15"/>
  <c r="H167" i="15"/>
  <c r="H168" i="15"/>
  <c r="H169" i="15"/>
  <c r="H170" i="15"/>
  <c r="H171" i="15"/>
  <c r="H172" i="15"/>
  <c r="H173" i="15"/>
  <c r="H174" i="15"/>
  <c r="H120" i="16" s="1"/>
  <c r="F76" i="14" l="1"/>
  <c r="J144" i="14" s="1"/>
  <c r="E76" i="14"/>
  <c r="E132" i="14"/>
  <c r="J149" i="14"/>
  <c r="J150" i="14"/>
  <c r="J151" i="14"/>
  <c r="J152" i="14"/>
  <c r="J153" i="14"/>
  <c r="J154" i="14"/>
  <c r="J155" i="14"/>
  <c r="J156" i="14"/>
  <c r="J148" i="14"/>
  <c r="J76" i="14" l="1"/>
  <c r="H164" i="15" l="1"/>
  <c r="I136" i="14" l="1"/>
  <c r="D76" i="14"/>
  <c r="S74" i="16" l="1"/>
  <c r="T74" i="16"/>
  <c r="S75" i="16"/>
  <c r="T75" i="16"/>
  <c r="S76" i="16"/>
  <c r="T76" i="16"/>
  <c r="S77" i="16"/>
  <c r="T77" i="16"/>
  <c r="V74" i="16" l="1"/>
  <c r="Z74" i="16" s="1"/>
  <c r="U75" i="16"/>
  <c r="V77" i="16"/>
  <c r="Z77" i="16" s="1"/>
  <c r="V75" i="16"/>
  <c r="Z75" i="16" s="1"/>
  <c r="U74" i="16"/>
  <c r="U77" i="16"/>
  <c r="U76" i="16"/>
  <c r="V76" i="16"/>
  <c r="Z76" i="16" s="1"/>
  <c r="W87" i="16" l="1"/>
  <c r="S88" i="16" l="1"/>
  <c r="T88" i="16"/>
  <c r="S89" i="16"/>
  <c r="T89" i="16"/>
  <c r="S90" i="16"/>
  <c r="T90" i="16"/>
  <c r="S91" i="16"/>
  <c r="T91" i="16"/>
  <c r="S92" i="16"/>
  <c r="T92" i="16"/>
  <c r="S93" i="16"/>
  <c r="T93" i="16"/>
  <c r="S94" i="16"/>
  <c r="T94" i="16"/>
  <c r="S95" i="16"/>
  <c r="T95" i="16"/>
  <c r="S96" i="16"/>
  <c r="T96" i="16"/>
  <c r="S97" i="16"/>
  <c r="T97" i="16"/>
  <c r="S98" i="16"/>
  <c r="T98" i="16"/>
  <c r="S99" i="16"/>
  <c r="T99" i="16"/>
  <c r="S100" i="16"/>
  <c r="T100" i="16"/>
  <c r="S101" i="16"/>
  <c r="T101" i="16"/>
  <c r="S105" i="16"/>
  <c r="T105" i="16"/>
  <c r="S106" i="16"/>
  <c r="U106" i="16" s="1"/>
  <c r="S107" i="16"/>
  <c r="T107" i="16"/>
  <c r="S108" i="16"/>
  <c r="T108" i="16"/>
  <c r="S109" i="16"/>
  <c r="T109" i="16"/>
  <c r="S68" i="16"/>
  <c r="T68" i="16"/>
  <c r="S69" i="16"/>
  <c r="T69" i="16"/>
  <c r="S70" i="16"/>
  <c r="T70" i="16"/>
  <c r="S71" i="16"/>
  <c r="T71" i="16"/>
  <c r="S72" i="16"/>
  <c r="T72" i="16"/>
  <c r="S73" i="16"/>
  <c r="T73" i="16"/>
  <c r="S78" i="16"/>
  <c r="T78" i="16"/>
  <c r="S79" i="16"/>
  <c r="T79" i="16"/>
  <c r="S85" i="16"/>
  <c r="T85" i="16"/>
  <c r="S3" i="16"/>
  <c r="T3" i="16"/>
  <c r="S4" i="16"/>
  <c r="T4" i="16"/>
  <c r="S5" i="16"/>
  <c r="T5" i="16"/>
  <c r="S6" i="16"/>
  <c r="T6" i="16"/>
  <c r="S7" i="16"/>
  <c r="T7" i="16"/>
  <c r="S8" i="16"/>
  <c r="T8" i="16"/>
  <c r="S9" i="16"/>
  <c r="T9" i="16"/>
  <c r="S10" i="16"/>
  <c r="T10"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T34" i="16"/>
  <c r="T35" i="16"/>
  <c r="T36" i="16"/>
  <c r="T37" i="16"/>
  <c r="T38" i="16"/>
  <c r="S39" i="16"/>
  <c r="T39" i="16"/>
  <c r="S40" i="16"/>
  <c r="T40" i="16"/>
  <c r="S41" i="16"/>
  <c r="T41" i="16"/>
  <c r="S42" i="16"/>
  <c r="T42" i="16"/>
  <c r="S43" i="16"/>
  <c r="T43" i="16"/>
  <c r="S44" i="16"/>
  <c r="T44" i="16"/>
  <c r="S45" i="16"/>
  <c r="T45" i="16"/>
  <c r="S46" i="16"/>
  <c r="T46" i="16"/>
  <c r="S47" i="16"/>
  <c r="T47" i="16"/>
  <c r="S48" i="16"/>
  <c r="T48" i="16"/>
  <c r="S49" i="16"/>
  <c r="T49" i="16"/>
  <c r="S50" i="16"/>
  <c r="T50" i="16"/>
  <c r="S51" i="16"/>
  <c r="T51" i="16"/>
  <c r="S52" i="16"/>
  <c r="T52" i="16"/>
  <c r="S53" i="16"/>
  <c r="T53" i="16"/>
  <c r="S54" i="16"/>
  <c r="T54" i="16"/>
  <c r="S55" i="16"/>
  <c r="T55" i="16"/>
  <c r="S56" i="16"/>
  <c r="T56" i="16"/>
  <c r="S57" i="16"/>
  <c r="T57" i="16"/>
  <c r="S58" i="16"/>
  <c r="T58" i="16"/>
  <c r="S59" i="16"/>
  <c r="T59" i="16"/>
  <c r="S60" i="16"/>
  <c r="T60" i="16"/>
  <c r="S61" i="16"/>
  <c r="T61" i="16"/>
  <c r="S62" i="16"/>
  <c r="T62" i="16"/>
  <c r="S63" i="16"/>
  <c r="T63" i="16"/>
  <c r="S64" i="16"/>
  <c r="T64" i="16"/>
  <c r="S65" i="16"/>
  <c r="T65" i="16"/>
  <c r="S66" i="16"/>
  <c r="T66" i="16"/>
  <c r="K67" i="16"/>
  <c r="L67" i="16"/>
  <c r="M67" i="16"/>
  <c r="N67" i="16"/>
  <c r="O67" i="16"/>
  <c r="P67" i="16"/>
  <c r="V101" i="16" l="1"/>
  <c r="V25" i="16"/>
  <c r="U41" i="16"/>
  <c r="U79" i="16"/>
  <c r="V42" i="16"/>
  <c r="U65" i="16"/>
  <c r="V85" i="16"/>
  <c r="Z85" i="16" s="1"/>
  <c r="U78" i="16"/>
  <c r="V108" i="16"/>
  <c r="Z108" i="16" s="1"/>
  <c r="V105" i="16"/>
  <c r="U89" i="16"/>
  <c r="V55" i="16"/>
  <c r="U97" i="16"/>
  <c r="V46" i="16"/>
  <c r="U3" i="16"/>
  <c r="U49" i="16"/>
  <c r="V34" i="16"/>
  <c r="V28" i="16"/>
  <c r="N86" i="23" s="1"/>
  <c r="V20" i="16"/>
  <c r="U94" i="16"/>
  <c r="V89" i="16"/>
  <c r="U88" i="16"/>
  <c r="V69" i="16"/>
  <c r="V18" i="16"/>
  <c r="Z18" i="16" s="1"/>
  <c r="U9" i="16"/>
  <c r="U5" i="16"/>
  <c r="U14" i="16"/>
  <c r="U72" i="16"/>
  <c r="U68" i="16"/>
  <c r="V65" i="16"/>
  <c r="Z65" i="16" s="1"/>
  <c r="V56" i="16"/>
  <c r="V59" i="16"/>
  <c r="Z59" i="16" s="1"/>
  <c r="V64" i="16"/>
  <c r="Z64" i="16" s="1"/>
  <c r="V58" i="16"/>
  <c r="Z58" i="16" s="1"/>
  <c r="V51" i="16"/>
  <c r="V70" i="16"/>
  <c r="U96" i="16"/>
  <c r="U99" i="16"/>
  <c r="U95" i="16"/>
  <c r="U91" i="16"/>
  <c r="U42" i="16"/>
  <c r="U59" i="16"/>
  <c r="U54" i="16"/>
  <c r="U50" i="16"/>
  <c r="U47" i="16"/>
  <c r="U29" i="16"/>
  <c r="U21" i="16"/>
  <c r="U17" i="16"/>
  <c r="U10" i="16"/>
  <c r="V6" i="16"/>
  <c r="U33" i="16"/>
  <c r="U19" i="16"/>
  <c r="V39" i="16"/>
  <c r="U69" i="16"/>
  <c r="U109" i="16"/>
  <c r="U107" i="16"/>
  <c r="V100" i="16"/>
  <c r="V96" i="16"/>
  <c r="V92" i="16"/>
  <c r="N82" i="23" s="1"/>
  <c r="U66" i="16"/>
  <c r="U53" i="16"/>
  <c r="V35" i="16"/>
  <c r="N107" i="23" s="1"/>
  <c r="U32" i="16"/>
  <c r="V30" i="16"/>
  <c r="U27" i="16"/>
  <c r="U23" i="16"/>
  <c r="V49" i="16"/>
  <c r="V45" i="16"/>
  <c r="U38" i="16"/>
  <c r="V31" i="16"/>
  <c r="N101" i="23" s="1"/>
  <c r="V26" i="16"/>
  <c r="V19" i="16"/>
  <c r="U16" i="16"/>
  <c r="U63" i="16"/>
  <c r="V60" i="16"/>
  <c r="Z60" i="16" s="1"/>
  <c r="U57" i="16"/>
  <c r="U7" i="16"/>
  <c r="U64" i="16"/>
  <c r="V62" i="16"/>
  <c r="Z62" i="16" s="1"/>
  <c r="U55" i="16"/>
  <c r="V41" i="16"/>
  <c r="V37" i="16"/>
  <c r="U34" i="16"/>
  <c r="V15" i="16"/>
  <c r="V99" i="16"/>
  <c r="V61" i="16"/>
  <c r="Z61" i="16" s="1"/>
  <c r="U58" i="16"/>
  <c r="U48" i="16"/>
  <c r="V44" i="16"/>
  <c r="V40" i="16"/>
  <c r="V8" i="16"/>
  <c r="V4" i="16"/>
  <c r="N33" i="23" s="1"/>
  <c r="V79" i="16"/>
  <c r="U71" i="16"/>
  <c r="U105" i="16"/>
  <c r="V90" i="16"/>
  <c r="V33" i="16"/>
  <c r="U28" i="16"/>
  <c r="V24" i="16"/>
  <c r="N83" i="23" s="1"/>
  <c r="U73" i="16"/>
  <c r="U70" i="16"/>
  <c r="U93" i="16"/>
  <c r="V29" i="16"/>
  <c r="U26" i="16"/>
  <c r="V22" i="16"/>
  <c r="N90" i="23" s="1"/>
  <c r="V16" i="16"/>
  <c r="N64" i="23" s="1"/>
  <c r="V10" i="16"/>
  <c r="V7" i="16"/>
  <c r="U98" i="16"/>
  <c r="V95" i="16"/>
  <c r="N113" i="23" s="1"/>
  <c r="V91" i="16"/>
  <c r="N79" i="23" s="1"/>
  <c r="U56" i="16"/>
  <c r="V71" i="16"/>
  <c r="Z71" i="16" s="1"/>
  <c r="V97" i="16"/>
  <c r="N122" i="23" s="1"/>
  <c r="U101" i="16"/>
  <c r="V94" i="16"/>
  <c r="U62" i="16"/>
  <c r="V43" i="16"/>
  <c r="U40" i="16"/>
  <c r="V66" i="16"/>
  <c r="Z66" i="16" s="1"/>
  <c r="U39" i="16"/>
  <c r="U35" i="16"/>
  <c r="V21" i="16"/>
  <c r="U15" i="16"/>
  <c r="U6" i="16"/>
  <c r="V52" i="16"/>
  <c r="U46" i="16"/>
  <c r="V36" i="16"/>
  <c r="U25" i="16"/>
  <c r="U61" i="16"/>
  <c r="V63" i="16"/>
  <c r="Z63" i="16" s="1"/>
  <c r="U51" i="16"/>
  <c r="U45" i="16"/>
  <c r="V38" i="16"/>
  <c r="N121" i="23" s="1"/>
  <c r="V32" i="16"/>
  <c r="N112" i="23" s="1"/>
  <c r="U24" i="16"/>
  <c r="U18" i="16"/>
  <c r="V14" i="16"/>
  <c r="V9" i="16"/>
  <c r="V5" i="16"/>
  <c r="U85" i="16"/>
  <c r="V78" i="16"/>
  <c r="V73" i="16"/>
  <c r="U108" i="16"/>
  <c r="U100" i="16"/>
  <c r="V93" i="16"/>
  <c r="U90" i="16"/>
  <c r="V57" i="16"/>
  <c r="V54" i="16"/>
  <c r="V48" i="16"/>
  <c r="V27" i="16"/>
  <c r="V23" i="16"/>
  <c r="U20" i="16"/>
  <c r="V17" i="16"/>
  <c r="V53" i="16"/>
  <c r="V50" i="16"/>
  <c r="V47" i="16"/>
  <c r="U43" i="16"/>
  <c r="U37" i="16"/>
  <c r="U31" i="16"/>
  <c r="U13" i="16"/>
  <c r="U8" i="16"/>
  <c r="U4" i="16"/>
  <c r="V72" i="16"/>
  <c r="V109" i="16"/>
  <c r="Z109" i="16" s="1"/>
  <c r="V107" i="16"/>
  <c r="Z107" i="16" s="1"/>
  <c r="U92" i="16"/>
  <c r="V88" i="16"/>
  <c r="V106" i="16"/>
  <c r="Z106" i="16" s="1"/>
  <c r="V98" i="16"/>
  <c r="V68" i="16"/>
  <c r="U60" i="16"/>
  <c r="U52" i="16"/>
  <c r="U44" i="16"/>
  <c r="U36" i="16"/>
  <c r="U30" i="16"/>
  <c r="U22" i="16"/>
  <c r="V13" i="16"/>
  <c r="V3" i="16"/>
  <c r="Z73" i="16" l="1"/>
  <c r="N111" i="23"/>
  <c r="Z36" i="16"/>
  <c r="Z94" i="16"/>
  <c r="Z7" i="16"/>
  <c r="Z78" i="16"/>
  <c r="Z52" i="16"/>
  <c r="N102" i="23"/>
  <c r="Z95" i="16"/>
  <c r="Z40" i="16"/>
  <c r="Z41" i="16"/>
  <c r="N128" i="23"/>
  <c r="Z105" i="16"/>
  <c r="Z90" i="16"/>
  <c r="Z91" i="16"/>
  <c r="Z92" i="16"/>
  <c r="Z88" i="16"/>
  <c r="Z93" i="16"/>
  <c r="N95" i="23"/>
  <c r="Z96" i="16"/>
  <c r="N124" i="23"/>
  <c r="Z98" i="16"/>
  <c r="N96" i="23"/>
  <c r="Z97" i="16"/>
  <c r="N123" i="23"/>
  <c r="Z99" i="16"/>
  <c r="N151" i="23"/>
  <c r="Z100" i="16"/>
  <c r="Z89" i="16"/>
  <c r="N139" i="23"/>
  <c r="Z101" i="16"/>
  <c r="Z72" i="16"/>
  <c r="Z70" i="16"/>
  <c r="Z69" i="16"/>
  <c r="N141" i="23"/>
  <c r="Z79" i="16"/>
  <c r="Z4" i="16"/>
  <c r="N105" i="23"/>
  <c r="Z45" i="16"/>
  <c r="Z55" i="16"/>
  <c r="N140" i="23"/>
  <c r="N2" i="23"/>
  <c r="Z53" i="16"/>
  <c r="N156" i="23"/>
  <c r="Z27" i="16"/>
  <c r="Z9" i="16"/>
  <c r="N154" i="23"/>
  <c r="Z32" i="16"/>
  <c r="Z21" i="16"/>
  <c r="Z10" i="16"/>
  <c r="N81" i="23"/>
  <c r="Z29" i="16"/>
  <c r="Z24" i="16"/>
  <c r="Z8" i="16"/>
  <c r="Z26" i="16"/>
  <c r="Z51" i="16"/>
  <c r="N127" i="23"/>
  <c r="Z56" i="16"/>
  <c r="N148" i="23"/>
  <c r="Z20" i="16"/>
  <c r="Z23" i="16"/>
  <c r="N135" i="23"/>
  <c r="Z5" i="16"/>
  <c r="N78" i="23"/>
  <c r="Z15" i="16"/>
  <c r="N92" i="23"/>
  <c r="Z19" i="16"/>
  <c r="N117" i="23"/>
  <c r="Z48" i="16"/>
  <c r="N98" i="23"/>
  <c r="Z38" i="16"/>
  <c r="Z16" i="16"/>
  <c r="N88" i="23"/>
  <c r="Z31" i="16"/>
  <c r="N129" i="23"/>
  <c r="Z35" i="16"/>
  <c r="Z6" i="16"/>
  <c r="N76" i="23"/>
  <c r="Z28" i="16"/>
  <c r="N155" i="23"/>
  <c r="Z46" i="16"/>
  <c r="Z25" i="16"/>
  <c r="Z57" i="16"/>
  <c r="N145" i="23"/>
  <c r="N87" i="23"/>
  <c r="Z30" i="16"/>
  <c r="Z13" i="16"/>
  <c r="N77" i="23"/>
  <c r="Z17" i="16"/>
  <c r="Z14" i="16"/>
  <c r="N104" i="23"/>
  <c r="Z43" i="16"/>
  <c r="N99" i="23"/>
  <c r="Z37" i="16"/>
  <c r="N118" i="23"/>
  <c r="Z47" i="16"/>
  <c r="Z54" i="16"/>
  <c r="N149" i="23"/>
  <c r="Z22" i="16"/>
  <c r="N80" i="23"/>
  <c r="Z33" i="16"/>
  <c r="N106" i="23"/>
  <c r="Z44" i="16"/>
  <c r="N97" i="23"/>
  <c r="Z39" i="16"/>
  <c r="N91" i="23"/>
  <c r="Z34" i="16"/>
  <c r="N103" i="23"/>
  <c r="Z42" i="16"/>
  <c r="N133" i="23"/>
  <c r="N134" i="23"/>
  <c r="N100" i="23"/>
  <c r="N115" i="23"/>
  <c r="N114" i="23"/>
  <c r="Z50" i="16"/>
  <c r="Z49" i="16"/>
  <c r="M111" i="38"/>
  <c r="E4" i="11" s="1"/>
  <c r="E5" i="11" s="1"/>
  <c r="W3" i="16" l="1"/>
  <c r="P111" i="38"/>
  <c r="Q111" i="38" s="1"/>
  <c r="X3" i="16" l="1"/>
  <c r="Y3" i="16" s="1"/>
  <c r="Z68" i="16"/>
  <c r="Z3" i="16" l="1"/>
  <c r="X87" i="16"/>
  <c r="W110" i="16"/>
  <c r="W86" i="16"/>
  <c r="W67" i="16"/>
  <c r="W114" i="16" l="1"/>
  <c r="S87" i="16"/>
  <c r="T87" i="16"/>
  <c r="U87" i="16" l="1"/>
  <c r="J80" i="15" l="1"/>
  <c r="K80" i="15"/>
  <c r="J110" i="16" l="1"/>
  <c r="K110" i="16"/>
  <c r="L110" i="16"/>
  <c r="M110" i="16"/>
  <c r="N110" i="16"/>
  <c r="O110" i="16"/>
  <c r="P110" i="16"/>
  <c r="N192" i="23" l="1"/>
  <c r="N193" i="23"/>
  <c r="N194" i="23"/>
  <c r="N195" i="23"/>
  <c r="N196" i="23"/>
  <c r="N197" i="23"/>
  <c r="N198" i="23"/>
  <c r="V126" i="16" l="1"/>
  <c r="F5" i="37" l="1"/>
  <c r="F6" i="37" s="1"/>
  <c r="F7" i="37" s="1"/>
  <c r="AV14" i="14"/>
  <c r="G46" i="11" l="1"/>
  <c r="G47" i="11"/>
  <c r="G49" i="11"/>
  <c r="Q324" i="23" l="1"/>
  <c r="Q325" i="23"/>
  <c r="Q326" i="23"/>
  <c r="Q327" i="23"/>
  <c r="Q328" i="23"/>
  <c r="Q329" i="23"/>
  <c r="L390" i="23" l="1"/>
  <c r="M390" i="23" s="1"/>
  <c r="N390" i="23"/>
  <c r="L391" i="23"/>
  <c r="M391" i="23" s="1"/>
  <c r="N391" i="23"/>
  <c r="L392" i="23"/>
  <c r="M392" i="23" s="1"/>
  <c r="N392" i="23"/>
  <c r="L393" i="23"/>
  <c r="M393" i="23" s="1"/>
  <c r="N393" i="23"/>
  <c r="I394" i="23"/>
  <c r="J394" i="23"/>
  <c r="N394" i="23"/>
  <c r="S86" i="16" l="1"/>
  <c r="L394" i="23"/>
  <c r="M394" i="23" s="1"/>
  <c r="D50" i="11" l="1"/>
  <c r="D51" i="11" s="1"/>
  <c r="F84" i="8" l="1"/>
  <c r="I192" i="23" l="1"/>
  <c r="J192" i="23"/>
  <c r="J401" i="23" s="1"/>
  <c r="L192" i="23" l="1"/>
  <c r="M192" i="23" s="1"/>
  <c r="Y87" i="16"/>
  <c r="Y129" i="16" s="1"/>
  <c r="Y130" i="16" s="1"/>
  <c r="I401" i="23"/>
  <c r="I193" i="23"/>
  <c r="L193" i="23" s="1"/>
  <c r="M193" i="23" s="1"/>
  <c r="M2" i="23"/>
  <c r="I194" i="23" l="1"/>
  <c r="L194" i="23" s="1"/>
  <c r="M194" i="23" s="1"/>
  <c r="L399" i="23" l="1"/>
  <c r="J157" i="14" l="1"/>
  <c r="J145" i="14" l="1"/>
  <c r="AN14" i="14"/>
  <c r="F68" i="8" l="1"/>
  <c r="F69" i="8"/>
  <c r="F70" i="8"/>
  <c r="F71" i="8"/>
  <c r="F72" i="8"/>
  <c r="F73" i="8"/>
  <c r="F74" i="8"/>
  <c r="F75" i="8"/>
  <c r="F76" i="8"/>
  <c r="F77" i="8"/>
  <c r="F78" i="8"/>
  <c r="F79" i="8"/>
  <c r="F80" i="8"/>
  <c r="F81" i="8"/>
  <c r="F82" i="8"/>
  <c r="F83" i="8"/>
  <c r="F67" i="8"/>
  <c r="H159" i="15"/>
  <c r="H160" i="15"/>
  <c r="H161" i="15"/>
  <c r="H158" i="15"/>
  <c r="H175" i="15" l="1"/>
  <c r="G120" i="16"/>
  <c r="AJ14" i="14"/>
  <c r="AK14" i="14"/>
  <c r="AL14" i="14"/>
  <c r="AM14" i="14"/>
  <c r="B14" i="11"/>
  <c r="B15" i="11"/>
  <c r="B16" i="11"/>
  <c r="B17" i="11"/>
  <c r="B18" i="11"/>
  <c r="B24" i="11"/>
  <c r="C21" i="11"/>
  <c r="D142" i="14"/>
  <c r="C142" i="14"/>
  <c r="E64" i="8"/>
  <c r="D64" i="8"/>
  <c r="G156" i="15"/>
  <c r="H1" i="8"/>
  <c r="F156" i="15"/>
  <c r="C18" i="11" l="1"/>
  <c r="D159" i="14"/>
  <c r="C20" i="11"/>
  <c r="C24" i="11"/>
  <c r="C17" i="11"/>
  <c r="C31" i="11"/>
  <c r="C19" i="11"/>
  <c r="C15" i="11"/>
  <c r="C23" i="11"/>
  <c r="C28" i="11"/>
  <c r="C27" i="11" s="1"/>
  <c r="C26" i="11"/>
  <c r="C16" i="11"/>
  <c r="F142" i="14"/>
  <c r="C14" i="11" s="1"/>
  <c r="C159" i="14"/>
  <c r="G153" i="14" l="1"/>
  <c r="C13" i="11"/>
  <c r="C22" i="11"/>
  <c r="X67" i="16" l="1"/>
  <c r="H136" i="14" l="1"/>
  <c r="J136" i="14"/>
  <c r="AI14" i="14"/>
  <c r="R193" i="23"/>
  <c r="L149" i="14" l="1"/>
  <c r="L150" i="14"/>
  <c r="L151" i="14"/>
  <c r="L152" i="14"/>
  <c r="L153" i="14"/>
  <c r="L154" i="14"/>
  <c r="L155" i="14"/>
  <c r="L156" i="14"/>
  <c r="L148" i="14"/>
  <c r="X110" i="16" l="1"/>
  <c r="X86" i="16"/>
  <c r="Q114" i="16" l="1"/>
  <c r="R114" i="16"/>
  <c r="T110" i="16" l="1"/>
  <c r="T86" i="16"/>
  <c r="U86" i="16" s="1"/>
  <c r="S110" i="16"/>
  <c r="V87" i="16"/>
  <c r="T67" i="16"/>
  <c r="S67" i="16"/>
  <c r="Z87" i="16" l="1"/>
  <c r="V86" i="16"/>
  <c r="Z86" i="16" s="1"/>
  <c r="V110" i="16"/>
  <c r="X114" i="16"/>
  <c r="U67" i="16"/>
  <c r="V67" i="16"/>
  <c r="Z67" i="16" s="1"/>
  <c r="U111" i="16" l="1"/>
  <c r="N113" i="16"/>
  <c r="N114" i="16" s="1"/>
  <c r="C30" i="11" l="1"/>
  <c r="C33" i="11"/>
  <c r="C36" i="11" s="1"/>
  <c r="E13" i="11" l="1"/>
  <c r="G151" i="14"/>
  <c r="G149" i="14"/>
  <c r="G147" i="14"/>
  <c r="F159" i="14"/>
  <c r="G159" i="14" l="1"/>
  <c r="C37" i="11" s="1"/>
  <c r="H163" i="14"/>
  <c r="AA14" i="14" l="1"/>
  <c r="Y123" i="16" l="1"/>
  <c r="T112" i="16" l="1"/>
  <c r="J113" i="16"/>
  <c r="K113" i="16"/>
  <c r="K114" i="16" s="1"/>
  <c r="L113" i="16"/>
  <c r="L114" i="16" s="1"/>
  <c r="M113" i="16"/>
  <c r="M114" i="16" s="1"/>
  <c r="N115" i="16"/>
  <c r="O113" i="16"/>
  <c r="O114" i="16" s="1"/>
  <c r="P113" i="16"/>
  <c r="P114" i="16" s="1"/>
  <c r="P115" i="16" s="1"/>
  <c r="H114" i="16"/>
  <c r="I114" i="16"/>
  <c r="H118" i="16" l="1"/>
  <c r="Q149" i="23"/>
  <c r="R149" i="23" s="1"/>
  <c r="L116" i="16"/>
  <c r="L115" i="16"/>
  <c r="M115" i="16"/>
  <c r="J123" i="16" s="1"/>
  <c r="J114" i="16"/>
  <c r="J116" i="16" s="1"/>
  <c r="O115" i="16"/>
  <c r="U112" i="16"/>
  <c r="K115" i="16"/>
  <c r="F131" i="16"/>
  <c r="T113" i="16"/>
  <c r="S113" i="16"/>
  <c r="X112" i="16"/>
  <c r="L398" i="23" l="1"/>
  <c r="D4" i="11"/>
  <c r="D5" i="11" s="1"/>
  <c r="Y112" i="16"/>
  <c r="J120" i="16"/>
  <c r="U110" i="16"/>
  <c r="T114" i="16"/>
  <c r="S114" i="16"/>
  <c r="T115" i="16" l="1"/>
  <c r="T119" i="16"/>
  <c r="S115" i="16"/>
  <c r="S119" i="16"/>
  <c r="V114" i="16"/>
  <c r="U114" i="16"/>
  <c r="U115" i="16" s="1"/>
  <c r="V115" i="16" l="1"/>
  <c r="Y118" i="16"/>
  <c r="I128" i="16" l="1"/>
  <c r="I125" i="16"/>
  <c r="C50" i="11" l="1"/>
  <c r="C11" i="11" l="1"/>
  <c r="C10" i="11"/>
  <c r="E50" i="11" l="1"/>
  <c r="C9" i="11" l="1"/>
  <c r="C8" i="11" s="1"/>
  <c r="C35" i="11" s="1"/>
  <c r="K127" i="16" l="1"/>
  <c r="K118" i="16"/>
  <c r="D36" i="11" l="1"/>
  <c r="C39" i="11" s="1"/>
  <c r="C40" i="11"/>
  <c r="C38" i="11"/>
  <c r="J130" i="16"/>
  <c r="K122" i="16" l="1"/>
  <c r="J121" i="16" l="1"/>
  <c r="J124" i="16" s="1"/>
  <c r="D25" i="11" l="1"/>
  <c r="D26" i="11"/>
  <c r="D27" i="11"/>
  <c r="D15" i="11"/>
  <c r="D19" i="11"/>
  <c r="D18" i="11"/>
  <c r="D22" i="11"/>
  <c r="D24" i="11"/>
  <c r="D17" i="11"/>
  <c r="D23" i="11"/>
  <c r="D21" i="11"/>
  <c r="D14" i="11"/>
  <c r="D20" i="11"/>
  <c r="D16" i="11"/>
  <c r="K128" i="16"/>
  <c r="K130" i="16" s="1"/>
  <c r="S116" i="16"/>
  <c r="S117" i="16" s="1"/>
  <c r="J127" i="16"/>
  <c r="K121" i="16"/>
  <c r="E30" i="11" l="1"/>
  <c r="F30" i="11" s="1"/>
  <c r="K120" i="16"/>
  <c r="K124" i="16" s="1"/>
  <c r="W115" i="16"/>
  <c r="T117" i="16"/>
  <c r="B33" i="11" l="1"/>
  <c r="D30" i="11" l="1"/>
  <c r="D8" i="11" l="1"/>
  <c r="E8" i="11" s="1"/>
  <c r="D33" i="11" l="1"/>
  <c r="D9" i="11" l="1"/>
  <c r="D10" i="11"/>
  <c r="D11" i="11"/>
  <c r="D13" i="11" l="1"/>
  <c r="I129" i="16" l="1"/>
  <c r="I130" i="16" s="1"/>
  <c r="I126" i="16"/>
  <c r="I123" i="16" l="1"/>
  <c r="I124" i="16" s="1"/>
  <c r="I127" i="16"/>
</calcChain>
</file>

<file path=xl/sharedStrings.xml><?xml version="1.0" encoding="utf-8"?>
<sst xmlns="http://schemas.openxmlformats.org/spreadsheetml/2006/main" count="2608" uniqueCount="997">
  <si>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</si>
  <si>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</si>
  <si>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</si>
  <si>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</si>
  <si>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</si>
  <si>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</si>
  <si>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</si>
  <si>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</si>
  <si>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</si>
  <si>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</si>
  <si>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</si>
  <si>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</si>
  <si>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</si>
  <si>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</si>
  <si>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</si>
  <si>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</si>
  <si>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</si>
  <si>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</si>
  <si>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</si>
  <si>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</si>
  <si>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</si>
  <si>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</si>
  <si>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</si>
  <si>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</si>
  <si>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</si>
  <si>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</si>
  <si>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</si>
  <si>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</si>
  <si>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</si>
  <si>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</si>
  <si>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</si>
  <si>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</si>
  <si>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</si>
  <si>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</si>
  <si>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</si>
  <si>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</si>
  <si>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</si>
  <si>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</si>
  <si>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</si>
  <si>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</si>
  <si>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</si>
  <si>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</si>
  <si>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Ventas deposito elec</t>
  </si>
  <si>
    <t>Ventas deposito ventanilla</t>
  </si>
  <si>
    <t>Ventas Turistour y Aguas</t>
  </si>
  <si>
    <t>Informe</t>
  </si>
  <si>
    <t>Depositos</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</si>
  <si>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</si>
  <si>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</si>
  <si>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</si>
  <si>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</si>
  <si>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</si>
  <si>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</si>
  <si>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</si>
  <si>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</si>
  <si>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</si>
  <si>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</si>
  <si>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</si>
  <si>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</si>
  <si>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</si>
  <si>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</si>
  <si>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</si>
  <si>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</si>
  <si>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</si>
  <si>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</si>
  <si>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</si>
  <si>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</si>
  <si>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</si>
  <si>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</si>
  <si>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</si>
  <si>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</si>
  <si>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</si>
  <si>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</si>
  <si>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Ventas TC US</t>
  </si>
  <si>
    <t>Ventas TC $</t>
  </si>
  <si>
    <t xml:space="preserve">Ventas TC </t>
  </si>
  <si>
    <t>Ventas TC Pendiente US</t>
  </si>
  <si>
    <t>Total TC US</t>
  </si>
  <si>
    <t>Ventas TC Pendiente $</t>
  </si>
  <si>
    <t>Total TC $</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</si>
  <si>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</si>
  <si>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</si>
  <si>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</si>
  <si>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</si>
  <si>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</si>
  <si>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</si>
  <si>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</si>
  <si>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</si>
  <si>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</si>
  <si>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</si>
  <si>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</si>
  <si>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</si>
  <si>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</si>
  <si>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</si>
  <si>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</si>
  <si>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</si>
  <si>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</si>
  <si>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</si>
  <si>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</si>
  <si>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</si>
  <si>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</si>
  <si>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</si>
  <si>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</si>
  <si>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</si>
  <si>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</si>
  <si>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</si>
  <si>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</si>
  <si>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</si>
  <si>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</si>
  <si>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</si>
  <si>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</si>
  <si>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</si>
  <si>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</si>
  <si>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</si>
  <si>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</si>
  <si>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</si>
  <si>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</si>
  <si>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</si>
  <si>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</si>
  <si>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</si>
  <si>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</si>
  <si>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</si>
  <si>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</si>
  <si>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</si>
  <si>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</si>
  <si>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</si>
  <si>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</si>
  <si>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</si>
  <si>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</si>
  <si>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</si>
  <si>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</si>
  <si>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</si>
  <si>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</si>
  <si>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</si>
  <si>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</si>
  <si>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</si>
  <si>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</si>
  <si>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</si>
  <si>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</si>
  <si>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</si>
  <si>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</si>
  <si>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</si>
  <si>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</si>
  <si>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</si>
  <si>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</si>
  <si>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</si>
  <si>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</si>
  <si>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</si>
  <si>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</si>
  <si>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</si>
  <si>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</si>
  <si>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</si>
  <si>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</si>
  <si>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</si>
  <si>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</si>
  <si>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</si>
  <si>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</si>
  <si>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</si>
  <si>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</si>
  <si>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</si>
  <si>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16.259.043-K</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</si>
  <si>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</si>
  <si>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</si>
  <si>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</si>
  <si>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</si>
  <si>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</si>
  <si>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</si>
  <si>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</si>
  <si>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</si>
  <si>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</si>
  <si>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</si>
  <si>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</si>
  <si>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</si>
  <si>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</si>
  <si>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</si>
  <si>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</si>
  <si>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</si>
  <si>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</si>
  <si>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</si>
  <si>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</si>
  <si>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</si>
  <si>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</si>
  <si>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</si>
  <si>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</si>
  <si>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</si>
  <si>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</si>
  <si>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</si>
  <si>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</si>
  <si>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</si>
  <si>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</si>
  <si>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</si>
  <si>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</si>
  <si>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</si>
  <si>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</si>
  <si>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</si>
  <si>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</si>
  <si>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</si>
  <si>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</si>
  <si>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</si>
  <si>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</si>
  <si>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</si>
  <si>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</si>
  <si>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</si>
  <si>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</si>
  <si>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</si>
  <si>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</si>
  <si>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</si>
  <si>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</si>
  <si>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</si>
  <si>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</si>
  <si>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</si>
  <si>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</si>
  <si>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</si>
  <si>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</si>
  <si>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</si>
  <si>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</si>
  <si>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</si>
  <si>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</si>
  <si>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</si>
  <si>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</si>
  <si>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</si>
  <si>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</si>
  <si>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</si>
  <si>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</si>
  <si>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</si>
  <si>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</si>
  <si>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</si>
  <si>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</si>
  <si>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</si>
  <si>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</si>
  <si>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</si>
  <si>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</si>
  <si>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</si>
  <si>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</si>
  <si>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</si>
  <si>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</si>
  <si>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</si>
  <si>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</si>
  <si>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</si>
  <si>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71507092</t>
  </si>
  <si>
    <t xml:space="preserve">Mara Jose Paez Zumaran                       </t>
  </si>
  <si>
    <t xml:space="preserve">SCOTIABANK                         </t>
  </si>
  <si>
    <t>AGRO</t>
  </si>
  <si>
    <t>MALL</t>
  </si>
  <si>
    <t>BKNG</t>
  </si>
  <si>
    <t>PARKING MALL</t>
  </si>
  <si>
    <t>30905830</t>
  </si>
  <si>
    <t>30975278</t>
  </si>
  <si>
    <t>Mes anterior</t>
  </si>
  <si>
    <t>PRESTAMOS CUOTA FIJA</t>
  </si>
  <si>
    <t xml:space="preserve">Luis Arias                                   </t>
  </si>
  <si>
    <t>12.567.334-1</t>
  </si>
  <si>
    <t>12567334</t>
  </si>
  <si>
    <t xml:space="preserve">Ana Cruz Varas                               </t>
  </si>
  <si>
    <t>24.589.336-1</t>
  </si>
  <si>
    <t>24589336</t>
  </si>
  <si>
    <t xml:space="preserve">Leticia Alessi                               </t>
  </si>
  <si>
    <t>anuldada</t>
  </si>
  <si>
    <t>Guests</t>
  </si>
  <si>
    <t>Adults</t>
  </si>
  <si>
    <t>Channel</t>
  </si>
  <si>
    <t>Booking.com</t>
  </si>
  <si>
    <t>Expedia</t>
  </si>
  <si>
    <t>BookingButton</t>
  </si>
  <si>
    <t>BB</t>
  </si>
  <si>
    <t>VICENTE</t>
  </si>
  <si>
    <t>LIDER</t>
  </si>
  <si>
    <t>dolares deteriorados, deposito en pesos el 30 de abril</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</si>
  <si>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</si>
  <si>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</si>
  <si>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</si>
  <si>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</si>
  <si>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</si>
  <si>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</si>
  <si>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</si>
  <si>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</si>
  <si>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</si>
  <si>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</si>
  <si>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</si>
  <si>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</si>
  <si>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</si>
  <si>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</si>
  <si>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</si>
  <si>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</si>
  <si>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PARKING AGRO</t>
  </si>
  <si>
    <t>96.982.330-6</t>
  </si>
  <si>
    <t>21066477</t>
  </si>
  <si>
    <t xml:space="preserve">CESPA Ltda                                   </t>
  </si>
  <si>
    <t>72.809.800-7</t>
  </si>
  <si>
    <t>54003610</t>
  </si>
  <si>
    <t xml:space="preserve">Comite de Agua San Pedro de Atacama          </t>
  </si>
  <si>
    <t>Comb. Calefacción</t>
  </si>
  <si>
    <t>SODIMAC</t>
  </si>
  <si>
    <t>VALIMPORT</t>
  </si>
  <si>
    <t>BERTITA</t>
  </si>
  <si>
    <t>SITEMINDER</t>
  </si>
  <si>
    <t>WWW.HOTELOGIX.COM</t>
  </si>
  <si>
    <t>deposito 27 de  sept</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</si>
  <si>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</si>
  <si>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</si>
  <si>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</si>
  <si>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</si>
  <si>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</si>
  <si>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</si>
  <si>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</si>
  <si>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</si>
  <si>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</si>
  <si>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</si>
  <si>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</si>
  <si>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76.572.506-2</t>
  </si>
  <si>
    <t>70792372</t>
  </si>
  <si>
    <t xml:space="preserve">Panaderia La Franchuteria                    </t>
  </si>
  <si>
    <t>24.814.519-6</t>
  </si>
  <si>
    <t>24814519</t>
  </si>
  <si>
    <t xml:space="preserve">Marcela Camata                               </t>
  </si>
  <si>
    <t>76.248.923-6</t>
  </si>
  <si>
    <t xml:space="preserve">BANCO ITAU                         </t>
  </si>
  <si>
    <t>212890774</t>
  </si>
  <si>
    <t xml:space="preserve">Pagos y Servicios Astropay Ltda              </t>
  </si>
  <si>
    <t>96.591.760-8</t>
  </si>
  <si>
    <t xml:space="preserve">BANCO DE CHILE-EDWARDS             </t>
  </si>
  <si>
    <t>1787215104</t>
  </si>
  <si>
    <t xml:space="preserve">Truly Nolen Chile SA                         </t>
  </si>
  <si>
    <t>boleta ta</t>
  </si>
  <si>
    <t>EL SALVADOR</t>
  </si>
  <si>
    <t>JUTURI</t>
  </si>
  <si>
    <t>- MC ****8447  $160.836  Fecha de venta: 27-12-2018 Fecha anulación: 08-01</t>
  </si>
  <si>
    <t>96.919.050-8</t>
  </si>
  <si>
    <t>1638114</t>
  </si>
  <si>
    <t xml:space="preserve">Acepta.com                                   </t>
  </si>
  <si>
    <t>16.104.959-K</t>
  </si>
  <si>
    <t>16104959</t>
  </si>
  <si>
    <t xml:space="preserve">Francisco Vargas                             </t>
  </si>
  <si>
    <t>25.231.859-3</t>
  </si>
  <si>
    <t>25231859</t>
  </si>
  <si>
    <t xml:space="preserve">Leslie Canaviri                              </t>
  </si>
  <si>
    <t>17</t>
  </si>
  <si>
    <t>A-Hotels.com</t>
  </si>
  <si>
    <t>hotelpascualandinodirect</t>
  </si>
  <si>
    <t>A-Expedia</t>
  </si>
  <si>
    <t>16.189.852-K</t>
  </si>
  <si>
    <t>16189852</t>
  </si>
  <si>
    <t xml:space="preserve">Norma Gavia                                  </t>
  </si>
  <si>
    <t xml:space="preserve">BANCO BICE                         </t>
  </si>
  <si>
    <t>SANTIAGO</t>
  </si>
  <si>
    <t>mes anterior</t>
  </si>
  <si>
    <t>PAN DESAYUNO</t>
  </si>
  <si>
    <t>S/B</t>
  </si>
  <si>
    <t>434956XXXXXXX5280</t>
  </si>
  <si>
    <t>512655XXXXXXX7402</t>
  </si>
  <si>
    <t>414720XXXXXXX9181</t>
  </si>
  <si>
    <t>515590XXXXXXX8348</t>
  </si>
  <si>
    <t>414720XXXXXXX7076</t>
  </si>
  <si>
    <t>11</t>
  </si>
  <si>
    <t>516291XXXXXXX4409</t>
  </si>
  <si>
    <t>490172XXXXXXX3285</t>
  </si>
  <si>
    <t>515590XXXXXXX5261</t>
  </si>
  <si>
    <t>536805XXXXXXX0630</t>
  </si>
  <si>
    <t>377279XXXXXX5006</t>
  </si>
  <si>
    <t>68</t>
  </si>
  <si>
    <t>493000XXXXXXX0749</t>
  </si>
  <si>
    <t>375601XXXXXX1002</t>
  </si>
  <si>
    <t>498449XXXXXXX3717</t>
  </si>
  <si>
    <t>377825XXXXXX9028</t>
  </si>
  <si>
    <t>422061XXXXXXX7984</t>
  </si>
  <si>
    <t>521892XXXXXXX5613</t>
  </si>
  <si>
    <t>406669XXXXXXX9319</t>
  </si>
  <si>
    <t>95</t>
  </si>
  <si>
    <t>498406XXXXXXX9698</t>
  </si>
  <si>
    <t>514945XXXXXXX9848</t>
  </si>
  <si>
    <t>556671XXXXXXX6011</t>
  </si>
  <si>
    <t>Ingesos por Venta  BB</t>
  </si>
  <si>
    <t>Cheque Cobrado/Depositado BCI</t>
  </si>
  <si>
    <t>23.487.541-8</t>
  </si>
  <si>
    <t>87353130</t>
  </si>
  <si>
    <t xml:space="preserve">Ausberto Vilacagua Lenis                     </t>
  </si>
  <si>
    <t>LAN COM SANTIAGO</t>
  </si>
  <si>
    <t>1103 24492159067637332199528</t>
  </si>
  <si>
    <t>2603 24492159084637083764867</t>
  </si>
  <si>
    <t>EBDIT</t>
  </si>
  <si>
    <t>01/05/2019 14:28</t>
  </si>
  <si>
    <t>H94101</t>
  </si>
  <si>
    <t>01/05/2019 14:44</t>
  </si>
  <si>
    <t>961756</t>
  </si>
  <si>
    <t>02/05/2019 18:07</t>
  </si>
  <si>
    <t>552561XXXXXXX6926</t>
  </si>
  <si>
    <t>424155</t>
  </si>
  <si>
    <t>02/05/2019 18:26</t>
  </si>
  <si>
    <t>04305I</t>
  </si>
  <si>
    <t>02/05/2019 20:32</t>
  </si>
  <si>
    <t>510197XXXXXXX3492</t>
  </si>
  <si>
    <t>380318</t>
  </si>
  <si>
    <t>03/05/2019 10:56</t>
  </si>
  <si>
    <t>540477XXXXXXX8495</t>
  </si>
  <si>
    <t>352149</t>
  </si>
  <si>
    <t>03/05/2019 14:11</t>
  </si>
  <si>
    <t>521892XXXXXXX2149</t>
  </si>
  <si>
    <t>162382</t>
  </si>
  <si>
    <t>03/05/2019 17:23</t>
  </si>
  <si>
    <t>244474</t>
  </si>
  <si>
    <t>03/05/2019 19:42</t>
  </si>
  <si>
    <t>523284XXXXXXX6668</t>
  </si>
  <si>
    <t>033885</t>
  </si>
  <si>
    <t>04/05/2019 11:27</t>
  </si>
  <si>
    <t>285859</t>
  </si>
  <si>
    <t>04/05/2019 20:58</t>
  </si>
  <si>
    <t>00156I</t>
  </si>
  <si>
    <t>06/05/2019 07:57</t>
  </si>
  <si>
    <t>372650XXXXXX1004</t>
  </si>
  <si>
    <t>30</t>
  </si>
  <si>
    <t>06/05/2019 14:18</t>
  </si>
  <si>
    <t>531288</t>
  </si>
  <si>
    <t>06/05/2019 15:44</t>
  </si>
  <si>
    <t>06/05/2019 19:16</t>
  </si>
  <si>
    <t>498453XXXXXXX7085</t>
  </si>
  <si>
    <t>971741</t>
  </si>
  <si>
    <t>06/05/2019 19:18</t>
  </si>
  <si>
    <t>515590XXXXXXX4791</t>
  </si>
  <si>
    <t>193466</t>
  </si>
  <si>
    <t>06/05/2019 22:56</t>
  </si>
  <si>
    <t>415275XXXXXXX0122</t>
  </si>
  <si>
    <t>075970</t>
  </si>
  <si>
    <t>07/05/2019 12:10</t>
  </si>
  <si>
    <t>548724XXXXXXX8523</t>
  </si>
  <si>
    <t>094866</t>
  </si>
  <si>
    <t>07/05/2019 16:23</t>
  </si>
  <si>
    <t>062103</t>
  </si>
  <si>
    <t>07/05/2019 17:25</t>
  </si>
  <si>
    <t>394990</t>
  </si>
  <si>
    <t>07/05/2019 21:37</t>
  </si>
  <si>
    <t>62</t>
  </si>
  <si>
    <t>08/05/2019 20:10</t>
  </si>
  <si>
    <t>934275</t>
  </si>
  <si>
    <t>09/05/2019 12:16</t>
  </si>
  <si>
    <t>529502</t>
  </si>
  <si>
    <t>09/05/2019 19:15</t>
  </si>
  <si>
    <t>450881XXXXXXX6466</t>
  </si>
  <si>
    <t>382728</t>
  </si>
  <si>
    <t>13/05/2019 13:56</t>
  </si>
  <si>
    <t>675541</t>
  </si>
  <si>
    <t>13/05/2019 16:51</t>
  </si>
  <si>
    <t>010055</t>
  </si>
  <si>
    <t>13/05/2019 17:11</t>
  </si>
  <si>
    <t>526227XXXXXXX9735</t>
  </si>
  <si>
    <t>321439</t>
  </si>
  <si>
    <t>15/05/2019 11:41</t>
  </si>
  <si>
    <t>453307XXXXXXX8790</t>
  </si>
  <si>
    <t>815220</t>
  </si>
  <si>
    <t>15/05/2019 12:10</t>
  </si>
  <si>
    <t>018429</t>
  </si>
  <si>
    <t>16/05/2019 14:24</t>
  </si>
  <si>
    <t>90</t>
  </si>
  <si>
    <t>16/05/2019 22:18</t>
  </si>
  <si>
    <t>377825XXXXXX0930</t>
  </si>
  <si>
    <t>432663</t>
  </si>
  <si>
    <t>17/05/2019 21:53</t>
  </si>
  <si>
    <t>728925</t>
  </si>
  <si>
    <t>18/05/2019 12:48</t>
  </si>
  <si>
    <t>520387XXXXXXX0653</t>
  </si>
  <si>
    <t>880088</t>
  </si>
  <si>
    <t>18/05/2019 13:20</t>
  </si>
  <si>
    <t>552300XXXXXXX6325</t>
  </si>
  <si>
    <t>618902</t>
  </si>
  <si>
    <t>20/05/2019 10:02</t>
  </si>
  <si>
    <t>011057</t>
  </si>
  <si>
    <t>20/05/2019 10:59</t>
  </si>
  <si>
    <t>374762XXXXXX4929</t>
  </si>
  <si>
    <t>69</t>
  </si>
  <si>
    <t>21/05/2019 08:48</t>
  </si>
  <si>
    <t>523421XXXXXXX1551</t>
  </si>
  <si>
    <t>632036</t>
  </si>
  <si>
    <t>21/05/2019 16:26</t>
  </si>
  <si>
    <t>552305XXXXXXX7387</t>
  </si>
  <si>
    <t>670049</t>
  </si>
  <si>
    <t>21/05/2019 16:27</t>
  </si>
  <si>
    <t>675433</t>
  </si>
  <si>
    <t>21/05/2019 16:53</t>
  </si>
  <si>
    <t>534366</t>
  </si>
  <si>
    <t>21/05/2019 18:37</t>
  </si>
  <si>
    <t>18</t>
  </si>
  <si>
    <t>21/05/2019 19:47</t>
  </si>
  <si>
    <t>22/05/2019 17:40</t>
  </si>
  <si>
    <t>412167</t>
  </si>
  <si>
    <t>23/05/2019 12:42</t>
  </si>
  <si>
    <t>652582</t>
  </si>
  <si>
    <t>23/05/2019 22:14</t>
  </si>
  <si>
    <t>527346XXXXXXX9923</t>
  </si>
  <si>
    <t>132058</t>
  </si>
  <si>
    <t>23/05/2019 22:22</t>
  </si>
  <si>
    <t>553636XXXXXXX3201</t>
  </si>
  <si>
    <t>038099</t>
  </si>
  <si>
    <t>23/05/2019 22:24</t>
  </si>
  <si>
    <t>552305XXXXXXX8417</t>
  </si>
  <si>
    <t>650462</t>
  </si>
  <si>
    <t>23/05/2019 22:26</t>
  </si>
  <si>
    <t>377354XXXXXX1001</t>
  </si>
  <si>
    <t>91</t>
  </si>
  <si>
    <t>23/05/2019 22:27</t>
  </si>
  <si>
    <t>414720XXXXXXX2660</t>
  </si>
  <si>
    <t>04475D</t>
  </si>
  <si>
    <t>23/05/2019 22:29</t>
  </si>
  <si>
    <t>465375XXXXXXX3998</t>
  </si>
  <si>
    <t>047473</t>
  </si>
  <si>
    <t>24/05/2019 08:51</t>
  </si>
  <si>
    <t>490172XXXXXXX9024</t>
  </si>
  <si>
    <t>005080</t>
  </si>
  <si>
    <t>24/05/2019 20:25</t>
  </si>
  <si>
    <t>522840XXXXXXX8669</t>
  </si>
  <si>
    <t>262274</t>
  </si>
  <si>
    <t>25/05/2019 14:09</t>
  </si>
  <si>
    <t>494011XXXXXXX0035</t>
  </si>
  <si>
    <t>100558</t>
  </si>
  <si>
    <t>25/05/2019 15:28</t>
  </si>
  <si>
    <t>373350XXXXXX3006</t>
  </si>
  <si>
    <t>13</t>
  </si>
  <si>
    <t>26/05/2019 12:14</t>
  </si>
  <si>
    <t>371300XXXXXX1009</t>
  </si>
  <si>
    <t>26/05/2019 12:55</t>
  </si>
  <si>
    <t>376042XXXXXX6014</t>
  </si>
  <si>
    <t>92</t>
  </si>
  <si>
    <t>26/05/2019 20:44</t>
  </si>
  <si>
    <t>044053</t>
  </si>
  <si>
    <t>27/05/2019 09:11</t>
  </si>
  <si>
    <t>372720XXXXXX3002</t>
  </si>
  <si>
    <t>86</t>
  </si>
  <si>
    <t>27/05/2019 10:08</t>
  </si>
  <si>
    <t>419310XXXXXXX0587</t>
  </si>
  <si>
    <t>07816G</t>
  </si>
  <si>
    <t>27/05/2019 10:10</t>
  </si>
  <si>
    <t>438854XXXXXXX6132</t>
  </si>
  <si>
    <t>01692D</t>
  </si>
  <si>
    <t>27/05/2019 14:03</t>
  </si>
  <si>
    <t>41</t>
  </si>
  <si>
    <t>27/05/2019 15:36</t>
  </si>
  <si>
    <t>097515</t>
  </si>
  <si>
    <t>28/05/2019 14:32</t>
  </si>
  <si>
    <t>379581XXXXXX1000</t>
  </si>
  <si>
    <t>28/05/2019 14:34</t>
  </si>
  <si>
    <t>088891</t>
  </si>
  <si>
    <t>28/05/2019 16:13</t>
  </si>
  <si>
    <t>135066</t>
  </si>
  <si>
    <t>29/05/2019 12:59</t>
  </si>
  <si>
    <t>524597XXXXXXX7300</t>
  </si>
  <si>
    <t>305999</t>
  </si>
  <si>
    <t>29/05/2019 14:28</t>
  </si>
  <si>
    <t>540477XXXXXXX0889</t>
  </si>
  <si>
    <t>959346</t>
  </si>
  <si>
    <t>29/05/2019 14:48</t>
  </si>
  <si>
    <t>520387XXXXXXX2456</t>
  </si>
  <si>
    <t>825206</t>
  </si>
  <si>
    <t>29/05/2019 15:30</t>
  </si>
  <si>
    <t>469771XXXXXXX8929</t>
  </si>
  <si>
    <t>008236</t>
  </si>
  <si>
    <t>30/05/2019 10:59</t>
  </si>
  <si>
    <t>452088XXXXXXX3074</t>
  </si>
  <si>
    <t>08647I</t>
  </si>
  <si>
    <t>30/05/2019 11:00</t>
  </si>
  <si>
    <t>414720XXXXXXX4494</t>
  </si>
  <si>
    <t>04241I</t>
  </si>
  <si>
    <t>30/05/2019 21:47</t>
  </si>
  <si>
    <t>731800</t>
  </si>
  <si>
    <t>31/05/2019 13:54</t>
  </si>
  <si>
    <t>521892XXXXXXX0924</t>
  </si>
  <si>
    <t>922009</t>
  </si>
  <si>
    <t>10/05/2019</t>
  </si>
  <si>
    <t>14/05/2019</t>
  </si>
  <si>
    <t>20/05/2019</t>
  </si>
  <si>
    <t>22/05/2019</t>
  </si>
  <si>
    <t>28/05/2019</t>
  </si>
  <si>
    <t>COMPRA DE DIVISAS</t>
  </si>
  <si>
    <t>1087</t>
  </si>
  <si>
    <t>TRANSVIP MOVIL CALAMA</t>
  </si>
  <si>
    <t>DEV. CB VIAJES 1</t>
  </si>
  <si>
    <t>13.421.228-4</t>
  </si>
  <si>
    <t>64034740</t>
  </si>
  <si>
    <t xml:space="preserve">MIGUEL ANGEL NIEVAS                          </t>
  </si>
  <si>
    <t>22.690.163-9</t>
  </si>
  <si>
    <t>22690163</t>
  </si>
  <si>
    <t xml:space="preserve">Oscar Ramos                                  </t>
  </si>
  <si>
    <t>Mariana Chamma Ramos</t>
  </si>
  <si>
    <t>Katie Miller</t>
  </si>
  <si>
    <t>Kim Gilligan</t>
  </si>
  <si>
    <t>RAI HENRIQUE CASTRO CURTOLO</t>
  </si>
  <si>
    <t>Maria Dolores Yanez/Maria Dolores Yanez</t>
  </si>
  <si>
    <t>Marcelo Espiga</t>
  </si>
  <si>
    <t>Paula Molina Sevilla/Santiago Molina Fernandez</t>
  </si>
  <si>
    <t>Filomena Amorim/Filomena Amorim</t>
  </si>
  <si>
    <t>Jill Silver</t>
  </si>
  <si>
    <t>david ballestas/david ballestas</t>
  </si>
  <si>
    <t>Joseph Martinez</t>
  </si>
  <si>
    <t>Natalie Shelton</t>
  </si>
  <si>
    <t>Javier Concha Irarrazaval</t>
  </si>
  <si>
    <t>Eytan Wine</t>
  </si>
  <si>
    <t>Jameika Vinson</t>
  </si>
  <si>
    <t>Sergio Zamora</t>
  </si>
  <si>
    <t>Pablo Herrera Diaz</t>
  </si>
  <si>
    <t>Varun Ganesan</t>
  </si>
  <si>
    <t>Ludmila Goncalves</t>
  </si>
  <si>
    <t>MARIANA CHAMMA RAMOS</t>
  </si>
  <si>
    <t>SANTIAGO MOLINA FERNANDEZ</t>
  </si>
  <si>
    <t>KATIE MILLER</t>
  </si>
  <si>
    <t>RAI HENRIQUES</t>
  </si>
  <si>
    <t>KIM GILLIGAM</t>
  </si>
  <si>
    <t>MARCELA ESPIGA</t>
  </si>
  <si>
    <t>MARIA DOLORES YAÑEZ</t>
  </si>
  <si>
    <t xml:space="preserve">FILOMENA AMORIN </t>
  </si>
  <si>
    <t>EVAN AMZURI</t>
  </si>
  <si>
    <t>DAVID BALLESTAS</t>
  </si>
  <si>
    <t>KATHERINE PRIOR</t>
  </si>
  <si>
    <t>JAVIER CONCHA IRRARAZABAL</t>
  </si>
  <si>
    <t>VARUN GANESAN</t>
  </si>
  <si>
    <t>PABLO HERRERA DIAZ</t>
  </si>
  <si>
    <t>LUZMILA GONCALVES</t>
  </si>
  <si>
    <t>JILL SILVER</t>
  </si>
  <si>
    <t>JOSEPH MARTINEZ</t>
  </si>
  <si>
    <t>JAMEIKA VINSON</t>
  </si>
  <si>
    <t>EYTAN WINE</t>
  </si>
  <si>
    <t>18/05/2019 13:21</t>
  </si>
  <si>
    <t>28/05/2019 16:14</t>
  </si>
  <si>
    <t>01/06/2019 19:09</t>
  </si>
  <si>
    <t>422061XXXXXXX2571</t>
  </si>
  <si>
    <t>100153</t>
  </si>
  <si>
    <t>02/06/2019 10:33</t>
  </si>
  <si>
    <t>371715XXXXXX1011</t>
  </si>
  <si>
    <t>02/06/2019 10:38</t>
  </si>
  <si>
    <t>12</t>
  </si>
  <si>
    <t>02/06/2019 10:39</t>
  </si>
  <si>
    <t>34</t>
  </si>
  <si>
    <t>10/06/2019 16:17</t>
  </si>
  <si>
    <t>374940XXXXXX4000</t>
  </si>
  <si>
    <t>27</t>
  </si>
  <si>
    <t>10/06/2019 16:21</t>
  </si>
  <si>
    <t>525303XXXXXXX1210</t>
  </si>
  <si>
    <t>T66194</t>
  </si>
  <si>
    <t>10/06/2019 16:25</t>
  </si>
  <si>
    <t>414720XXXXXXX3858</t>
  </si>
  <si>
    <t>08544C</t>
  </si>
  <si>
    <t>10/06/2019 16:52</t>
  </si>
  <si>
    <t>457307XXXXXXX8019</t>
  </si>
  <si>
    <t>832392</t>
  </si>
  <si>
    <t>12/06/2019 12:01</t>
  </si>
  <si>
    <t>522688XXXXXXX1261</t>
  </si>
  <si>
    <t>840455</t>
  </si>
  <si>
    <t>12/06/2019 12:07</t>
  </si>
  <si>
    <t>553636XXXXXXX0778</t>
  </si>
  <si>
    <t>032643</t>
  </si>
  <si>
    <t>12/06/2019 12:10</t>
  </si>
  <si>
    <t>521397XXXXXXX7692</t>
  </si>
  <si>
    <t>051345</t>
  </si>
  <si>
    <t>12/06/2019 12:14</t>
  </si>
  <si>
    <t>522840XXXXXXX6695</t>
  </si>
  <si>
    <t>154976</t>
  </si>
  <si>
    <t>12/06/2019 12:43</t>
  </si>
  <si>
    <t>452002XXXXXXX1710</t>
  </si>
  <si>
    <t>02525N</t>
  </si>
  <si>
    <t>12/06/2019 12:47</t>
  </si>
  <si>
    <t>542418XXXXXXX8062</t>
  </si>
  <si>
    <t>15617P</t>
  </si>
  <si>
    <t>12/06/2019 12:52</t>
  </si>
  <si>
    <t>477873XXXXXXX1094</t>
  </si>
  <si>
    <t>012685</t>
  </si>
  <si>
    <t>12/06/2019 12:56</t>
  </si>
  <si>
    <t>012718</t>
  </si>
  <si>
    <t>17/06/2019 12:39</t>
  </si>
  <si>
    <t>96</t>
  </si>
  <si>
    <t>17/06/2019 12:40</t>
  </si>
  <si>
    <t>53</t>
  </si>
  <si>
    <t>17/06/2019 12:41</t>
  </si>
  <si>
    <t>64</t>
  </si>
  <si>
    <t>17/06/2019 12:59</t>
  </si>
  <si>
    <t>548984XXXXXXX8038</t>
  </si>
  <si>
    <t>002983</t>
  </si>
  <si>
    <t>17/06/2019 13:02</t>
  </si>
  <si>
    <t>453211XXXXXXX4139</t>
  </si>
  <si>
    <t>642338</t>
  </si>
  <si>
    <t>17/06/2019 13:04</t>
  </si>
  <si>
    <t>515590XXXXXXX7334</t>
  </si>
  <si>
    <t>054864</t>
  </si>
  <si>
    <t>17/06/2019 13:06</t>
  </si>
  <si>
    <t>374769XXXXXX1963</t>
  </si>
  <si>
    <t>67</t>
  </si>
  <si>
    <t>18/06/2019 13:41</t>
  </si>
  <si>
    <t>438857XXXXXXX9677</t>
  </si>
  <si>
    <t>07134C</t>
  </si>
  <si>
    <t>18/06/2019 13:43</t>
  </si>
  <si>
    <t>491675XXXXXXX6424</t>
  </si>
  <si>
    <t>444775</t>
  </si>
  <si>
    <t>18/06/2019 13:45</t>
  </si>
  <si>
    <t>553636XXXXXXX7405</t>
  </si>
  <si>
    <t>039686</t>
  </si>
  <si>
    <t>19/06/2019 13:59</t>
  </si>
  <si>
    <t>521892XXXXXXX8653</t>
  </si>
  <si>
    <t>927997</t>
  </si>
  <si>
    <t>19/06/2019 14:00</t>
  </si>
  <si>
    <t>490744XXXXXXX9018</t>
  </si>
  <si>
    <t>884146</t>
  </si>
  <si>
    <t>20/06/2019 22:23</t>
  </si>
  <si>
    <t>536805XXXXXXX0659</t>
  </si>
  <si>
    <t>651204</t>
  </si>
  <si>
    <t>21/06/2019 11:16</t>
  </si>
  <si>
    <t>182958</t>
  </si>
  <si>
    <t>21/06/2019 11:43</t>
  </si>
  <si>
    <t>520079XXXXXXX7829</t>
  </si>
  <si>
    <t>064463</t>
  </si>
  <si>
    <t>21/06/2019 11:55</t>
  </si>
  <si>
    <t>663450</t>
  </si>
  <si>
    <t>21/06/2019 14:01</t>
  </si>
  <si>
    <t>549162XXXXXXX1635</t>
  </si>
  <si>
    <t>335966</t>
  </si>
  <si>
    <t>21/06/2019 20:07</t>
  </si>
  <si>
    <t>52</t>
  </si>
  <si>
    <t>21/06/2019 20:53</t>
  </si>
  <si>
    <t>498401XXXXXXX3196</t>
  </si>
  <si>
    <t>028232</t>
  </si>
  <si>
    <t>22/06/2019 11:38</t>
  </si>
  <si>
    <t>523649XXXXXXX3893</t>
  </si>
  <si>
    <t>020542</t>
  </si>
  <si>
    <t>22/06/2019 17:04</t>
  </si>
  <si>
    <t>459080XXXXXXX9009</t>
  </si>
  <si>
    <t>036920</t>
  </si>
  <si>
    <t>22/06/2019 17:06</t>
  </si>
  <si>
    <t>419459XXXXXXX1668</t>
  </si>
  <si>
    <t>067661</t>
  </si>
  <si>
    <t>22/06/2019 17:08</t>
  </si>
  <si>
    <t>544540XXXXXXX3206</t>
  </si>
  <si>
    <t>003571</t>
  </si>
  <si>
    <t>22/06/2019 17:09</t>
  </si>
  <si>
    <t>075115</t>
  </si>
  <si>
    <t>23/06/2019 14:15</t>
  </si>
  <si>
    <t>376667XXXXXX1000</t>
  </si>
  <si>
    <t>73</t>
  </si>
  <si>
    <t>23/06/2019 14:17</t>
  </si>
  <si>
    <t>409308XXXXXXX5807</t>
  </si>
  <si>
    <t>192173</t>
  </si>
  <si>
    <t>24/06/2019 14:12</t>
  </si>
  <si>
    <t>515601XXXXXXX3736</t>
  </si>
  <si>
    <t>037388</t>
  </si>
  <si>
    <t>25/06/2019 08:57</t>
  </si>
  <si>
    <t>419310XXXXXXX1969</t>
  </si>
  <si>
    <t>07937G</t>
  </si>
  <si>
    <t>25/06/2019 09:43</t>
  </si>
  <si>
    <t>490172XXXXXXX4918</t>
  </si>
  <si>
    <t>092678</t>
  </si>
  <si>
    <t>26/06/2019 14:33</t>
  </si>
  <si>
    <t>497043XXXXXXX4040</t>
  </si>
  <si>
    <t>618618</t>
  </si>
  <si>
    <t>27/06/2019 15:28</t>
  </si>
  <si>
    <t>498453XXXXXXX6978</t>
  </si>
  <si>
    <t>914518</t>
  </si>
  <si>
    <t>27/06/2019 15:29</t>
  </si>
  <si>
    <t>498408XXXXXXX4773</t>
  </si>
  <si>
    <t>917602</t>
  </si>
  <si>
    <t>27/06/2019 17:21</t>
  </si>
  <si>
    <t>521892XXXXXXX7106</t>
  </si>
  <si>
    <t>006060</t>
  </si>
  <si>
    <t>27/06/2019 19:41</t>
  </si>
  <si>
    <t>521892XXXXXXX7556</t>
  </si>
  <si>
    <t>275937</t>
  </si>
  <si>
    <t>27/06/2019 21:06</t>
  </si>
  <si>
    <t>522566</t>
  </si>
  <si>
    <t>27/06/2019 22:01</t>
  </si>
  <si>
    <t>462263XXXXXXX0745</t>
  </si>
  <si>
    <t>304397</t>
  </si>
  <si>
    <t>28/06/2019 08:08</t>
  </si>
  <si>
    <t>410039XXXXXXX3033</t>
  </si>
  <si>
    <t>12345C</t>
  </si>
  <si>
    <t>28/06/2019 13:22</t>
  </si>
  <si>
    <t>002098</t>
  </si>
  <si>
    <t>28/06/2019 17:38</t>
  </si>
  <si>
    <t>440066XXXXXXX8904</t>
  </si>
  <si>
    <t>09082D</t>
  </si>
  <si>
    <t>28/06/2019 20:25</t>
  </si>
  <si>
    <t>09449I</t>
  </si>
  <si>
    <t>28/06/2019 20:59</t>
  </si>
  <si>
    <t>478200XXXXXXX3682</t>
  </si>
  <si>
    <t>040121</t>
  </si>
  <si>
    <t>28/06/2019 21:00</t>
  </si>
  <si>
    <t>490070XXXXXXX7034</t>
  </si>
  <si>
    <t>080221</t>
  </si>
  <si>
    <t>371241XXXXXX5003</t>
  </si>
  <si>
    <t>28/06/2019 22:11</t>
  </si>
  <si>
    <t>00557I</t>
  </si>
  <si>
    <t>29/06/2019 16:48</t>
  </si>
  <si>
    <t>414720XXXXXXX3618</t>
  </si>
  <si>
    <t>01385I</t>
  </si>
  <si>
    <t>29/06/2019 16:54</t>
  </si>
  <si>
    <t>414720XXXXXXX0187</t>
  </si>
  <si>
    <t>08234C</t>
  </si>
  <si>
    <t>29/06/2019 17:44</t>
  </si>
  <si>
    <t>08247I</t>
  </si>
  <si>
    <t>29/06/2019 19:58</t>
  </si>
  <si>
    <t>522832XXXXXXX1526</t>
  </si>
  <si>
    <t>198710</t>
  </si>
  <si>
    <t>30/06/2019 11:54</t>
  </si>
  <si>
    <t>536805XXXXXXX7906</t>
  </si>
  <si>
    <t>655236</t>
  </si>
  <si>
    <t>30/06/2019 17:33</t>
  </si>
  <si>
    <t>344853</t>
  </si>
  <si>
    <t>30/06/2019 20:31</t>
  </si>
  <si>
    <t>521892XXXXXXX6571</t>
  </si>
  <si>
    <t>116193</t>
  </si>
  <si>
    <t xml:space="preserve">12/06/2019  </t>
  </si>
  <si>
    <t>528757XXXXXXX2019</t>
  </si>
  <si>
    <t>472558</t>
  </si>
  <si>
    <t xml:space="preserve">17/06/2019  </t>
  </si>
  <si>
    <t>540385XXXXXXX4304</t>
  </si>
  <si>
    <t>923587</t>
  </si>
  <si>
    <t>31/05/2019 20:46</t>
  </si>
  <si>
    <t>521892XXXXXXX6395</t>
  </si>
  <si>
    <t>958148</t>
  </si>
  <si>
    <t>03/06/2019</t>
  </si>
  <si>
    <t>04/06/2019</t>
  </si>
  <si>
    <t>05/06/2019</t>
  </si>
  <si>
    <t>Comisión Cuenta Corriente Moneda Extranjera</t>
  </si>
  <si>
    <t>06/06/2019</t>
  </si>
  <si>
    <t>10/06/2019</t>
  </si>
  <si>
    <t>11/06/2019</t>
  </si>
  <si>
    <t>12/06/2019</t>
  </si>
  <si>
    <t>17/06/2019</t>
  </si>
  <si>
    <t>19/06/2019</t>
  </si>
  <si>
    <t>20/06/2019</t>
  </si>
  <si>
    <t>5699007</t>
  </si>
  <si>
    <t>5699006</t>
  </si>
  <si>
    <t>24/06/2019</t>
  </si>
  <si>
    <t>25/06/2019</t>
  </si>
  <si>
    <t>27/06/2019</t>
  </si>
  <si>
    <t>28/06/2019</t>
  </si>
  <si>
    <t>1305 88274233</t>
  </si>
  <si>
    <t>1305 88806383</t>
  </si>
  <si>
    <t>11/05/2019</t>
  </si>
  <si>
    <t>1305 88136348</t>
  </si>
  <si>
    <t>12/05/2019</t>
  </si>
  <si>
    <t>SABA AEROPUERTO SANTIAGO</t>
  </si>
  <si>
    <t>1305 88993692</t>
  </si>
  <si>
    <t>PAMPA EXPEDITION SANTIAGO</t>
  </si>
  <si>
    <t>2205 88812230</t>
  </si>
  <si>
    <t>SODIMAC INTERNET SANTIAGO</t>
  </si>
  <si>
    <t>2705 88468782</t>
  </si>
  <si>
    <t>26/05/2019</t>
  </si>
  <si>
    <t>0306 88660183</t>
  </si>
  <si>
    <t>31/05/2019</t>
  </si>
  <si>
    <t>0306 88519021</t>
  </si>
  <si>
    <t>TAXI M 105 SANTIAGO</t>
  </si>
  <si>
    <t>0306 88945607</t>
  </si>
  <si>
    <t>01/06/2019</t>
  </si>
  <si>
    <t>EASY CALAMA CALAMA</t>
  </si>
  <si>
    <t>0306 88948819</t>
  </si>
  <si>
    <t>JUMBO PORTAL CALAMA CALAMA</t>
  </si>
  <si>
    <t>0306 88952550</t>
  </si>
  <si>
    <t>SODIMAC CALAMA CALAMA</t>
  </si>
  <si>
    <t>0306 88922360</t>
  </si>
  <si>
    <t>COPEC CALAMA CALAMA</t>
  </si>
  <si>
    <t>0306 88369139</t>
  </si>
  <si>
    <t>02/06/2019</t>
  </si>
  <si>
    <t>FELIX HELGUERO SANTIAGO</t>
  </si>
  <si>
    <t>0905 00000000</t>
  </si>
  <si>
    <t>09/05/2019</t>
  </si>
  <si>
    <t>0905 00000010</t>
  </si>
  <si>
    <t>1405 00000000</t>
  </si>
  <si>
    <t>2205 00000000</t>
  </si>
  <si>
    <t>TRASPASO DEUDA INTERNACIONAL</t>
  </si>
  <si>
    <t>2805 00000000</t>
  </si>
  <si>
    <t>0306 00000000</t>
  </si>
  <si>
    <t>0406 00000000</t>
  </si>
  <si>
    <t>IMPUESTO DECRETO LEY 3475 TASA 0,066%</t>
  </si>
  <si>
    <t>INTERESES ROTATIVOS</t>
  </si>
  <si>
    <t>Latam</t>
  </si>
  <si>
    <t>28-06-2019</t>
  </si>
  <si>
    <t>10770571</t>
  </si>
  <si>
    <t>1.230</t>
  </si>
  <si>
    <t>24-06-2019</t>
  </si>
  <si>
    <t>ORDEN DE PAGO RECIBIDA</t>
  </si>
  <si>
    <t>1079</t>
  </si>
  <si>
    <t>1288596899</t>
  </si>
  <si>
    <t>2.909</t>
  </si>
  <si>
    <t>03-06-2019</t>
  </si>
  <si>
    <t>1288577076</t>
  </si>
  <si>
    <t>Se debe devolver</t>
  </si>
  <si>
    <t>68784712</t>
  </si>
  <si>
    <t>67861497</t>
  </si>
  <si>
    <t>Gastos mantenimiento</t>
  </si>
  <si>
    <t>67814939</t>
  </si>
  <si>
    <t>Fact 230137</t>
  </si>
  <si>
    <t>67814880</t>
  </si>
  <si>
    <t>Fact 13624, 98</t>
  </si>
  <si>
    <t>67814986</t>
  </si>
  <si>
    <t>fact 691215</t>
  </si>
  <si>
    <t>67993859</t>
  </si>
  <si>
    <t>fact 4937,4774,4744,4682,4536,</t>
  </si>
  <si>
    <t>68143825</t>
  </si>
  <si>
    <t>factura 1539861547</t>
  </si>
  <si>
    <t>68143864</t>
  </si>
  <si>
    <t>Factura 1920562209</t>
  </si>
  <si>
    <t>68185366</t>
  </si>
  <si>
    <t>6.992.133-7</t>
  </si>
  <si>
    <t>6992133</t>
  </si>
  <si>
    <t xml:space="preserve">Elcira Campos                                </t>
  </si>
  <si>
    <t>El huerto-Almuerzos Hotel</t>
  </si>
  <si>
    <t>15/06/2019</t>
  </si>
  <si>
    <t>68357915</t>
  </si>
  <si>
    <t>11.505.642-5</t>
  </si>
  <si>
    <t>6370713</t>
  </si>
  <si>
    <t xml:space="preserve">Sergio Zamora                                </t>
  </si>
  <si>
    <t>Sueldo ayudante Mto</t>
  </si>
  <si>
    <t>68357902</t>
  </si>
  <si>
    <t>Pasajes Francisco Bobadilla</t>
  </si>
  <si>
    <t>68357601</t>
  </si>
  <si>
    <t>26.339.399-6</t>
  </si>
  <si>
    <t>26339399</t>
  </si>
  <si>
    <t xml:space="preserve">Jhonatan Guerra                              </t>
  </si>
  <si>
    <t>Ayuadnte Mtto</t>
  </si>
  <si>
    <t>68346819</t>
  </si>
  <si>
    <t>Sueldo jun19</t>
  </si>
  <si>
    <t>68346916</t>
  </si>
  <si>
    <t>24.555.442-7</t>
  </si>
  <si>
    <t>24555442</t>
  </si>
  <si>
    <t xml:space="preserve">Filiberto Viillagra Catacora                 </t>
  </si>
  <si>
    <t>Reparacion Techo</t>
  </si>
  <si>
    <t>68346846</t>
  </si>
  <si>
    <t>68376066</t>
  </si>
  <si>
    <t>77.893.570-8</t>
  </si>
  <si>
    <t>62273704</t>
  </si>
  <si>
    <t xml:space="preserve">Horus Promotion &amp; Marketing Ltda             </t>
  </si>
  <si>
    <t>Cotizacion 13761</t>
  </si>
  <si>
    <t>68370180</t>
  </si>
  <si>
    <t>Bono mantenimiento</t>
  </si>
  <si>
    <t>68370200</t>
  </si>
  <si>
    <t>18/06/2019</t>
  </si>
  <si>
    <t>68444838</t>
  </si>
  <si>
    <t>fact 14287</t>
  </si>
  <si>
    <t>68444848</t>
  </si>
  <si>
    <t>Fact 16836</t>
  </si>
  <si>
    <t>21/06/2019</t>
  </si>
  <si>
    <t>68575618</t>
  </si>
  <si>
    <t>Fact 4998</t>
  </si>
  <si>
    <t>68625201</t>
  </si>
  <si>
    <t>76.333.072-9</t>
  </si>
  <si>
    <t>2254986402</t>
  </si>
  <si>
    <t xml:space="preserve">Servicios Elect Francisco Bobadilla          </t>
  </si>
  <si>
    <t>Mtto Solar PV</t>
  </si>
  <si>
    <t>26/06/2019</t>
  </si>
  <si>
    <t>68701034</t>
  </si>
  <si>
    <t>Fundas cojines</t>
  </si>
  <si>
    <t>68745179</t>
  </si>
  <si>
    <t>68745127</t>
  </si>
  <si>
    <t>68745106</t>
  </si>
  <si>
    <t>68745163</t>
  </si>
  <si>
    <t>68745139</t>
  </si>
  <si>
    <t>68744961</t>
  </si>
  <si>
    <t>68744781</t>
  </si>
  <si>
    <t>68745025</t>
  </si>
  <si>
    <t>68744801</t>
  </si>
  <si>
    <t>68744864</t>
  </si>
  <si>
    <t>68744938</t>
  </si>
  <si>
    <t>68744917</t>
  </si>
  <si>
    <t>68744890</t>
  </si>
  <si>
    <t>68744843</t>
  </si>
  <si>
    <t>Flete materiales</t>
  </si>
  <si>
    <t>Gastos Mantenimiento</t>
  </si>
  <si>
    <t>Compra divisas</t>
  </si>
  <si>
    <t>Entel</t>
  </si>
  <si>
    <t>COMEX ORDEN PAGO ENTRANTE. OPE417840</t>
  </si>
  <si>
    <t>COMEX ORDEN PAGO ENTRANTE. OPE418726</t>
  </si>
  <si>
    <t>COMEX ORDEN PAGO ENTRANTE. OPE419599</t>
  </si>
  <si>
    <t>COMEX ORDEN PAGO ENTRANTE. OPE420319</t>
  </si>
  <si>
    <t>COMEX ORDEN PAGO ENTRANTE. OPE421133</t>
  </si>
  <si>
    <t>PC FACTORY</t>
  </si>
  <si>
    <t>NORTE VERDE</t>
  </si>
  <si>
    <t>PLASTILUZ</t>
  </si>
  <si>
    <t xml:space="preserve">PEPINO, LIMONES </t>
  </si>
  <si>
    <t>HNOS. VELIZ</t>
  </si>
  <si>
    <t>PASAJE TURBUS CALAMA</t>
  </si>
  <si>
    <t>TURBUS</t>
  </si>
  <si>
    <t xml:space="preserve">COMPRAS ALMUERZO </t>
  </si>
  <si>
    <t>12 BIDONES AGUA JUTURI</t>
  </si>
  <si>
    <t xml:space="preserve">CARTA CERTIFICADA </t>
  </si>
  <si>
    <t>CORREOS</t>
  </si>
  <si>
    <t>TOMATES DESAYUNO</t>
  </si>
  <si>
    <t>TUMISA</t>
  </si>
  <si>
    <t xml:space="preserve">LLAVERO HAB </t>
  </si>
  <si>
    <t>ARTESANIAS</t>
  </si>
  <si>
    <t>FRUTAS DESAYUNO</t>
  </si>
  <si>
    <t xml:space="preserve">PAGO ALMUERZO </t>
  </si>
  <si>
    <t xml:space="preserve">EL HUERTO </t>
  </si>
  <si>
    <t>?</t>
  </si>
  <si>
    <t xml:space="preserve">ALMUERZO PERSONAL (POLLOS) </t>
  </si>
  <si>
    <t>POLLOS ASAD</t>
  </si>
  <si>
    <t>PAGA CERTIFICADO DE ALCOHOL IMSPA</t>
  </si>
  <si>
    <t>MUNICIPALIDAD</t>
  </si>
  <si>
    <t>BEBIDA ALMUERZO</t>
  </si>
  <si>
    <t>ALMUERZO CALAMA</t>
  </si>
  <si>
    <t>FLORES HUÉSPEDES</t>
  </si>
  <si>
    <t>FLORERIA SPA</t>
  </si>
  <si>
    <t>LAVADO CAMIONETA</t>
  </si>
  <si>
    <t>CAR WASH SPA</t>
  </si>
  <si>
    <t xml:space="preserve">PAN BERTITA </t>
  </si>
  <si>
    <t>01-6-2019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</si>
</sst>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s>
  <fills count="4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3" applyNumberFormat="0" applyAlignment="0" applyProtection="0"/>
    <xf numFmtId="0" fontId="29" fillId="13" borderId="14" applyNumberFormat="0" applyAlignment="0" applyProtection="0"/>
    <xf numFmtId="0" fontId="30" fillId="13" borderId="13" applyNumberFormat="0" applyAlignment="0" applyProtection="0"/>
    <xf numFmtId="0" fontId="31" fillId="0" borderId="15" applyNumberFormat="0" applyFill="0" applyAlignment="0" applyProtection="0"/>
    <xf numFmtId="0" fontId="32" fillId="14" borderId="16" applyNumberFormat="0" applyAlignment="0" applyProtection="0"/>
    <xf numFmtId="0" fontId="2" fillId="0" borderId="0" applyNumberFormat="0" applyFill="0" applyBorder="0" applyAlignment="0" applyProtection="0"/>
    <xf numFmtId="0" fontId="1" fillId="15" borderId="17" applyNumberFormat="0" applyFont="0" applyAlignment="0" applyProtection="0"/>
    <xf numFmtId="0" fontId="33" fillId="0" borderId="0" applyNumberFormat="0" applyFill="0" applyBorder="0" applyAlignment="0" applyProtection="0"/>
    <xf numFmtId="0" fontId="13" fillId="0" borderId="18" applyNumberFormat="0" applyFill="0" applyAlignment="0" applyProtection="0"/>
    <xf numFmtId="0" fontId="3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4" fillId="39" borderId="0" applyNumberFormat="0" applyBorder="0" applyAlignment="0" applyProtection="0"/>
    <xf numFmtId="0" fontId="36" fillId="0" borderId="0"/>
    <xf numFmtId="41" fontId="1" fillId="0" borderId="0" applyFont="0" applyFill="0" applyBorder="0" applyAlignment="0" applyProtection="0"/>
  </cellStyleXfs>
  <cellXfs count="350">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0" fontId="3" fillId="0" borderId="1" xfId="3"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0" fontId="8" fillId="0" borderId="1" xfId="0" applyFont="1" applyFill="1" applyBorder="1"/>
    <xf numFmtId="168" fontId="8" fillId="0" borderId="0" xfId="2" applyNumberFormat="1" applyFont="1" applyFill="1"/>
    <xf numFmtId="0" fontId="8" fillId="0" borderId="0" xfId="0" applyFont="1" applyFill="1" applyAlignment="1">
      <alignment horizontal="center"/>
    </xf>
    <xf numFmtId="167" fontId="8" fillId="0" borderId="1" xfId="1" applyNumberFormat="1" applyFont="1" applyFill="1" applyBorder="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8" fontId="8" fillId="0" borderId="1" xfId="2" applyNumberFormat="1" applyFont="1" applyFill="1" applyBorder="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0" fontId="8" fillId="8" borderId="1" xfId="0" applyFont="1" applyFill="1" applyBorder="1"/>
    <xf numFmtId="167" fontId="3" fillId="8" borderId="1" xfId="3" applyNumberFormat="1" applyFill="1" applyBorder="1"/>
    <xf numFmtId="167" fontId="8" fillId="8" borderId="1" xfId="1" applyNumberFormat="1" applyFont="1" applyFill="1" applyBorder="1" applyAlignment="1">
      <alignment horizontal="center"/>
    </xf>
    <xf numFmtId="167" fontId="8" fillId="8" borderId="1" xfId="0" applyNumberFormat="1" applyFont="1" applyFill="1" applyBorder="1"/>
    <xf numFmtId="167" fontId="3" fillId="0" borderId="5" xfId="3" applyNumberFormat="1" applyBorder="1"/>
    <xf numFmtId="167" fontId="8" fillId="0" borderId="5" xfId="1" applyNumberFormat="1" applyFont="1" applyFill="1" applyBorder="1" applyAlignment="1">
      <alignment horizontal="center"/>
    </xf>
    <xf numFmtId="167" fontId="8" fillId="0" borderId="5" xfId="0" applyNumberFormat="1" applyFont="1" applyFill="1" applyBorder="1"/>
    <xf numFmtId="164" fontId="3" fillId="0" borderId="0" xfId="3" applyNumberFormat="1"/>
    <xf numFmtId="1" fontId="0" fillId="0" borderId="0" xfId="0" applyNumberFormat="1"/>
    <xf numFmtId="167" fontId="0" fillId="0" borderId="0" xfId="1" applyNumberFormat="1" applyFont="1" applyFill="1"/>
    <xf numFmtId="0" fontId="8" fillId="0" borderId="5" xfId="0" applyFont="1" applyFill="1" applyBorder="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8" fillId="8" borderId="6" xfId="0" applyFont="1" applyFill="1" applyBorder="1"/>
    <xf numFmtId="168" fontId="20" fillId="0" borderId="8" xfId="2" applyNumberFormat="1" applyFont="1" applyFill="1" applyBorder="1"/>
    <xf numFmtId="167" fontId="20" fillId="0" borderId="9" xfId="1" applyNumberFormat="1" applyFont="1" applyFill="1" applyBorder="1"/>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40"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9" xfId="0" applyNumberFormat="1" applyFont="1" applyBorder="1" applyAlignment="1">
      <alignment horizontal="left" vertical="center" wrapText="1"/>
    </xf>
    <xf numFmtId="0" fontId="39" fillId="0" borderId="19" xfId="0" applyFont="1" applyBorder="1" applyAlignment="1">
      <alignment horizontal="left" vertical="center" wrapText="1"/>
    </xf>
    <xf numFmtId="167" fontId="39" fillId="0" borderId="19" xfId="1" applyNumberFormat="1" applyFont="1" applyBorder="1" applyAlignment="1">
      <alignment horizontal="left" vertical="center" wrapText="1"/>
    </xf>
    <xf numFmtId="3" fontId="39" fillId="0" borderId="19" xfId="0" applyNumberFormat="1" applyFont="1" applyBorder="1" applyAlignment="1">
      <alignment horizontal="right" vertical="center" wrapText="1"/>
    </xf>
    <xf numFmtId="22" fontId="39" fillId="0" borderId="19" xfId="0" applyNumberFormat="1" applyFont="1" applyBorder="1" applyAlignment="1">
      <alignment horizontal="left" vertical="center" wrapText="1"/>
    </xf>
    <xf numFmtId="167" fontId="39" fillId="0" borderId="19"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167" fontId="3" fillId="7" borderId="1" xfId="3" applyNumberFormat="1" applyFill="1" applyBorder="1"/>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9"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21" xfId="0" applyFont="1" applyBorder="1" applyAlignment="1">
      <alignment horizontal="right" vertical="center" wrapText="1"/>
    </xf>
    <xf numFmtId="0" fontId="42" fillId="0" borderId="22"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6" borderId="1" xfId="1" applyNumberFormat="1" applyFont="1" applyFill="1" applyBorder="1"/>
    <xf numFmtId="0" fontId="7" fillId="6" borderId="1" xfId="1" applyNumberFormat="1" applyFont="1" applyFill="1" applyBorder="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41" fontId="7" fillId="5" borderId="1" xfId="49" applyFont="1" applyFill="1" applyBorder="1" applyAlignment="1">
      <alignment horizontal="center"/>
    </xf>
    <xf numFmtId="0" fontId="42" fillId="0" borderId="23" xfId="0" applyFont="1" applyBorder="1" applyAlignment="1">
      <alignment horizontal="left" vertical="center" wrapText="1"/>
    </xf>
    <xf numFmtId="0" fontId="42" fillId="0" borderId="25" xfId="0" applyFont="1" applyBorder="1" applyAlignment="1">
      <alignment horizontal="left" vertical="center" wrapText="1"/>
    </xf>
    <xf numFmtId="0" fontId="42" fillId="0" borderId="26" xfId="0" applyFont="1" applyBorder="1" applyAlignment="1">
      <alignment horizontal="left" vertical="center" wrapText="1"/>
    </xf>
    <xf numFmtId="14" fontId="42" fillId="0" borderId="27" xfId="0" applyNumberFormat="1" applyFont="1" applyBorder="1" applyAlignment="1">
      <alignment horizontal="left" vertical="center" wrapText="1"/>
    </xf>
    <xf numFmtId="0" fontId="42" fillId="0" borderId="27" xfId="0" applyFont="1" applyBorder="1" applyAlignment="1">
      <alignment horizontal="left" vertical="center" wrapText="1"/>
    </xf>
    <xf numFmtId="0" fontId="44" fillId="0" borderId="27"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7" fillId="2" borderId="1" xfId="1" applyNumberFormat="1" applyFont="1" applyFill="1" applyBorder="1"/>
    <xf numFmtId="0" fontId="46" fillId="0" borderId="23" xfId="0" applyFont="1" applyBorder="1" applyAlignment="1">
      <alignment horizontal="left" vertical="center" wrapText="1"/>
    </xf>
    <xf numFmtId="14" fontId="46" fillId="0" borderId="24" xfId="0" applyNumberFormat="1" applyFont="1" applyBorder="1" applyAlignment="1">
      <alignment horizontal="left" vertical="center" wrapText="1"/>
    </xf>
    <xf numFmtId="0" fontId="46" fillId="0" borderId="24" xfId="0" applyFont="1" applyBorder="1" applyAlignment="1">
      <alignment horizontal="left" vertical="center" wrapText="1"/>
    </xf>
    <xf numFmtId="0" fontId="47" fillId="0" borderId="24" xfId="0" applyFont="1" applyBorder="1" applyAlignment="1">
      <alignment horizontal="right" vertical="center" wrapText="1"/>
    </xf>
    <xf numFmtId="0" fontId="46" fillId="0" borderId="20" xfId="0" applyFont="1" applyBorder="1" applyAlignment="1">
      <alignment horizontal="right" vertical="center" wrapText="1"/>
    </xf>
    <xf numFmtId="0" fontId="46" fillId="0" borderId="26" xfId="0" applyFont="1" applyBorder="1" applyAlignment="1">
      <alignment horizontal="left" vertical="center" wrapText="1"/>
    </xf>
    <xf numFmtId="14" fontId="46" fillId="0" borderId="27" xfId="0" applyNumberFormat="1" applyFont="1" applyBorder="1" applyAlignment="1">
      <alignment horizontal="left" vertical="center" wrapText="1"/>
    </xf>
    <xf numFmtId="0" fontId="46" fillId="0" borderId="27" xfId="0" applyFont="1" applyBorder="1" applyAlignment="1">
      <alignment horizontal="left" vertical="center" wrapText="1"/>
    </xf>
    <xf numFmtId="0" fontId="47" fillId="0" borderId="27" xfId="0" applyFont="1" applyBorder="1" applyAlignment="1">
      <alignment horizontal="right" vertical="center" wrapText="1"/>
    </xf>
    <xf numFmtId="0" fontId="46" fillId="0" borderId="22" xfId="0" applyFont="1" applyBorder="1" applyAlignment="1">
      <alignment horizontal="right" vertical="center" wrapText="1"/>
    </xf>
    <xf numFmtId="167" fontId="38" fillId="2" borderId="1" xfId="1" applyNumberFormat="1" applyFont="1" applyFill="1" applyBorder="1" applyAlignment="1">
      <alignment horizontal="center"/>
    </xf>
    <xf numFmtId="14" fontId="38" fillId="2" borderId="1" xfId="0" applyNumberFormat="1" applyFont="1" applyFill="1" applyBorder="1" applyAlignment="1">
      <alignment horizontal="center"/>
    </xf>
    <xf numFmtId="0" fontId="38" fillId="2" borderId="1" xfId="0" applyFont="1" applyFill="1" applyBorder="1" applyAlignment="1">
      <alignment horizontal="center"/>
    </xf>
    <xf numFmtId="167" fontId="38" fillId="2" borderId="1" xfId="1" applyNumberFormat="1" applyFont="1" applyFill="1" applyBorder="1"/>
    <xf numFmtId="170" fontId="19" fillId="4" borderId="1" xfId="1" applyNumberFormat="1" applyFont="1" applyFill="1" applyBorder="1"/>
    <xf numFmtId="167" fontId="19" fillId="4" borderId="1" xfId="1" applyNumberFormat="1" applyFont="1" applyFill="1" applyBorder="1"/>
    <xf numFmtId="41" fontId="19" fillId="4" borderId="1" xfId="49" applyFont="1" applyFill="1" applyBorder="1"/>
    <xf numFmtId="0" fontId="37" fillId="4" borderId="1" xfId="0" applyFont="1" applyFill="1" applyBorder="1"/>
    <xf numFmtId="0" fontId="0" fillId="4" borderId="1" xfId="0" applyFill="1" applyBorder="1"/>
    <xf numFmtId="1" fontId="3" fillId="0" borderId="0" xfId="3" applyNumberFormat="1"/>
    <xf numFmtId="167" fontId="17" fillId="0" borderId="0" xfId="1" applyNumberFormat="1" applyFont="1" applyFill="1"/>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TEL%20PASCUAL/EERR/2015/2-Febrero/Libro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bank"/>
    </sheetNames>
    <sheetDataSet>
      <sheetData sheetId="0">
        <row r="2">
          <cell r="A2">
            <v>754</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C8" sqref="C8"/>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996</v>
      </c>
    </row>
    <row r="2" spans="2:8" ht="15.75" x14ac:dyDescent="0.25">
      <c r="B2" s="6" t="s">
        <v>14</v>
      </c>
      <c r="C2" s="6"/>
      <c r="D2" s="89">
        <v>692.42</v>
      </c>
      <c r="F2" s="317"/>
    </row>
    <row r="3" spans="2:8" ht="15.75" x14ac:dyDescent="0.25">
      <c r="B3" s="6" t="s">
        <v>20</v>
      </c>
      <c r="C3" s="6"/>
      <c r="D3" s="40">
        <v>27558.46</v>
      </c>
      <c r="F3" s="317"/>
    </row>
    <row r="4" spans="2:8" x14ac:dyDescent="0.25">
      <c r="B4" s="6" t="s">
        <v>13</v>
      </c>
      <c r="C4" s="6"/>
      <c r="D4" s="6">
        <f>Jun!J114</f>
        <v>92</v>
      </c>
      <c r="E4" s="83">
        <f>+Siteminder!M111</f>
        <v>87</v>
      </c>
    </row>
    <row r="5" spans="2:8" x14ac:dyDescent="0.25">
      <c r="B5" s="6" t="s">
        <v>15</v>
      </c>
      <c r="C5" s="6"/>
      <c r="D5" s="158">
        <f>D4/(31*10)</f>
        <v>0.29677419354838708</v>
      </c>
      <c r="E5" s="158">
        <f>E4/(31*10)</f>
        <v>0.28064516129032258</v>
      </c>
      <c r="G5" s="295"/>
    </row>
    <row r="6" spans="2:8" x14ac:dyDescent="0.25">
      <c r="D6" s="9"/>
      <c r="E6" s="1"/>
    </row>
    <row r="7" spans="2:8" x14ac:dyDescent="0.25">
      <c r="C7" t="s">
        <v>17</v>
      </c>
      <c r="D7" t="s">
        <v>12</v>
      </c>
    </row>
    <row r="8" spans="2:8" x14ac:dyDescent="0.25">
      <c r="B8" s="6" t="s">
        <v>9</v>
      </c>
      <c r="C8" s="7">
        <f>SUM(C9:C11)</f>
        <v>14043847.418111755</v>
      </c>
      <c r="D8" s="8">
        <f>C8/D4</f>
        <v>152650.5154142582</v>
      </c>
      <c r="E8" s="5">
        <f>+D8/D2</f>
        <v>220.45942551378963</v>
      </c>
      <c r="F8" s="5"/>
      <c r="H8" s="290"/>
    </row>
    <row r="9" spans="2:8" x14ac:dyDescent="0.25">
      <c r="B9" t="s">
        <v>7</v>
      </c>
      <c r="C9" s="1">
        <f>Jun!V67/(1.038)</f>
        <v>11817830.520231215</v>
      </c>
      <c r="D9" s="9">
        <f>C9/$C$8</f>
        <v>0.84149522338089922</v>
      </c>
    </row>
    <row r="10" spans="2:8" x14ac:dyDescent="0.25">
      <c r="B10" t="s">
        <v>371</v>
      </c>
      <c r="C10" s="1">
        <f>Jun!V86/(1.038)</f>
        <v>418253.69942196528</v>
      </c>
      <c r="D10" s="9">
        <f>C10/$C$8</f>
        <v>2.9781988294928442E-2</v>
      </c>
    </row>
    <row r="11" spans="2:8" x14ac:dyDescent="0.25">
      <c r="B11" t="s">
        <v>66</v>
      </c>
      <c r="C11" s="1">
        <f>Jun!V110/(1.038)</f>
        <v>1807763.198458574</v>
      </c>
      <c r="D11" s="9">
        <f>C11/$C$8</f>
        <v>0.12872278832417236</v>
      </c>
      <c r="E11" s="1"/>
    </row>
    <row r="13" spans="2:8" x14ac:dyDescent="0.25">
      <c r="B13" s="6" t="s">
        <v>8</v>
      </c>
      <c r="C13" s="8">
        <f>SUM(C14:C21)</f>
        <v>9368488.8039999995</v>
      </c>
      <c r="D13" s="8">
        <f>C13/D4</f>
        <v>101831.40004347825</v>
      </c>
      <c r="E13" s="5">
        <f>C13+C22+C27+C30</f>
        <v>26750781.119199999</v>
      </c>
      <c r="F13" s="94"/>
      <c r="G13" s="106"/>
    </row>
    <row r="14" spans="2:8" x14ac:dyDescent="0.25">
      <c r="B14" t="str">
        <f>'BCI FondRendir'!B142</f>
        <v>Comisión Bco</v>
      </c>
      <c r="C14" s="1">
        <f>'BCI FondRendir'!F142</f>
        <v>76607</v>
      </c>
      <c r="D14" s="5">
        <f>C14/$D$4</f>
        <v>832.68478260869563</v>
      </c>
      <c r="E14" s="5"/>
    </row>
    <row r="15" spans="2:8" x14ac:dyDescent="0.25">
      <c r="B15" t="str">
        <f>'BCI FondRendir'!B143</f>
        <v>Comisión Booking</v>
      </c>
      <c r="C15" s="1">
        <f>+'BCI FondRendir'!F143</f>
        <v>3733501</v>
      </c>
      <c r="D15" s="5">
        <f t="shared" ref="D15:D23" si="0">C15/$D$4</f>
        <v>40581.532608695656</v>
      </c>
      <c r="E15" s="5"/>
    </row>
    <row r="16" spans="2:8" x14ac:dyDescent="0.25">
      <c r="B16" t="str">
        <f>'BCI FondRendir'!B144</f>
        <v>Comisión Expedia</v>
      </c>
      <c r="C16" s="1">
        <f>+'BCI FondRendir'!F144</f>
        <v>970507</v>
      </c>
      <c r="D16" s="5">
        <f t="shared" si="0"/>
        <v>10548.989130434782</v>
      </c>
      <c r="E16" s="5"/>
    </row>
    <row r="17" spans="2:6" x14ac:dyDescent="0.25">
      <c r="B17" t="str">
        <f>'BCI FondRendir'!B145</f>
        <v>Comisión otras</v>
      </c>
      <c r="C17" s="1">
        <f>+'BCI FondRendir'!F145</f>
        <v>205094.80399999997</v>
      </c>
      <c r="D17" s="5">
        <f t="shared" si="0"/>
        <v>2229.2913478260866</v>
      </c>
      <c r="E17" s="5"/>
    </row>
    <row r="18" spans="2:6" x14ac:dyDescent="0.25">
      <c r="B18" t="str">
        <f>'BCI FondRendir'!B146</f>
        <v>Costos Directos</v>
      </c>
      <c r="C18" s="1">
        <f>+'BCI FondRendir'!F146</f>
        <v>1057104</v>
      </c>
      <c r="D18" s="5">
        <f t="shared" si="0"/>
        <v>11490.260869565218</v>
      </c>
      <c r="E18" s="5"/>
    </row>
    <row r="19" spans="2:6" x14ac:dyDescent="0.25">
      <c r="C19" s="1">
        <f>+'BCI FondRendir'!F147</f>
        <v>1600000</v>
      </c>
      <c r="D19" s="5">
        <f t="shared" si="0"/>
        <v>17391.304347826088</v>
      </c>
      <c r="E19" s="5"/>
    </row>
    <row r="20" spans="2:6" x14ac:dyDescent="0.25">
      <c r="B20" t="s">
        <v>188</v>
      </c>
      <c r="C20" s="1">
        <f>'BCI FondRendir'!F153</f>
        <v>1725675</v>
      </c>
      <c r="D20" s="5">
        <f>C20/$D$4</f>
        <v>18757.33695652174</v>
      </c>
      <c r="E20" s="5"/>
    </row>
    <row r="21" spans="2:6" x14ac:dyDescent="0.25">
      <c r="B21" t="s">
        <v>58</v>
      </c>
      <c r="C21" s="1">
        <f>'BCI FondRendir'!H159</f>
        <v>0</v>
      </c>
      <c r="D21" s="5">
        <f t="shared" si="0"/>
        <v>0</v>
      </c>
    </row>
    <row r="22" spans="2:6" x14ac:dyDescent="0.25">
      <c r="B22" s="6" t="s">
        <v>10</v>
      </c>
      <c r="C22" s="8">
        <f>SUM(C23:C26)</f>
        <v>12146837.315199999</v>
      </c>
      <c r="D22" s="8">
        <f>C22/D4</f>
        <v>132030.84038260867</v>
      </c>
      <c r="E22" s="5"/>
      <c r="F22" s="5"/>
    </row>
    <row r="23" spans="2:6" x14ac:dyDescent="0.25">
      <c r="B23" t="s">
        <v>30</v>
      </c>
      <c r="C23" s="1">
        <f>'BCI FondRendir'!F154</f>
        <v>8718266</v>
      </c>
      <c r="D23" s="5">
        <f t="shared" si="0"/>
        <v>94763.760869565216</v>
      </c>
    </row>
    <row r="24" spans="2:6" s="210" customFormat="1" x14ac:dyDescent="0.25">
      <c r="B24" t="str">
        <f>'BCI FondRendir'!B149</f>
        <v>Gastos Operación</v>
      </c>
      <c r="C24" s="1">
        <f>+'BCI FondRendir'!F149</f>
        <v>3059605.1</v>
      </c>
      <c r="D24" s="5">
        <f>C24/$D$4</f>
        <v>33256.577173913043</v>
      </c>
    </row>
    <row r="25" spans="2:6" x14ac:dyDescent="0.25">
      <c r="B25" s="14" t="s">
        <v>21</v>
      </c>
      <c r="C25" s="15"/>
      <c r="D25" s="5">
        <f t="shared" ref="D25:D26" si="1">C25/$D$4</f>
        <v>0</v>
      </c>
    </row>
    <row r="26" spans="2:6" x14ac:dyDescent="0.25">
      <c r="B26" s="14" t="s">
        <v>39</v>
      </c>
      <c r="C26" s="1">
        <f>'BCI FondRendir'!F148</f>
        <v>368966.21520000004</v>
      </c>
      <c r="D26" s="5">
        <f t="shared" si="1"/>
        <v>4010.5023391304353</v>
      </c>
    </row>
    <row r="27" spans="2:6" x14ac:dyDescent="0.25">
      <c r="B27" s="6" t="s">
        <v>18</v>
      </c>
      <c r="C27" s="8">
        <f>SUM(C28:C29)</f>
        <v>5235455</v>
      </c>
      <c r="D27" s="8">
        <f>C27/D4</f>
        <v>56907.119565217392</v>
      </c>
    </row>
    <row r="28" spans="2:6" x14ac:dyDescent="0.25">
      <c r="B28" t="s">
        <v>19</v>
      </c>
      <c r="C28" s="1">
        <f>+'BCI FondRendir'!F152</f>
        <v>5235455</v>
      </c>
      <c r="E28" s="125"/>
    </row>
    <row r="29" spans="2:6" x14ac:dyDescent="0.25">
      <c r="C29" s="1"/>
    </row>
    <row r="30" spans="2:6" x14ac:dyDescent="0.25">
      <c r="B30" s="6" t="s">
        <v>11</v>
      </c>
      <c r="C30" s="7">
        <f>SUM(C31:C32)</f>
        <v>0</v>
      </c>
      <c r="D30" s="8">
        <f>C30/D4</f>
        <v>0</v>
      </c>
      <c r="E30" s="5">
        <f>+D27+D22</f>
        <v>188937.95994782605</v>
      </c>
      <c r="F30">
        <f>+E30/650</f>
        <v>290.67378453511702</v>
      </c>
    </row>
    <row r="31" spans="2:6" x14ac:dyDescent="0.25">
      <c r="B31" t="s">
        <v>11</v>
      </c>
      <c r="C31" s="1">
        <f>-'BCI FondRendir'!F151</f>
        <v>0</v>
      </c>
    </row>
    <row r="32" spans="2:6" x14ac:dyDescent="0.25">
      <c r="B32" t="s">
        <v>122</v>
      </c>
      <c r="C32" s="1"/>
    </row>
    <row r="33" spans="2:13" x14ac:dyDescent="0.25">
      <c r="B33" t="str">
        <f>'BCI FondRendir'!B150</f>
        <v>Impuestos</v>
      </c>
      <c r="C33" s="1">
        <f>+'BCI FondRendir'!F150</f>
        <v>1557255</v>
      </c>
      <c r="D33" s="5">
        <f>C33/$D$4</f>
        <v>16926.684782608696</v>
      </c>
    </row>
    <row r="35" spans="2:13" x14ac:dyDescent="0.25">
      <c r="B35" s="2" t="s">
        <v>379</v>
      </c>
      <c r="C35" s="10">
        <f>C8-C13-C22-C30-C27</f>
        <v>-12706933.701088244</v>
      </c>
    </row>
    <row r="36" spans="2:13" x14ac:dyDescent="0.25">
      <c r="B36" s="2" t="s">
        <v>32</v>
      </c>
      <c r="C36" s="10">
        <f>C33</f>
        <v>1557255</v>
      </c>
      <c r="D36" s="10">
        <f>C35*0.25</f>
        <v>-3176733.425272061</v>
      </c>
    </row>
    <row r="37" spans="2:13" x14ac:dyDescent="0.25">
      <c r="B37" s="2" t="s">
        <v>97</v>
      </c>
      <c r="C37" s="10">
        <f>'BCI FondRendir'!G159</f>
        <v>1110052.9790000001</v>
      </c>
    </row>
    <row r="38" spans="2:13" x14ac:dyDescent="0.25">
      <c r="B38" s="2" t="s">
        <v>98</v>
      </c>
      <c r="C38" s="10">
        <f>Jun!F131</f>
        <v>135696.1</v>
      </c>
    </row>
    <row r="39" spans="2:13" x14ac:dyDescent="0.25">
      <c r="B39" s="16" t="s">
        <v>16</v>
      </c>
      <c r="C39" s="17">
        <f>C35-D36</f>
        <v>-9530200.2758161835</v>
      </c>
    </row>
    <row r="40" spans="2:13" x14ac:dyDescent="0.25">
      <c r="B40" s="16" t="s">
        <v>134</v>
      </c>
      <c r="C40" s="10">
        <f>C8-C13-C22</f>
        <v>-7471478.7010882441</v>
      </c>
      <c r="J40" s="93"/>
      <c r="K40" s="93"/>
      <c r="L40" s="93"/>
      <c r="M40" s="93"/>
    </row>
    <row r="41" spans="2:13" x14ac:dyDescent="0.25">
      <c r="C41" s="20" t="s">
        <v>47</v>
      </c>
      <c r="D41" s="20" t="s">
        <v>48</v>
      </c>
      <c r="E41" s="20" t="s">
        <v>275</v>
      </c>
      <c r="F41" s="20" t="s">
        <v>40</v>
      </c>
      <c r="G41" s="20" t="s">
        <v>41</v>
      </c>
      <c r="J41" s="94"/>
    </row>
    <row r="42" spans="2:13" x14ac:dyDescent="0.25">
      <c r="B42" s="2" t="s">
        <v>33</v>
      </c>
      <c r="C42" s="10"/>
      <c r="D42" s="10"/>
      <c r="E42" s="10"/>
      <c r="F42" s="10"/>
      <c r="G42" s="10"/>
    </row>
    <row r="43" spans="2:13" x14ac:dyDescent="0.25">
      <c r="B43" s="2" t="s">
        <v>52</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102"/>
      <c r="I45" s="166"/>
    </row>
    <row r="46" spans="2:13" x14ac:dyDescent="0.25">
      <c r="B46" s="2" t="s">
        <v>299</v>
      </c>
      <c r="C46" s="10"/>
      <c r="D46" s="10"/>
      <c r="E46" s="10"/>
      <c r="F46" s="10"/>
      <c r="G46" s="10">
        <f t="shared" ref="G46:G49" si="2">F46*$D$3</f>
        <v>0</v>
      </c>
      <c r="H46" s="270"/>
      <c r="I46" s="270"/>
      <c r="J46" s="270"/>
      <c r="K46" s="166"/>
      <c r="L46" s="166"/>
      <c r="M46" s="166"/>
    </row>
    <row r="47" spans="2:13" x14ac:dyDescent="0.25">
      <c r="B47" s="2" t="s">
        <v>300</v>
      </c>
      <c r="C47" s="10"/>
      <c r="D47" s="10"/>
      <c r="E47" s="10"/>
      <c r="F47" s="10"/>
      <c r="G47" s="10">
        <f t="shared" si="2"/>
        <v>0</v>
      </c>
      <c r="H47" s="270"/>
      <c r="I47" s="270"/>
      <c r="J47" s="270"/>
      <c r="K47" s="166"/>
      <c r="L47" s="166"/>
      <c r="M47" s="166"/>
    </row>
    <row r="48" spans="2:13" x14ac:dyDescent="0.25">
      <c r="B48" s="2" t="s">
        <v>301</v>
      </c>
      <c r="C48" s="10"/>
      <c r="D48" s="10"/>
      <c r="E48" s="10"/>
      <c r="F48" s="10"/>
      <c r="G48" s="10"/>
      <c r="H48" s="270"/>
      <c r="I48" s="270"/>
      <c r="J48" s="270"/>
      <c r="K48" s="166"/>
      <c r="L48" s="243"/>
      <c r="M48" s="166"/>
    </row>
    <row r="49" spans="1:15" x14ac:dyDescent="0.25">
      <c r="B49" s="2" t="s">
        <v>302</v>
      </c>
      <c r="C49" s="10"/>
      <c r="D49" s="10"/>
      <c r="E49" s="10"/>
      <c r="F49" s="10">
        <f>30000000/26561.4-4000000/26798.14-13500000/27558.46</f>
        <v>490.32672565966504</v>
      </c>
      <c r="G49" s="10">
        <f t="shared" si="2"/>
        <v>13512649.456022853</v>
      </c>
      <c r="H49" s="270"/>
      <c r="I49" s="270"/>
      <c r="J49" s="270"/>
      <c r="K49" s="166"/>
      <c r="L49" s="243"/>
      <c r="M49" s="166"/>
    </row>
    <row r="50" spans="1:15" x14ac:dyDescent="0.25">
      <c r="B50" s="101" t="s">
        <v>93</v>
      </c>
      <c r="C50" s="102">
        <f>SUM(C42:C49)</f>
        <v>0</v>
      </c>
      <c r="D50" s="102">
        <f>SUM(D42:D49)</f>
        <v>0</v>
      </c>
      <c r="E50" s="102">
        <f>SUM(E42:E49)</f>
        <v>0</v>
      </c>
      <c r="F50" s="102"/>
      <c r="G50" s="102"/>
      <c r="H50" s="270"/>
      <c r="I50" s="270"/>
      <c r="J50" s="270"/>
      <c r="K50" s="166"/>
      <c r="L50" s="166"/>
      <c r="M50" s="166"/>
    </row>
    <row r="51" spans="1:15" x14ac:dyDescent="0.25">
      <c r="B51" s="101"/>
      <c r="C51" s="102"/>
      <c r="D51" s="102">
        <f>D50*D3</f>
        <v>0</v>
      </c>
      <c r="E51" s="102"/>
      <c r="F51" s="102"/>
      <c r="G51" s="102"/>
      <c r="I51" s="166"/>
      <c r="J51" s="210"/>
      <c r="K51" s="210"/>
      <c r="L51" s="210"/>
      <c r="M51" s="210"/>
      <c r="N51" s="210"/>
      <c r="O51" s="210"/>
    </row>
    <row r="52" spans="1:15" x14ac:dyDescent="0.25">
      <c r="I52" s="166"/>
      <c r="J52" s="210"/>
      <c r="K52" s="210"/>
      <c r="L52" s="210"/>
      <c r="M52" s="210"/>
      <c r="N52" s="210"/>
      <c r="O52" s="210"/>
    </row>
    <row r="55" spans="1:15" x14ac:dyDescent="0.25">
      <c r="A55" s="125"/>
      <c r="B55" s="125"/>
      <c r="C55" s="125"/>
      <c r="D55" s="125"/>
      <c r="E55" s="125"/>
      <c r="F55" s="125"/>
    </row>
    <row r="56" spans="1:15" x14ac:dyDescent="0.25">
      <c r="A56" s="125"/>
      <c r="B56" s="125"/>
      <c r="C56" s="125"/>
      <c r="D56" s="125"/>
      <c r="E56" s="125"/>
      <c r="F56" s="125"/>
    </row>
    <row r="57" spans="1:15" x14ac:dyDescent="0.25">
      <c r="A57" s="125"/>
      <c r="B57" s="125"/>
      <c r="C57" s="125"/>
      <c r="D57" s="125"/>
      <c r="E57" s="125"/>
      <c r="F57" s="125"/>
    </row>
    <row r="58" spans="1:15" x14ac:dyDescent="0.25">
      <c r="A58" s="125"/>
      <c r="B58" s="125"/>
      <c r="C58" s="125"/>
      <c r="D58" s="125"/>
      <c r="E58" s="125"/>
      <c r="F58" s="125"/>
    </row>
    <row r="59" spans="1:15" x14ac:dyDescent="0.25">
      <c r="A59" s="125"/>
      <c r="B59" s="125"/>
      <c r="C59" s="125"/>
      <c r="D59" s="125"/>
      <c r="E59" s="125"/>
      <c r="F59" s="125"/>
    </row>
    <row r="60" spans="1:15" x14ac:dyDescent="0.25">
      <c r="A60" s="125"/>
      <c r="B60" s="125"/>
      <c r="C60" s="125"/>
      <c r="D60" s="125"/>
      <c r="E60" s="125"/>
      <c r="F60" s="125"/>
    </row>
    <row r="61" spans="1:15" x14ac:dyDescent="0.25">
      <c r="A61" s="125"/>
      <c r="B61" s="125"/>
      <c r="C61" s="125"/>
      <c r="D61" s="125"/>
      <c r="E61" s="125"/>
      <c r="F61" s="125"/>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FD197"/>
  <sheetViews>
    <sheetView topLeftCell="A73" zoomScale="70" zoomScaleNormal="70" workbookViewId="0">
      <selection activeCell="M122" sqref="M122"/>
    </sheetView>
  </sheetViews>
  <sheetFormatPr baseColWidth="10" defaultColWidth="11.28515625" defaultRowHeight="15" outlineLevelCol="1" x14ac:dyDescent="0.25"/>
  <cols>
    <col min="1" max="1" width="9.85546875" style="33" customWidth="1"/>
    <col min="2" max="4" width="9.5703125" style="148" customWidth="1"/>
    <col min="5" max="5" width="26.7109375" style="33" customWidth="1"/>
    <col min="6" max="6" width="8.28515625" style="33" customWidth="1"/>
    <col min="7" max="7" width="16" style="33" customWidth="1"/>
    <col min="8" max="9" width="14.140625" style="36" customWidth="1"/>
    <col min="10" max="10" width="12.5703125" style="33" customWidth="1"/>
    <col min="11" max="11" width="13.7109375" style="35" customWidth="1" outlineLevel="1"/>
    <col min="12" max="12" width="9.5703125" customWidth="1" outlineLevel="1"/>
    <col min="13" max="13" width="12.5703125" style="35" customWidth="1" outlineLevel="1"/>
    <col min="14" max="18" width="9.5703125" style="35" customWidth="1" outlineLevel="1"/>
    <col min="19" max="19" width="10.7109375" style="33" customWidth="1"/>
    <col min="20" max="20" width="11" style="33" customWidth="1"/>
    <col min="21" max="21" width="10.140625" style="38" customWidth="1"/>
    <col min="22" max="22" width="13.28515625" style="33" customWidth="1"/>
    <col min="23" max="23" width="14.28515625" style="148" customWidth="1"/>
    <col min="24" max="24" width="15.28515625" style="148" customWidth="1"/>
    <col min="25" max="25" width="14" style="148" customWidth="1"/>
    <col min="26" max="26" width="21.7109375" style="33" customWidth="1"/>
    <col min="27" max="16384" width="11.28515625" style="33"/>
  </cols>
  <sheetData>
    <row r="1" spans="1:26" ht="15" customHeight="1" x14ac:dyDescent="0.2">
      <c r="A1" s="244"/>
      <c r="B1" s="344" t="s">
        <v>306</v>
      </c>
      <c r="C1" s="345"/>
      <c r="D1" s="346"/>
      <c r="E1" s="244"/>
      <c r="F1" s="244"/>
      <c r="G1" s="244"/>
      <c r="H1" s="245"/>
      <c r="I1" s="245"/>
      <c r="J1" s="244"/>
      <c r="K1" s="349" t="s">
        <v>90</v>
      </c>
      <c r="L1" s="349"/>
      <c r="M1" s="349" t="s">
        <v>91</v>
      </c>
      <c r="N1" s="349"/>
      <c r="O1" s="349" t="s">
        <v>92</v>
      </c>
      <c r="P1" s="349"/>
      <c r="Q1" s="349" t="s">
        <v>154</v>
      </c>
      <c r="R1" s="349"/>
      <c r="S1" s="244"/>
      <c r="T1" s="244"/>
      <c r="U1" s="248"/>
      <c r="V1" s="244"/>
      <c r="W1" s="244"/>
      <c r="X1" s="244"/>
      <c r="Y1" s="244"/>
    </row>
    <row r="2" spans="1:26" ht="30" customHeight="1" x14ac:dyDescent="0.2">
      <c r="A2" s="244" t="s">
        <v>84</v>
      </c>
      <c r="B2" s="244" t="s">
        <v>303</v>
      </c>
      <c r="C2" s="244" t="s">
        <v>304</v>
      </c>
      <c r="D2" s="244" t="s">
        <v>305</v>
      </c>
      <c r="E2" s="244" t="s">
        <v>0</v>
      </c>
      <c r="F2" s="244" t="s">
        <v>49</v>
      </c>
      <c r="G2" s="244" t="s">
        <v>85</v>
      </c>
      <c r="H2" s="245" t="s">
        <v>1</v>
      </c>
      <c r="I2" s="245" t="s">
        <v>2</v>
      </c>
      <c r="J2" s="245" t="s">
        <v>3</v>
      </c>
      <c r="K2" s="246" t="s">
        <v>86</v>
      </c>
      <c r="L2" s="247" t="s">
        <v>53</v>
      </c>
      <c r="M2" s="246" t="s">
        <v>86</v>
      </c>
      <c r="N2" s="246" t="s">
        <v>53</v>
      </c>
      <c r="O2" s="246" t="s">
        <v>86</v>
      </c>
      <c r="P2" s="246" t="s">
        <v>53</v>
      </c>
      <c r="Q2" s="246" t="s">
        <v>86</v>
      </c>
      <c r="R2" s="246" t="s">
        <v>53</v>
      </c>
      <c r="S2" s="244" t="s">
        <v>87</v>
      </c>
      <c r="T2" s="244" t="s">
        <v>89</v>
      </c>
      <c r="U2" s="248" t="s">
        <v>50</v>
      </c>
      <c r="V2" s="244" t="s">
        <v>155</v>
      </c>
      <c r="W2" s="244" t="s">
        <v>49</v>
      </c>
      <c r="X2" s="244" t="s">
        <v>6</v>
      </c>
      <c r="Y2" s="244" t="s">
        <v>6</v>
      </c>
    </row>
    <row r="3" spans="1:26" s="148" customFormat="1" ht="15" customHeight="1" x14ac:dyDescent="0.25">
      <c r="A3" s="260">
        <v>3969</v>
      </c>
      <c r="B3" s="293">
        <v>1362</v>
      </c>
      <c r="C3" s="293">
        <v>1431</v>
      </c>
      <c r="D3" s="293"/>
      <c r="E3" s="261" t="s">
        <v>598</v>
      </c>
      <c r="F3" s="261" t="s">
        <v>244</v>
      </c>
      <c r="G3" s="261">
        <v>1465781927</v>
      </c>
      <c r="H3" s="262">
        <v>43636</v>
      </c>
      <c r="I3" s="262">
        <v>43641</v>
      </c>
      <c r="J3" s="261">
        <v>5</v>
      </c>
      <c r="K3" s="263"/>
      <c r="L3" s="264"/>
      <c r="M3" s="263"/>
      <c r="N3" s="263">
        <v>820</v>
      </c>
      <c r="O3" s="263"/>
      <c r="P3" s="263"/>
      <c r="Q3" s="263"/>
      <c r="R3" s="263">
        <v>205</v>
      </c>
      <c r="S3" s="153">
        <f t="shared" ref="S3:S64" si="0">L3+N3+P3+R3</f>
        <v>1025</v>
      </c>
      <c r="T3" s="153">
        <f t="shared" ref="T3:T64" si="1">M3+O3+K3+Q3</f>
        <v>0</v>
      </c>
      <c r="U3" s="151">
        <f>IF(J3=0,(S3+T3/EERR!$D$2/1.19),(S3+T3/EERR!$D$2/1.19)/J3)</f>
        <v>205</v>
      </c>
      <c r="V3" s="153">
        <f>T3+S3*EERR!$D$2</f>
        <v>709730.5</v>
      </c>
      <c r="W3" s="148">
        <f ca="1">SUMIF(Siteminder!$A$5:$L$164,Jun!G3,Siteminder!$P$5:$P$164)</f>
        <v>5</v>
      </c>
      <c r="X3" s="267">
        <f>SUMIF(Transbank!$A$2:$A$472,B3,Transbank!$L$2:$L$472)+SUMIF(Transbank!$A$2:$A$472,C3,Transbank!$L$2:$L$472)+SUMIF(Transbank!$A$2:$A$472,D3,Transbank!$L$2:$L$472)+(K3+O3)+(L3+P3)*EERR!$D$2</f>
        <v>709644.4</v>
      </c>
      <c r="Y3" s="267">
        <f>X3/EERR!$D$2</f>
        <v>1024.8756535050982</v>
      </c>
      <c r="Z3" s="277">
        <f t="shared" ref="Z3:Z69" si="2">+X3-V3</f>
        <v>-86.099999999976717</v>
      </c>
    </row>
    <row r="4" spans="1:26" s="148" customFormat="1" ht="15" customHeight="1" x14ac:dyDescent="0.25">
      <c r="A4" s="260">
        <v>3970</v>
      </c>
      <c r="B4" s="293">
        <v>1432</v>
      </c>
      <c r="C4" s="293">
        <v>1378</v>
      </c>
      <c r="D4" s="293"/>
      <c r="E4" s="261" t="s">
        <v>599</v>
      </c>
      <c r="F4" s="261" t="s">
        <v>244</v>
      </c>
      <c r="G4" s="261">
        <v>2117972195</v>
      </c>
      <c r="H4" s="262">
        <v>43637</v>
      </c>
      <c r="I4" s="262">
        <v>43640</v>
      </c>
      <c r="J4" s="261">
        <v>6</v>
      </c>
      <c r="K4" s="263"/>
      <c r="L4" s="264"/>
      <c r="M4" s="263"/>
      <c r="N4" s="263">
        <v>880</v>
      </c>
      <c r="O4" s="263"/>
      <c r="P4" s="263"/>
      <c r="Q4" s="263"/>
      <c r="R4" s="263">
        <v>440</v>
      </c>
      <c r="S4" s="153">
        <f t="shared" si="0"/>
        <v>1320</v>
      </c>
      <c r="T4" s="153">
        <f t="shared" si="1"/>
        <v>0</v>
      </c>
      <c r="U4" s="151">
        <f>IF(J4=0,(S4+T4/EERR!$D$2/1.19),(S4+T4/EERR!$D$2/1.19)/J4)</f>
        <v>220</v>
      </c>
      <c r="V4" s="153">
        <f>T4+S4*EERR!$D$2</f>
        <v>913994.39999999991</v>
      </c>
      <c r="W4" s="148">
        <f ca="1">SUMIF(Siteminder!$A$5:$L$164,Jun!G4,Siteminder!$P$5:$P$164)</f>
        <v>6</v>
      </c>
      <c r="X4" s="267">
        <f>SUMIF(Transbank!$A$2:$A$472,B4,Transbank!$L$2:$L$472)+SUMIF(Transbank!$A$2:$A$472,C4,Transbank!$L$2:$L$472)+SUMIF(Transbank!$A$2:$A$472,D4,Transbank!$L$2:$L$472)+(K4+O4)+(L4+P4)*EERR!$D$2</f>
        <v>913809.6</v>
      </c>
      <c r="Y4" s="267">
        <f>X4/EERR!$D$2</f>
        <v>1319.7331099621617</v>
      </c>
      <c r="Z4" s="277">
        <f t="shared" si="2"/>
        <v>-184.79999999993015</v>
      </c>
    </row>
    <row r="5" spans="1:26" s="148" customFormat="1" ht="15" customHeight="1" x14ac:dyDescent="0.25">
      <c r="A5" s="260">
        <v>3971</v>
      </c>
      <c r="B5" s="293">
        <v>1374</v>
      </c>
      <c r="C5" s="293"/>
      <c r="D5" s="293"/>
      <c r="E5" s="261" t="s">
        <v>600</v>
      </c>
      <c r="F5" s="261" t="s">
        <v>244</v>
      </c>
      <c r="G5" s="261">
        <v>1057203396</v>
      </c>
      <c r="H5" s="262">
        <v>43637</v>
      </c>
      <c r="I5" s="262">
        <v>43638</v>
      </c>
      <c r="J5" s="261">
        <v>1</v>
      </c>
      <c r="K5" s="263"/>
      <c r="L5" s="264"/>
      <c r="M5" s="263"/>
      <c r="N5" s="263"/>
      <c r="O5" s="263"/>
      <c r="P5" s="263"/>
      <c r="Q5" s="263"/>
      <c r="R5" s="263">
        <v>205</v>
      </c>
      <c r="S5" s="153">
        <f t="shared" si="0"/>
        <v>205</v>
      </c>
      <c r="T5" s="153">
        <f t="shared" si="1"/>
        <v>0</v>
      </c>
      <c r="U5" s="151">
        <f>IF(J5=0,(S5+T5/EERR!$D$2/1.19),(S5+T5/EERR!$D$2/1.19)/J5)</f>
        <v>205</v>
      </c>
      <c r="V5" s="153">
        <f>T5+S5*EERR!$D$2</f>
        <v>141946.1</v>
      </c>
      <c r="W5" s="148">
        <f ca="1">SUMIF(Siteminder!$A$5:$L$164,Jun!G5,Siteminder!$P$5:$P$164)</f>
        <v>1</v>
      </c>
      <c r="X5" s="267">
        <f>SUMIF(Transbank!$A$2:$A$472,B5,Transbank!$L$2:$L$472)+SUMIF(Transbank!$A$2:$A$472,C5,Transbank!$L$2:$L$472)+SUMIF(Transbank!$A$2:$A$472,D5,Transbank!$L$2:$L$472)+(K5+O5)+(L5+P5)*EERR!$D$2</f>
        <v>141860</v>
      </c>
      <c r="Y5" s="267">
        <f>X5/EERR!$D$2</f>
        <v>204.87565350509809</v>
      </c>
      <c r="Z5" s="277">
        <f t="shared" si="2"/>
        <v>-86.100000000005821</v>
      </c>
    </row>
    <row r="6" spans="1:26" s="148" customFormat="1" ht="15" customHeight="1" x14ac:dyDescent="0.25">
      <c r="A6" s="260">
        <v>3972</v>
      </c>
      <c r="B6" s="293">
        <v>1372</v>
      </c>
      <c r="C6" s="293">
        <v>1434</v>
      </c>
      <c r="D6" s="293"/>
      <c r="E6" s="261" t="s">
        <v>601</v>
      </c>
      <c r="F6" s="261" t="s">
        <v>244</v>
      </c>
      <c r="G6" s="261">
        <v>3729306022</v>
      </c>
      <c r="H6" s="262">
        <v>43637</v>
      </c>
      <c r="I6" s="262">
        <v>43642</v>
      </c>
      <c r="J6" s="261">
        <v>5</v>
      </c>
      <c r="K6" s="263"/>
      <c r="L6" s="264"/>
      <c r="M6" s="263"/>
      <c r="N6" s="263">
        <v>880</v>
      </c>
      <c r="O6" s="263"/>
      <c r="P6" s="263"/>
      <c r="Q6" s="263"/>
      <c r="R6" s="263">
        <v>220</v>
      </c>
      <c r="S6" s="153">
        <f t="shared" si="0"/>
        <v>1100</v>
      </c>
      <c r="T6" s="153">
        <f t="shared" si="1"/>
        <v>0</v>
      </c>
      <c r="U6" s="151">
        <f>IF(J6=0,(S6+T6/EERR!$D$2/1.19),(S6+T6/EERR!$D$2/1.19)/J6)</f>
        <v>220</v>
      </c>
      <c r="V6" s="153">
        <f>T6+S6*EERR!$D$2</f>
        <v>761662</v>
      </c>
      <c r="W6" s="148">
        <f ca="1">SUMIF(Siteminder!$A$5:$L$164,Jun!G6,Siteminder!$P$5:$P$164)</f>
        <v>5</v>
      </c>
      <c r="X6" s="267">
        <f>SUMIF(Transbank!$A$2:$A$472,B6,Transbank!$L$2:$L$472)+SUMIF(Transbank!$A$2:$A$472,C6,Transbank!$L$2:$L$472)+SUMIF(Transbank!$A$2:$A$472,D6,Transbank!$L$2:$L$472)+(K6+O6)+(L6+P6)*EERR!$D$2</f>
        <v>761569.6</v>
      </c>
      <c r="Y6" s="267">
        <f>X6/EERR!$D$2</f>
        <v>1099.866554981081</v>
      </c>
      <c r="Z6" s="277">
        <f t="shared" si="2"/>
        <v>-92.400000000023283</v>
      </c>
    </row>
    <row r="7" spans="1:26" s="148" customFormat="1" ht="15" customHeight="1" x14ac:dyDescent="0.25">
      <c r="A7" s="260">
        <v>3973</v>
      </c>
      <c r="B7" s="293">
        <v>1373</v>
      </c>
      <c r="C7" s="293">
        <v>1436</v>
      </c>
      <c r="D7" s="293"/>
      <c r="E7" s="261" t="s">
        <v>602</v>
      </c>
      <c r="F7" s="261" t="s">
        <v>244</v>
      </c>
      <c r="G7" s="261">
        <v>3129396519</v>
      </c>
      <c r="H7" s="262">
        <v>43637</v>
      </c>
      <c r="I7" s="262">
        <v>43640</v>
      </c>
      <c r="J7" s="261">
        <v>3</v>
      </c>
      <c r="K7" s="263"/>
      <c r="L7" s="264"/>
      <c r="M7" s="263"/>
      <c r="N7" s="263">
        <v>440</v>
      </c>
      <c r="O7" s="263"/>
      <c r="P7" s="263"/>
      <c r="Q7" s="263"/>
      <c r="R7" s="263">
        <v>220</v>
      </c>
      <c r="S7" s="153">
        <f t="shared" si="0"/>
        <v>660</v>
      </c>
      <c r="T7" s="153">
        <f t="shared" si="1"/>
        <v>0</v>
      </c>
      <c r="U7" s="151">
        <f>IF(J7=0,(S7+T7/EERR!$D$2/1.19),(S7+T7/EERR!$D$2/1.19)/J7)</f>
        <v>220</v>
      </c>
      <c r="V7" s="153">
        <f>T7+S7*EERR!$D$2</f>
        <v>456997.19999999995</v>
      </c>
      <c r="W7" s="148">
        <f ca="1">SUMIF(Siteminder!$A$5:$L$164,Jun!G7,Siteminder!$P$5:$P$164)</f>
        <v>3</v>
      </c>
      <c r="X7" s="267">
        <f>SUMIF(Transbank!$A$2:$A$472,B7,Transbank!$L$2:$L$472)+SUMIF(Transbank!$A$2:$A$472,C7,Transbank!$L$2:$L$472)+SUMIF(Transbank!$A$2:$A$472,D7,Transbank!$L$2:$L$472)+(K7+O7)+(L7+P7)*EERR!$D$2</f>
        <v>456904.8</v>
      </c>
      <c r="Y7" s="267">
        <f>X7/EERR!$D$2</f>
        <v>659.86655498108087</v>
      </c>
      <c r="Z7" s="277">
        <f t="shared" si="2"/>
        <v>-92.399999999965075</v>
      </c>
    </row>
    <row r="8" spans="1:26" s="148" customFormat="1" ht="15" customHeight="1" x14ac:dyDescent="0.25">
      <c r="A8" s="260">
        <v>3974</v>
      </c>
      <c r="B8" s="293">
        <v>1371</v>
      </c>
      <c r="C8" s="293">
        <v>1437</v>
      </c>
      <c r="D8" s="293"/>
      <c r="E8" s="261" t="s">
        <v>603</v>
      </c>
      <c r="F8" s="261" t="s">
        <v>244</v>
      </c>
      <c r="G8" s="261">
        <v>2242455583</v>
      </c>
      <c r="H8" s="262">
        <v>43637</v>
      </c>
      <c r="I8" s="262">
        <v>43644</v>
      </c>
      <c r="J8" s="261">
        <v>7</v>
      </c>
      <c r="K8" s="263"/>
      <c r="L8" s="264"/>
      <c r="M8" s="263"/>
      <c r="N8" s="263">
        <v>1320</v>
      </c>
      <c r="O8" s="263"/>
      <c r="P8" s="263"/>
      <c r="Q8" s="263"/>
      <c r="R8" s="263">
        <v>220</v>
      </c>
      <c r="S8" s="153">
        <f t="shared" si="0"/>
        <v>1540</v>
      </c>
      <c r="T8" s="153">
        <f t="shared" si="1"/>
        <v>0</v>
      </c>
      <c r="U8" s="151">
        <f>IF(J8=0,(S8+T8/EERR!$D$2/1.19),(S8+T8/EERR!$D$2/1.19)/J8)</f>
        <v>220</v>
      </c>
      <c r="V8" s="153">
        <f>T8+S8*EERR!$D$2</f>
        <v>1066326.8</v>
      </c>
      <c r="W8" s="148">
        <f ca="1">SUMIF(Siteminder!$A$5:$L$164,Jun!G8,Siteminder!$P$5:$P$164)</f>
        <v>7</v>
      </c>
      <c r="X8" s="267">
        <f>SUMIF(Transbank!$A$2:$A$472,B8,Transbank!$L$2:$L$472)+SUMIF(Transbank!$A$2:$A$472,C8,Transbank!$L$2:$L$472)+SUMIF(Transbank!$A$2:$A$472,D8,Transbank!$L$2:$L$472)+(K8+O8)+(L8+P8)*EERR!$D$2</f>
        <v>1066234.3999999999</v>
      </c>
      <c r="Y8" s="267">
        <f>X8/EERR!$D$2</f>
        <v>1539.8665549810808</v>
      </c>
      <c r="Z8" s="277">
        <f t="shared" si="2"/>
        <v>-92.400000000139698</v>
      </c>
    </row>
    <row r="9" spans="1:26" s="148" customFormat="1" ht="15" customHeight="1" x14ac:dyDescent="0.25">
      <c r="A9" s="260">
        <v>379</v>
      </c>
      <c r="B9" s="293">
        <v>1375</v>
      </c>
      <c r="C9" s="293">
        <v>1433</v>
      </c>
      <c r="D9" s="293"/>
      <c r="E9" s="261" t="s">
        <v>604</v>
      </c>
      <c r="F9" s="261" t="s">
        <v>244</v>
      </c>
      <c r="G9" s="261">
        <v>3334300379</v>
      </c>
      <c r="H9" s="262">
        <v>43637</v>
      </c>
      <c r="I9" s="262">
        <v>43639</v>
      </c>
      <c r="J9" s="261">
        <v>4</v>
      </c>
      <c r="K9" s="263"/>
      <c r="L9" s="264"/>
      <c r="M9" s="292">
        <v>358142</v>
      </c>
      <c r="N9" s="292"/>
      <c r="O9" s="292"/>
      <c r="P9" s="292"/>
      <c r="Q9" s="292">
        <v>364949</v>
      </c>
      <c r="R9" s="292"/>
      <c r="S9" s="153">
        <f t="shared" si="0"/>
        <v>0</v>
      </c>
      <c r="T9" s="153">
        <f t="shared" si="1"/>
        <v>723091</v>
      </c>
      <c r="U9" s="151">
        <f>IF(J9=0,(S9+T9/EERR!$D$2/1.19),(S9+T9/EERR!$D$2/1.19)/J9)</f>
        <v>219.38978358450055</v>
      </c>
      <c r="V9" s="153">
        <f>T9+S9*EERR!$D$2</f>
        <v>723091</v>
      </c>
      <c r="W9" s="148">
        <f ca="1">SUMIF(Siteminder!$A$5:$L$164,Jun!G9,Siteminder!$P$5:$P$164)</f>
        <v>4</v>
      </c>
      <c r="X9" s="267">
        <f>SUMIF(Transbank!$A$2:$A$472,B9,Transbank!$L$2:$L$472)+SUMIF(Transbank!$A$2:$A$472,C9,Transbank!$L$2:$L$472)+SUMIF(Transbank!$A$2:$A$472,D9,Transbank!$L$2:$L$472)+(K9+O9)+(L9+P9)*EERR!$D$2</f>
        <v>723091</v>
      </c>
      <c r="Y9" s="267">
        <f>X9/EERR!$D$2</f>
        <v>1044.2953698622225</v>
      </c>
      <c r="Z9" s="277">
        <f t="shared" si="2"/>
        <v>0</v>
      </c>
    </row>
    <row r="10" spans="1:26" s="148" customFormat="1" ht="15" customHeight="1" x14ac:dyDescent="0.25">
      <c r="A10" s="260">
        <v>3975</v>
      </c>
      <c r="B10" s="293">
        <v>1376</v>
      </c>
      <c r="C10" s="293">
        <v>1439</v>
      </c>
      <c r="D10" s="293">
        <v>1440</v>
      </c>
      <c r="E10" s="261" t="s">
        <v>605</v>
      </c>
      <c r="F10" s="261" t="s">
        <v>244</v>
      </c>
      <c r="G10" s="261">
        <v>1054060894</v>
      </c>
      <c r="H10" s="262">
        <v>43638</v>
      </c>
      <c r="I10" s="262">
        <v>43642</v>
      </c>
      <c r="J10" s="261">
        <v>8</v>
      </c>
      <c r="K10" s="263"/>
      <c r="L10" s="264"/>
      <c r="M10" s="263"/>
      <c r="N10" s="263">
        <v>1540</v>
      </c>
      <c r="O10" s="263"/>
      <c r="P10" s="263"/>
      <c r="Q10" s="263"/>
      <c r="R10" s="263">
        <v>220</v>
      </c>
      <c r="S10" s="153">
        <f t="shared" si="0"/>
        <v>1760</v>
      </c>
      <c r="T10" s="153">
        <f t="shared" si="1"/>
        <v>0</v>
      </c>
      <c r="U10" s="151">
        <f>IF(J10=0,(S10+T10/EERR!$D$2/1.19),(S10+T10/EERR!$D$2/1.19)/J10)</f>
        <v>220</v>
      </c>
      <c r="V10" s="153">
        <f>T10+S10*EERR!$D$2</f>
        <v>1218659.2</v>
      </c>
      <c r="W10" s="148">
        <f ca="1">SUMIF(Siteminder!$A$5:$L$164,Jun!G10,Siteminder!$P$5:$P$164)</f>
        <v>8</v>
      </c>
      <c r="X10" s="267">
        <f>SUMIF(Transbank!$A$2:$A$472,B10,Transbank!$L$2:$L$472)+SUMIF(Transbank!$A$2:$A$472,C10,Transbank!$L$2:$L$472)+SUMIF(Transbank!$A$2:$A$472,D10,Transbank!$L$2:$L$472)+(K10+O10)+(L10+P10)*EERR!$D$2</f>
        <v>1218566.8</v>
      </c>
      <c r="Y10" s="267">
        <f>X10/EERR!$D$2</f>
        <v>1759.866554981081</v>
      </c>
      <c r="Z10" s="277">
        <f t="shared" si="2"/>
        <v>-92.399999999906868</v>
      </c>
    </row>
    <row r="11" spans="1:26" s="148" customFormat="1" ht="15" customHeight="1" x14ac:dyDescent="0.25">
      <c r="A11" s="260">
        <v>3982</v>
      </c>
      <c r="B11" s="293">
        <v>1461</v>
      </c>
      <c r="C11" s="293">
        <v>1460</v>
      </c>
      <c r="D11" s="293">
        <v>1459</v>
      </c>
      <c r="E11" s="261" t="s">
        <v>606</v>
      </c>
      <c r="F11" s="261" t="s">
        <v>244</v>
      </c>
      <c r="G11" s="261">
        <v>3781216825</v>
      </c>
      <c r="H11" s="262">
        <v>43640</v>
      </c>
      <c r="I11" s="262">
        <v>43645</v>
      </c>
      <c r="J11" s="261">
        <v>5</v>
      </c>
      <c r="K11" s="263"/>
      <c r="L11" s="264"/>
      <c r="M11" s="263"/>
      <c r="N11" s="263">
        <v>2124</v>
      </c>
      <c r="O11" s="263"/>
      <c r="P11" s="263"/>
      <c r="Q11" s="263"/>
      <c r="R11" s="263"/>
      <c r="S11" s="153">
        <f t="shared" ref="S11:S12" si="3">L11+N11+P11+R11</f>
        <v>2124</v>
      </c>
      <c r="T11" s="153">
        <f t="shared" ref="T11:T12" si="4">M11+O11+K11+Q11</f>
        <v>0</v>
      </c>
      <c r="U11" s="151">
        <f>IF(J11=0,(S11+T11/EERR!$D$2/1.19),(S11+T11/EERR!$D$2/1.19)/J11)</f>
        <v>424.8</v>
      </c>
      <c r="V11" s="153">
        <f>T11+S11*EERR!$D$2</f>
        <v>1470700.0799999998</v>
      </c>
      <c r="W11" s="148">
        <f ca="1">SUMIF(Siteminder!$A$5:$L$164,Jun!G11,Siteminder!$P$5:$P$164)</f>
        <v>0</v>
      </c>
      <c r="X11" s="267">
        <f>SUMIF(Transbank!$A$2:$A$472,B11,Transbank!$L$2:$L$472)+SUMIF(Transbank!$A$2:$A$472,C11,Transbank!$L$2:$L$472)+SUMIF(Transbank!$A$2:$A$472,D11,Transbank!$L$2:$L$472)+(K11+O11)+(L11+P11)*EERR!$D$2</f>
        <v>1470700.08</v>
      </c>
      <c r="Y11" s="267">
        <f>X11/EERR!$D$2</f>
        <v>2124.0000000000005</v>
      </c>
      <c r="Z11" s="277"/>
    </row>
    <row r="12" spans="1:26" s="148" customFormat="1" ht="15" customHeight="1" x14ac:dyDescent="0.25">
      <c r="A12" s="260">
        <v>3980</v>
      </c>
      <c r="B12" s="293">
        <v>1383</v>
      </c>
      <c r="C12" s="293">
        <v>1457</v>
      </c>
      <c r="D12" s="293"/>
      <c r="E12" s="261" t="s">
        <v>607</v>
      </c>
      <c r="F12" s="261" t="s">
        <v>244</v>
      </c>
      <c r="G12" s="261">
        <v>2095767270</v>
      </c>
      <c r="H12" s="262">
        <v>43641</v>
      </c>
      <c r="I12" s="262">
        <v>43646</v>
      </c>
      <c r="J12" s="261">
        <v>10</v>
      </c>
      <c r="K12" s="263"/>
      <c r="L12" s="264"/>
      <c r="M12" s="263"/>
      <c r="N12" s="263">
        <v>1640</v>
      </c>
      <c r="O12" s="263"/>
      <c r="P12" s="263"/>
      <c r="Q12" s="263"/>
      <c r="R12" s="263">
        <v>410</v>
      </c>
      <c r="S12" s="153">
        <f t="shared" si="3"/>
        <v>2050</v>
      </c>
      <c r="T12" s="153">
        <f t="shared" si="4"/>
        <v>0</v>
      </c>
      <c r="U12" s="151">
        <f>IF(J12=0,(S12+T12/EERR!$D$2/1.19),(S12+T12/EERR!$D$2/1.19)/J12)</f>
        <v>205</v>
      </c>
      <c r="V12" s="153">
        <f>T12+S12*EERR!$D$2</f>
        <v>1419461</v>
      </c>
      <c r="W12" s="148">
        <f ca="1">SUMIF(Siteminder!$A$5:$L$164,Jun!G12,Siteminder!$P$5:$P$164)</f>
        <v>10</v>
      </c>
      <c r="X12" s="267">
        <f>SUMIF(Transbank!$A$2:$A$472,B12,Transbank!$L$2:$L$472)+SUMIF(Transbank!$A$2:$A$472,C12,Transbank!$L$2:$L$472)+SUMIF(Transbank!$A$2:$A$472,D12,Transbank!$L$2:$L$472)+(K12+O12)+(L12+P12)*EERR!$D$2</f>
        <v>1419288.8</v>
      </c>
      <c r="Y12" s="267">
        <f>X12/EERR!$D$2</f>
        <v>2049.7513070101963</v>
      </c>
      <c r="Z12" s="277"/>
    </row>
    <row r="13" spans="1:26" s="148" customFormat="1" ht="15" customHeight="1" x14ac:dyDescent="0.25">
      <c r="A13" s="260">
        <v>3976</v>
      </c>
      <c r="B13" s="293">
        <v>1389</v>
      </c>
      <c r="C13" s="293">
        <v>1441</v>
      </c>
      <c r="D13" s="293">
        <v>1442</v>
      </c>
      <c r="E13" s="261" t="s">
        <v>605</v>
      </c>
      <c r="F13" s="261" t="s">
        <v>244</v>
      </c>
      <c r="G13" s="261">
        <v>3926121237</v>
      </c>
      <c r="H13" s="262">
        <v>43642</v>
      </c>
      <c r="I13" s="262">
        <v>43644</v>
      </c>
      <c r="J13" s="261">
        <v>4</v>
      </c>
      <c r="K13" s="263"/>
      <c r="L13" s="264"/>
      <c r="M13" s="263"/>
      <c r="N13" s="263">
        <v>440</v>
      </c>
      <c r="O13" s="263"/>
      <c r="P13" s="263"/>
      <c r="Q13" s="263"/>
      <c r="R13" s="263">
        <v>440</v>
      </c>
      <c r="S13" s="153">
        <f t="shared" si="0"/>
        <v>880</v>
      </c>
      <c r="T13" s="153">
        <f t="shared" si="1"/>
        <v>0</v>
      </c>
      <c r="U13" s="151">
        <f>IF(J13=0,(S13+T13/EERR!$D$2/1.19),(S13+T13/EERR!$D$2/1.19)/J13)</f>
        <v>220</v>
      </c>
      <c r="V13" s="153">
        <f>T13+S13*EERR!$D$2</f>
        <v>609329.6</v>
      </c>
      <c r="W13" s="148">
        <f ca="1">SUMIF(Siteminder!$A$5:$L$164,Jun!G13,Siteminder!$P$5:$P$164)</f>
        <v>4</v>
      </c>
      <c r="X13" s="267">
        <f>SUMIF(Transbank!$A$2:$A$472,B13,Transbank!$L$2:$L$472)+SUMIF(Transbank!$A$2:$A$472,C13,Transbank!$L$2:$L$472)+SUMIF(Transbank!$A$2:$A$472,D13,Transbank!$L$2:$L$472)+(K13+O13)+(L13+P13)*EERR!$D$2</f>
        <v>609144.80000000005</v>
      </c>
      <c r="Y13" s="267">
        <f>X13/EERR!$D$2</f>
        <v>879.73310996216185</v>
      </c>
      <c r="Z13" s="277">
        <f t="shared" si="2"/>
        <v>-184.79999999993015</v>
      </c>
    </row>
    <row r="14" spans="1:26" s="148" customFormat="1" ht="15" customHeight="1" x14ac:dyDescent="0.25">
      <c r="A14" s="260">
        <v>3978</v>
      </c>
      <c r="B14" s="293">
        <v>1388</v>
      </c>
      <c r="C14" s="293"/>
      <c r="D14" s="293"/>
      <c r="E14" s="261" t="s">
        <v>608</v>
      </c>
      <c r="F14" s="261" t="s">
        <v>244</v>
      </c>
      <c r="G14" s="261">
        <v>1615468083</v>
      </c>
      <c r="H14" s="262">
        <v>43642</v>
      </c>
      <c r="I14" s="262">
        <v>43646</v>
      </c>
      <c r="J14" s="261">
        <v>8</v>
      </c>
      <c r="K14" s="263"/>
      <c r="L14" s="264">
        <v>1230</v>
      </c>
      <c r="M14" s="263"/>
      <c r="N14" s="263"/>
      <c r="O14" s="263"/>
      <c r="P14" s="263"/>
      <c r="Q14" s="263"/>
      <c r="R14" s="263">
        <v>410</v>
      </c>
      <c r="S14" s="153">
        <f t="shared" si="0"/>
        <v>1640</v>
      </c>
      <c r="T14" s="153">
        <f t="shared" si="1"/>
        <v>0</v>
      </c>
      <c r="U14" s="151">
        <f>IF(J14=0,(S14+T14/EERR!$D$2/1.19),(S14+T14/EERR!$D$2/1.19)/J14)</f>
        <v>205</v>
      </c>
      <c r="V14" s="153">
        <f>T14+S14*EERR!$D$2</f>
        <v>1135568.8</v>
      </c>
      <c r="W14" s="148">
        <f ca="1">SUMIF(Siteminder!$A$5:$L$164,Jun!G14,Siteminder!$P$5:$P$164)</f>
        <v>8</v>
      </c>
      <c r="X14" s="267">
        <f>SUMIF(Transbank!$A$2:$A$472,B14,Transbank!$L$2:$L$472)+SUMIF(Transbank!$A$2:$A$472,C14,Transbank!$L$2:$L$472)+SUMIF(Transbank!$A$2:$A$472,D14,Transbank!$L$2:$L$472)+(K14+O14)+(L14+P14)*EERR!$D$2</f>
        <v>1135396.6000000001</v>
      </c>
      <c r="Y14" s="267">
        <f>X14/EERR!$D$2</f>
        <v>1639.7513070101963</v>
      </c>
      <c r="Z14" s="277">
        <f t="shared" si="2"/>
        <v>-172.19999999995343</v>
      </c>
    </row>
    <row r="15" spans="1:26" s="148" customFormat="1" ht="15" customHeight="1" x14ac:dyDescent="0.25">
      <c r="A15" s="260">
        <v>7911</v>
      </c>
      <c r="B15" s="293">
        <v>1394</v>
      </c>
      <c r="C15" s="293">
        <v>1453</v>
      </c>
      <c r="D15" s="293"/>
      <c r="E15" s="261" t="s">
        <v>609</v>
      </c>
      <c r="F15" s="261" t="s">
        <v>244</v>
      </c>
      <c r="G15" s="261">
        <v>2511707911</v>
      </c>
      <c r="H15" s="262">
        <v>43643</v>
      </c>
      <c r="I15" s="262">
        <v>43646</v>
      </c>
      <c r="J15" s="261">
        <v>3</v>
      </c>
      <c r="K15" s="263"/>
      <c r="L15" s="264"/>
      <c r="M15" s="263">
        <v>356048</v>
      </c>
      <c r="N15" s="263"/>
      <c r="O15" s="263"/>
      <c r="P15" s="263"/>
      <c r="Q15" s="263">
        <v>184045</v>
      </c>
      <c r="R15" s="263"/>
      <c r="S15" s="153">
        <f t="shared" si="0"/>
        <v>0</v>
      </c>
      <c r="T15" s="153">
        <f t="shared" si="1"/>
        <v>540093</v>
      </c>
      <c r="U15" s="151">
        <f>IF(J15=0,(S15+T15/EERR!$D$2/1.19),(S15+T15/EERR!$D$2/1.19)/J15)</f>
        <v>218.48957947755517</v>
      </c>
      <c r="V15" s="153">
        <f>T15+S15*EERR!$D$2</f>
        <v>540093</v>
      </c>
      <c r="W15" s="148">
        <f ca="1">SUMIF(Siteminder!$A$5:$L$164,Jun!G15,Siteminder!$P$5:$P$164)</f>
        <v>3</v>
      </c>
      <c r="X15" s="267">
        <f>SUMIF(Transbank!$A$2:$A$472,B15,Transbank!$L$2:$L$472)+SUMIF(Transbank!$A$2:$A$472,C15,Transbank!$L$2:$L$472)+SUMIF(Transbank!$A$2:$A$472,D15,Transbank!$L$2:$L$472)+(K15+O15)+(L15+P15)*EERR!$D$2</f>
        <v>540093</v>
      </c>
      <c r="Y15" s="267">
        <f>X15/EERR!$D$2</f>
        <v>780.00779873487193</v>
      </c>
      <c r="Z15" s="277">
        <f t="shared" si="2"/>
        <v>0</v>
      </c>
    </row>
    <row r="16" spans="1:26" s="148" customFormat="1" ht="15" customHeight="1" x14ac:dyDescent="0.25">
      <c r="A16" s="260">
        <v>3984</v>
      </c>
      <c r="B16" s="293">
        <v>1463</v>
      </c>
      <c r="C16" s="293"/>
      <c r="D16" s="293"/>
      <c r="E16" s="261" t="s">
        <v>610</v>
      </c>
      <c r="F16" s="261" t="s">
        <v>244</v>
      </c>
      <c r="G16" s="261">
        <v>2312320754</v>
      </c>
      <c r="H16" s="262">
        <v>43645</v>
      </c>
      <c r="I16" s="262">
        <v>43646</v>
      </c>
      <c r="J16" s="261">
        <v>1</v>
      </c>
      <c r="K16" s="263"/>
      <c r="L16" s="264"/>
      <c r="M16" s="263"/>
      <c r="N16" s="263"/>
      <c r="O16" s="263"/>
      <c r="P16" s="263"/>
      <c r="Q16" s="263"/>
      <c r="R16" s="263">
        <v>220</v>
      </c>
      <c r="S16" s="153">
        <f t="shared" si="0"/>
        <v>220</v>
      </c>
      <c r="T16" s="153">
        <f t="shared" si="1"/>
        <v>0</v>
      </c>
      <c r="U16" s="151">
        <f>IF(J16=0,(S16+T16/EERR!$D$2/1.19),(S16+T16/EERR!$D$2/1.19)/J16)</f>
        <v>220</v>
      </c>
      <c r="V16" s="153">
        <f>T16+S16*EERR!$D$2</f>
        <v>152332.4</v>
      </c>
      <c r="W16" s="148">
        <f ca="1">SUMIF(Siteminder!$A$5:$L$164,Jun!G16,Siteminder!$P$5:$P$164)</f>
        <v>1</v>
      </c>
      <c r="X16" s="267">
        <f>SUMIF(Transbank!$A$2:$A$472,B16,Transbank!$L$2:$L$472)+SUMIF(Transbank!$A$2:$A$472,C16,Transbank!$L$2:$L$472)+SUMIF(Transbank!$A$2:$A$472,D16,Transbank!$L$2:$L$472)+(K16+O16)+(L16+P16)*EERR!$D$2</f>
        <v>152332.4</v>
      </c>
      <c r="Y16" s="267">
        <f>X16/EERR!$D$2</f>
        <v>220</v>
      </c>
      <c r="Z16" s="277">
        <f t="shared" si="2"/>
        <v>0</v>
      </c>
    </row>
    <row r="17" spans="1:26" s="148" customFormat="1" ht="15" customHeight="1" x14ac:dyDescent="0.25">
      <c r="A17" s="260">
        <v>10744</v>
      </c>
      <c r="B17" s="293">
        <v>1399</v>
      </c>
      <c r="C17" s="293"/>
      <c r="D17" s="293"/>
      <c r="E17" s="261" t="s">
        <v>611</v>
      </c>
      <c r="F17" s="261" t="s">
        <v>244</v>
      </c>
      <c r="G17" s="261">
        <v>3263710744</v>
      </c>
      <c r="H17" s="262">
        <v>43645</v>
      </c>
      <c r="I17" s="262">
        <v>43646</v>
      </c>
      <c r="J17" s="261">
        <v>1</v>
      </c>
      <c r="K17" s="263"/>
      <c r="L17" s="264"/>
      <c r="M17" s="263"/>
      <c r="N17" s="263"/>
      <c r="O17" s="263"/>
      <c r="P17" s="263"/>
      <c r="Q17" s="263">
        <v>185354</v>
      </c>
      <c r="R17" s="263"/>
      <c r="S17" s="153">
        <f t="shared" si="0"/>
        <v>0</v>
      </c>
      <c r="T17" s="153">
        <f t="shared" si="1"/>
        <v>185354</v>
      </c>
      <c r="U17" s="151">
        <f>IF(J17=0,(S17+T17/EERR!$D$2/1.19),(S17+T17/EERR!$D$2/1.19)/J17)</f>
        <v>224.94968930063578</v>
      </c>
      <c r="V17" s="153">
        <f>T17+S17*EERR!$D$2</f>
        <v>185354</v>
      </c>
      <c r="W17" s="148">
        <f ca="1">SUMIF(Siteminder!$A$5:$L$164,Jun!G17,Siteminder!$P$5:$P$164)</f>
        <v>1</v>
      </c>
      <c r="X17" s="267">
        <f>SUMIF(Transbank!$A$2:$A$472,B17,Transbank!$L$2:$L$472)+SUMIF(Transbank!$A$2:$A$472,C17,Transbank!$L$2:$L$472)+SUMIF(Transbank!$A$2:$A$472,D17,Transbank!$L$2:$L$472)+(K17+O17)+(L17+P17)*EERR!$D$2</f>
        <v>185354</v>
      </c>
      <c r="Y17" s="267">
        <f>X17/EERR!$D$2</f>
        <v>267.69013026775656</v>
      </c>
      <c r="Z17" s="277">
        <f t="shared" si="2"/>
        <v>0</v>
      </c>
    </row>
    <row r="18" spans="1:26" s="148" customFormat="1" ht="15" customHeight="1" x14ac:dyDescent="0.25">
      <c r="A18" s="260">
        <v>3985</v>
      </c>
      <c r="B18" s="293">
        <v>1401</v>
      </c>
      <c r="C18" s="293">
        <v>1468</v>
      </c>
      <c r="D18" s="293"/>
      <c r="E18" s="261" t="s">
        <v>612</v>
      </c>
      <c r="F18" s="261" t="s">
        <v>244</v>
      </c>
      <c r="G18" s="261">
        <v>3339426246</v>
      </c>
      <c r="H18" s="262">
        <v>43646</v>
      </c>
      <c r="I18" s="262">
        <v>43651</v>
      </c>
      <c r="J18" s="261">
        <v>5</v>
      </c>
      <c r="K18" s="263"/>
      <c r="L18" s="264"/>
      <c r="M18" s="263"/>
      <c r="N18" s="263">
        <v>880</v>
      </c>
      <c r="O18" s="263"/>
      <c r="P18" s="263"/>
      <c r="Q18" s="263"/>
      <c r="R18" s="263">
        <v>220</v>
      </c>
      <c r="S18" s="153">
        <f t="shared" si="0"/>
        <v>1100</v>
      </c>
      <c r="T18" s="153">
        <f t="shared" si="1"/>
        <v>0</v>
      </c>
      <c r="U18" s="151">
        <f>IF(J18=0,(S18+T18/EERR!$D$2/1.19),(S18+T18/EERR!$D$2/1.19)/J18)</f>
        <v>220</v>
      </c>
      <c r="V18" s="153">
        <f>T18+S18*EERR!$D$2</f>
        <v>761662</v>
      </c>
      <c r="W18" s="148">
        <f ca="1">SUMIF(Siteminder!$A$5:$L$164,Jun!G18,Siteminder!$P$5:$P$164)</f>
        <v>5</v>
      </c>
      <c r="X18" s="267">
        <f>SUMIF(Transbank!$A$2:$A$472,B18,Transbank!$L$2:$L$472)+SUMIF(Transbank!$A$2:$A$472,C18,Transbank!$L$2:$L$472)+SUMIF(Transbank!$A$2:$A$472,D18,Transbank!$L$2:$L$472)+(K18+O18)+(L18+P18)*EERR!$D$2</f>
        <v>761662</v>
      </c>
      <c r="Y18" s="267">
        <f>X18/EERR!$D$2</f>
        <v>1100</v>
      </c>
      <c r="Z18" s="277">
        <f t="shared" si="2"/>
        <v>0</v>
      </c>
    </row>
    <row r="19" spans="1:26" s="148" customFormat="1" ht="15" customHeight="1" x14ac:dyDescent="0.25">
      <c r="A19" s="260"/>
      <c r="B19" s="293"/>
      <c r="C19" s="293"/>
      <c r="D19" s="293"/>
      <c r="E19" s="261"/>
      <c r="F19" s="261"/>
      <c r="G19" s="261"/>
      <c r="H19" s="262"/>
      <c r="I19" s="262"/>
      <c r="J19" s="261"/>
      <c r="K19" s="263"/>
      <c r="L19" s="264"/>
      <c r="M19" s="263"/>
      <c r="N19" s="263"/>
      <c r="O19" s="263"/>
      <c r="P19" s="263"/>
      <c r="Q19" s="263"/>
      <c r="R19" s="263"/>
      <c r="S19" s="153">
        <f t="shared" si="0"/>
        <v>0</v>
      </c>
      <c r="T19" s="153">
        <f t="shared" si="1"/>
        <v>0</v>
      </c>
      <c r="U19" s="151">
        <f>IF(J19=0,(S19+T19/EERR!$D$2/1.19),(S19+T19/EERR!$D$2/1.19)/J19)</f>
        <v>0</v>
      </c>
      <c r="V19" s="153">
        <f>T19+S19*EERR!$D$2</f>
        <v>0</v>
      </c>
      <c r="W19" s="148">
        <f ca="1">SUMIF(Siteminder!$A$5:$L$164,Jun!G19,Siteminder!$P$5:$P$164)</f>
        <v>0</v>
      </c>
      <c r="X19" s="267">
        <f>SUMIF(Transbank!$A$2:$A$472,B19,Transbank!$L$2:$L$472)+SUMIF(Transbank!$A$2:$A$472,C19,Transbank!$L$2:$L$472)+SUMIF(Transbank!$A$2:$A$472,D19,Transbank!$L$2:$L$472)+(K19+O19)+(L19+P19)*EERR!$D$2</f>
        <v>0</v>
      </c>
      <c r="Y19" s="267">
        <f>X19/EERR!$D$2</f>
        <v>0</v>
      </c>
      <c r="Z19" s="277">
        <f t="shared" si="2"/>
        <v>0</v>
      </c>
    </row>
    <row r="20" spans="1:26" s="148" customFormat="1" ht="15" customHeight="1" x14ac:dyDescent="0.25">
      <c r="A20" s="260"/>
      <c r="B20" s="293"/>
      <c r="C20" s="293"/>
      <c r="D20" s="293"/>
      <c r="E20" s="261"/>
      <c r="F20" s="261"/>
      <c r="G20" s="261"/>
      <c r="H20" s="262"/>
      <c r="I20" s="262"/>
      <c r="J20" s="261"/>
      <c r="K20" s="263"/>
      <c r="L20" s="264"/>
      <c r="M20" s="263"/>
      <c r="N20" s="263"/>
      <c r="O20" s="263"/>
      <c r="P20" s="263"/>
      <c r="Q20" s="263"/>
      <c r="R20" s="263"/>
      <c r="S20" s="153">
        <f t="shared" si="0"/>
        <v>0</v>
      </c>
      <c r="T20" s="153">
        <f t="shared" si="1"/>
        <v>0</v>
      </c>
      <c r="U20" s="151">
        <f>IF(J20=0,(S20+T20/EERR!$D$2/1.19),(S20+T20/EERR!$D$2/1.19)/J20)</f>
        <v>0</v>
      </c>
      <c r="V20" s="153">
        <f>T20+S20*EERR!$D$2</f>
        <v>0</v>
      </c>
      <c r="W20" s="148">
        <f ca="1">SUMIF(Siteminder!$A$5:$L$164,Jun!G20,Siteminder!$P$5:$P$164)</f>
        <v>0</v>
      </c>
      <c r="X20" s="267">
        <f>SUMIF(Transbank!$A$2:$A$472,B20,Transbank!$L$2:$L$472)+SUMIF(Transbank!$A$2:$A$472,C20,Transbank!$L$2:$L$472)+SUMIF(Transbank!$A$2:$A$472,D20,Transbank!$L$2:$L$472)+(K20+O20)+(L20+P20)*EERR!$D$2</f>
        <v>0</v>
      </c>
      <c r="Y20" s="267">
        <f>X20/EERR!$D$2</f>
        <v>0</v>
      </c>
      <c r="Z20" s="277">
        <f t="shared" si="2"/>
        <v>0</v>
      </c>
    </row>
    <row r="21" spans="1:26" s="148" customFormat="1" ht="15" customHeight="1" x14ac:dyDescent="0.25">
      <c r="A21" s="260"/>
      <c r="B21" s="293"/>
      <c r="C21" s="293"/>
      <c r="D21" s="293"/>
      <c r="E21" s="261"/>
      <c r="F21" s="261"/>
      <c r="G21" s="261"/>
      <c r="H21" s="262"/>
      <c r="I21" s="262"/>
      <c r="J21" s="261"/>
      <c r="K21" s="263"/>
      <c r="L21" s="264"/>
      <c r="M21" s="292"/>
      <c r="N21" s="292"/>
      <c r="O21" s="292"/>
      <c r="P21" s="292"/>
      <c r="Q21" s="292"/>
      <c r="R21" s="292"/>
      <c r="S21" s="153">
        <f t="shared" si="0"/>
        <v>0</v>
      </c>
      <c r="T21" s="153">
        <f t="shared" si="1"/>
        <v>0</v>
      </c>
      <c r="U21" s="151">
        <f>IF(J21=0,(S21+T21/EERR!$D$2/1.19),(S21+T21/EERR!$D$2/1.19)/J21)</f>
        <v>0</v>
      </c>
      <c r="V21" s="153">
        <f>T21+S21*EERR!$D$2</f>
        <v>0</v>
      </c>
      <c r="W21" s="148">
        <f ca="1">SUMIF(Siteminder!$A$5:$L$164,Jun!G21,Siteminder!$P$5:$P$164)</f>
        <v>0</v>
      </c>
      <c r="X21" s="267">
        <f>SUMIF(Transbank!$A$2:$A$472,B21,Transbank!$L$2:$L$472)+SUMIF(Transbank!$A$2:$A$472,C21,Transbank!$L$2:$L$472)+SUMIF(Transbank!$A$2:$A$472,D21,Transbank!$L$2:$L$472)+(K21+O21)+(L21+P21)*EERR!$D$2</f>
        <v>0</v>
      </c>
      <c r="Y21" s="267">
        <f>X21/EERR!$D$2</f>
        <v>0</v>
      </c>
      <c r="Z21" s="277">
        <f t="shared" si="2"/>
        <v>0</v>
      </c>
    </row>
    <row r="22" spans="1:26" s="148" customFormat="1" ht="15" customHeight="1" x14ac:dyDescent="0.25">
      <c r="A22" s="260"/>
      <c r="B22" s="293"/>
      <c r="C22" s="293"/>
      <c r="D22" s="293"/>
      <c r="E22" s="261"/>
      <c r="F22" s="261"/>
      <c r="G22" s="261"/>
      <c r="H22" s="262"/>
      <c r="I22" s="262"/>
      <c r="J22" s="261"/>
      <c r="K22" s="263"/>
      <c r="L22" s="264"/>
      <c r="M22" s="263"/>
      <c r="N22" s="263"/>
      <c r="O22" s="263"/>
      <c r="P22" s="263"/>
      <c r="Q22" s="263"/>
      <c r="R22" s="263"/>
      <c r="S22" s="153">
        <f t="shared" si="0"/>
        <v>0</v>
      </c>
      <c r="T22" s="153">
        <f t="shared" si="1"/>
        <v>0</v>
      </c>
      <c r="U22" s="151">
        <f>IF(J22=0,(S22+T22/EERR!$D$2/1.19),(S22+T22/EERR!$D$2/1.19)/J22)</f>
        <v>0</v>
      </c>
      <c r="V22" s="153">
        <f>T22+S22*EERR!$D$2</f>
        <v>0</v>
      </c>
      <c r="W22" s="148">
        <f ca="1">SUMIF(Siteminder!$A$5:$L$164,Jun!G22,Siteminder!$P$5:$P$164)</f>
        <v>0</v>
      </c>
      <c r="X22" s="267">
        <f>SUMIF(Transbank!$A$2:$A$472,B22,Transbank!$L$2:$L$472)+SUMIF(Transbank!$A$2:$A$472,C22,Transbank!$L$2:$L$472)+SUMIF(Transbank!$A$2:$A$472,D22,Transbank!$L$2:$L$472)+(K22+O22)+(L22+P22)*EERR!$D$2</f>
        <v>0</v>
      </c>
      <c r="Y22" s="267">
        <f>X22/EERR!$D$2</f>
        <v>0</v>
      </c>
      <c r="Z22" s="277">
        <f t="shared" si="2"/>
        <v>0</v>
      </c>
    </row>
    <row r="23" spans="1:26" s="148" customFormat="1" ht="15" customHeight="1" x14ac:dyDescent="0.25">
      <c r="A23" s="260"/>
      <c r="B23" s="293"/>
      <c r="C23" s="293"/>
      <c r="D23" s="293"/>
      <c r="E23" s="261"/>
      <c r="F23" s="261"/>
      <c r="G23" s="261"/>
      <c r="H23" s="262"/>
      <c r="I23" s="262"/>
      <c r="J23" s="261"/>
      <c r="K23" s="263"/>
      <c r="L23" s="264"/>
      <c r="M23" s="263"/>
      <c r="N23" s="263"/>
      <c r="O23" s="263"/>
      <c r="P23" s="263"/>
      <c r="Q23" s="263"/>
      <c r="R23" s="263"/>
      <c r="S23" s="153">
        <f t="shared" si="0"/>
        <v>0</v>
      </c>
      <c r="T23" s="153">
        <f t="shared" si="1"/>
        <v>0</v>
      </c>
      <c r="U23" s="151">
        <f>IF(J23=0,(S23+T23/EERR!$D$2/1.19),(S23+T23/EERR!$D$2/1.19)/J23)</f>
        <v>0</v>
      </c>
      <c r="V23" s="153">
        <f>T23+S23*EERR!$D$2</f>
        <v>0</v>
      </c>
      <c r="W23" s="148">
        <f ca="1">SUMIF(Siteminder!$A$5:$L$164,Jun!G23,Siteminder!$P$5:$P$164)</f>
        <v>0</v>
      </c>
      <c r="X23" s="267">
        <f>SUMIF(Transbank!$A$2:$A$472,B23,Transbank!$L$2:$L$472)+SUMIF(Transbank!$A$2:$A$472,C23,Transbank!$L$2:$L$472)+SUMIF(Transbank!$A$2:$A$472,D23,Transbank!$L$2:$L$472)+(K23+O23)+(L23+P23)*EERR!$D$2</f>
        <v>0</v>
      </c>
      <c r="Y23" s="267">
        <f>X23/EERR!$D$2</f>
        <v>0</v>
      </c>
      <c r="Z23" s="277">
        <f t="shared" si="2"/>
        <v>0</v>
      </c>
    </row>
    <row r="24" spans="1:26" s="148" customFormat="1" ht="15" customHeight="1" x14ac:dyDescent="0.25">
      <c r="A24" s="260"/>
      <c r="B24" s="293"/>
      <c r="C24" s="293"/>
      <c r="D24" s="293"/>
      <c r="E24" s="261"/>
      <c r="F24" s="261"/>
      <c r="G24" s="261"/>
      <c r="H24" s="262"/>
      <c r="I24" s="262"/>
      <c r="J24" s="261"/>
      <c r="K24" s="263"/>
      <c r="L24" s="264"/>
      <c r="M24" s="263"/>
      <c r="N24" s="263"/>
      <c r="O24" s="263"/>
      <c r="P24" s="263"/>
      <c r="Q24" s="263"/>
      <c r="R24" s="263"/>
      <c r="S24" s="153">
        <f t="shared" si="0"/>
        <v>0</v>
      </c>
      <c r="T24" s="153">
        <f t="shared" si="1"/>
        <v>0</v>
      </c>
      <c r="U24" s="151">
        <f>IF(J24=0,(S24+T24/EERR!$D$2/1.19),(S24+T24/EERR!$D$2/1.19)/J24)</f>
        <v>0</v>
      </c>
      <c r="V24" s="153">
        <f>T24+S24*EERR!$D$2</f>
        <v>0</v>
      </c>
      <c r="W24" s="148">
        <f ca="1">SUMIF(Siteminder!$A$5:$L$164,Jun!G24,Siteminder!$P$5:$P$164)</f>
        <v>0</v>
      </c>
      <c r="X24" s="267">
        <f>SUMIF(Transbank!$A$2:$A$472,B24,Transbank!$L$2:$L$472)+SUMIF(Transbank!$A$2:$A$472,C24,Transbank!$L$2:$L$472)+SUMIF(Transbank!$A$2:$A$472,D24,Transbank!$L$2:$L$472)+(K24+O24)+(L24+P24)*EERR!$D$2</f>
        <v>0</v>
      </c>
      <c r="Y24" s="267">
        <f>X24/EERR!$D$2</f>
        <v>0</v>
      </c>
      <c r="Z24" s="277">
        <f t="shared" si="2"/>
        <v>0</v>
      </c>
    </row>
    <row r="25" spans="1:26" s="148" customFormat="1" ht="15" customHeight="1" x14ac:dyDescent="0.25">
      <c r="A25" s="260"/>
      <c r="B25" s="293"/>
      <c r="C25" s="293"/>
      <c r="D25" s="293"/>
      <c r="E25" s="261"/>
      <c r="F25" s="261"/>
      <c r="G25" s="261"/>
      <c r="H25" s="262"/>
      <c r="I25" s="262"/>
      <c r="J25" s="261"/>
      <c r="K25" s="263"/>
      <c r="L25" s="264"/>
      <c r="M25" s="263"/>
      <c r="N25" s="263"/>
      <c r="O25" s="263"/>
      <c r="P25" s="263"/>
      <c r="Q25" s="263"/>
      <c r="R25" s="263"/>
      <c r="S25" s="153">
        <f t="shared" si="0"/>
        <v>0</v>
      </c>
      <c r="T25" s="153">
        <f t="shared" si="1"/>
        <v>0</v>
      </c>
      <c r="U25" s="151">
        <f>IF(J25=0,(S25+T25/EERR!$D$2/1.19),(S25+T25/EERR!$D$2/1.19)/J25)</f>
        <v>0</v>
      </c>
      <c r="V25" s="153">
        <f>T25+S25*EERR!$D$2</f>
        <v>0</v>
      </c>
      <c r="W25" s="148">
        <f ca="1">SUMIF(Siteminder!$A$5:$L$164,Jun!G25,Siteminder!$P$5:$P$164)</f>
        <v>0</v>
      </c>
      <c r="X25" s="267">
        <f>SUMIF(Transbank!$A$2:$A$472,B25,Transbank!$L$2:$L$472)+SUMIF(Transbank!$A$2:$A$472,C25,Transbank!$L$2:$L$472)+SUMIF(Transbank!$A$2:$A$472,D25,Transbank!$L$2:$L$472)+(K25+O25)+(L25+P25)*EERR!$D$2</f>
        <v>0</v>
      </c>
      <c r="Y25" s="267">
        <f>X25/EERR!$D$2</f>
        <v>0</v>
      </c>
      <c r="Z25" s="277">
        <f t="shared" si="2"/>
        <v>0</v>
      </c>
    </row>
    <row r="26" spans="1:26" s="148" customFormat="1" ht="15" customHeight="1" x14ac:dyDescent="0.25">
      <c r="A26" s="260"/>
      <c r="B26" s="293"/>
      <c r="C26" s="293"/>
      <c r="D26" s="293"/>
      <c r="E26" s="261"/>
      <c r="F26" s="261"/>
      <c r="G26" s="261"/>
      <c r="H26" s="262"/>
      <c r="I26" s="262"/>
      <c r="J26" s="261"/>
      <c r="K26" s="263"/>
      <c r="L26" s="264"/>
      <c r="M26" s="263"/>
      <c r="N26" s="263"/>
      <c r="O26" s="263"/>
      <c r="P26" s="263"/>
      <c r="Q26" s="263"/>
      <c r="R26" s="263"/>
      <c r="S26" s="153">
        <f t="shared" si="0"/>
        <v>0</v>
      </c>
      <c r="T26" s="153">
        <f t="shared" si="1"/>
        <v>0</v>
      </c>
      <c r="U26" s="151">
        <f>IF(J26=0,(S26+T26/EERR!$D$2/1.19),(S26+T26/EERR!$D$2/1.19)/J26)</f>
        <v>0</v>
      </c>
      <c r="V26" s="153">
        <f>T26+S26*EERR!$D$2</f>
        <v>0</v>
      </c>
      <c r="W26" s="148">
        <f ca="1">SUMIF(Siteminder!$A$5:$L$164,Jun!G26,Siteminder!$P$5:$P$164)</f>
        <v>0</v>
      </c>
      <c r="X26" s="267">
        <f>SUMIF(Transbank!$A$2:$A$472,B26,Transbank!$L$2:$L$472)+SUMIF(Transbank!$A$2:$A$472,C26,Transbank!$L$2:$L$472)+SUMIF(Transbank!$A$2:$A$472,D26,Transbank!$L$2:$L$472)+(K26+O26)+(L26+P26)*EERR!$D$2</f>
        <v>0</v>
      </c>
      <c r="Y26" s="267">
        <f>X26/EERR!$D$2</f>
        <v>0</v>
      </c>
      <c r="Z26" s="277">
        <f t="shared" si="2"/>
        <v>0</v>
      </c>
    </row>
    <row r="27" spans="1:26" s="148" customFormat="1" ht="15" customHeight="1" x14ac:dyDescent="0.25">
      <c r="A27" s="260"/>
      <c r="B27" s="293"/>
      <c r="C27" s="293"/>
      <c r="D27" s="293"/>
      <c r="E27" s="261"/>
      <c r="F27" s="261"/>
      <c r="G27" s="261"/>
      <c r="H27" s="262"/>
      <c r="I27" s="262"/>
      <c r="J27" s="261"/>
      <c r="K27" s="263"/>
      <c r="L27" s="264"/>
      <c r="M27" s="263"/>
      <c r="N27" s="263"/>
      <c r="O27" s="263"/>
      <c r="P27" s="263"/>
      <c r="Q27" s="263"/>
      <c r="R27" s="263"/>
      <c r="S27" s="153">
        <f t="shared" si="0"/>
        <v>0</v>
      </c>
      <c r="T27" s="153">
        <f t="shared" si="1"/>
        <v>0</v>
      </c>
      <c r="U27" s="151">
        <f>IF(J27=0,(S27+T27/EERR!$D$2/1.19),(S27+T27/EERR!$D$2/1.19)/J27)</f>
        <v>0</v>
      </c>
      <c r="V27" s="153">
        <f>T27+S27*EERR!$D$2</f>
        <v>0</v>
      </c>
      <c r="W27" s="148">
        <f ca="1">SUMIF(Siteminder!$A$5:$L$164,Jun!G27,Siteminder!$P$5:$P$164)</f>
        <v>0</v>
      </c>
      <c r="X27" s="267">
        <f>SUMIF(Transbank!$A$2:$A$472,B27,Transbank!$L$2:$L$472)+SUMIF(Transbank!$A$2:$A$472,C27,Transbank!$L$2:$L$472)+SUMIF(Transbank!$A$2:$A$472,D27,Transbank!$L$2:$L$472)+(K27+O27)+(L27+P27)*EERR!$D$2</f>
        <v>0</v>
      </c>
      <c r="Y27" s="267">
        <f>X27/EERR!$D$2</f>
        <v>0</v>
      </c>
      <c r="Z27" s="277">
        <f t="shared" si="2"/>
        <v>0</v>
      </c>
    </row>
    <row r="28" spans="1:26" s="148" customFormat="1" ht="15" customHeight="1" x14ac:dyDescent="0.25">
      <c r="A28" s="260"/>
      <c r="B28" s="293"/>
      <c r="C28" s="293"/>
      <c r="D28" s="293"/>
      <c r="E28" s="261"/>
      <c r="F28" s="261"/>
      <c r="G28" s="261"/>
      <c r="H28" s="262"/>
      <c r="I28" s="262"/>
      <c r="J28" s="261"/>
      <c r="K28" s="263"/>
      <c r="L28" s="264"/>
      <c r="M28" s="263"/>
      <c r="N28" s="263"/>
      <c r="O28" s="263"/>
      <c r="P28" s="263"/>
      <c r="Q28" s="263"/>
      <c r="R28" s="263"/>
      <c r="S28" s="153">
        <f t="shared" si="0"/>
        <v>0</v>
      </c>
      <c r="T28" s="153">
        <f t="shared" si="1"/>
        <v>0</v>
      </c>
      <c r="U28" s="151">
        <f>IF(J28=0,(S28+T28/EERR!$D$2/1.19),(S28+T28/EERR!$D$2/1.19)/J28)</f>
        <v>0</v>
      </c>
      <c r="V28" s="153">
        <f>T28+S28*EERR!$D$2</f>
        <v>0</v>
      </c>
      <c r="W28" s="148">
        <f ca="1">SUMIF(Siteminder!$A$5:$L$164,Jun!G28,Siteminder!$P$5:$P$164)</f>
        <v>0</v>
      </c>
      <c r="X28" s="267">
        <f>SUMIF(Transbank!$A$2:$A$472,B28,Transbank!$L$2:$L$472)+SUMIF(Transbank!$A$2:$A$472,C28,Transbank!$L$2:$L$472)+SUMIF(Transbank!$A$2:$A$472,D28,Transbank!$L$2:$L$472)+(K28+O28)+(L28+P28)*EERR!$D$2</f>
        <v>0</v>
      </c>
      <c r="Y28" s="267">
        <f>X28/EERR!$D$2</f>
        <v>0</v>
      </c>
      <c r="Z28" s="277">
        <f t="shared" si="2"/>
        <v>0</v>
      </c>
    </row>
    <row r="29" spans="1:26" s="148" customFormat="1" ht="15" customHeight="1" x14ac:dyDescent="0.25">
      <c r="A29" s="260"/>
      <c r="B29" s="293"/>
      <c r="C29" s="293"/>
      <c r="D29" s="293"/>
      <c r="E29" s="261"/>
      <c r="F29" s="261"/>
      <c r="G29" s="261"/>
      <c r="H29" s="262"/>
      <c r="I29" s="262"/>
      <c r="J29" s="261"/>
      <c r="K29" s="263"/>
      <c r="L29" s="264"/>
      <c r="M29" s="263"/>
      <c r="N29" s="263"/>
      <c r="O29" s="263"/>
      <c r="P29" s="263"/>
      <c r="Q29" s="263"/>
      <c r="R29" s="263"/>
      <c r="S29" s="153">
        <f t="shared" si="0"/>
        <v>0</v>
      </c>
      <c r="T29" s="153">
        <f t="shared" si="1"/>
        <v>0</v>
      </c>
      <c r="U29" s="151">
        <f>IF(J29=0,(S29+T29/EERR!$D$2/1.19),(S29+T29/EERR!$D$2/1.19)/J29)</f>
        <v>0</v>
      </c>
      <c r="V29" s="153">
        <f>T29+S29*EERR!$D$2</f>
        <v>0</v>
      </c>
      <c r="W29" s="148">
        <f ca="1">SUMIF(Siteminder!$A$5:$L$164,Jun!G29,Siteminder!$P$5:$P$164)</f>
        <v>0</v>
      </c>
      <c r="X29" s="267">
        <f>SUMIF(Transbank!$A$2:$A$472,B29,Transbank!$L$2:$L$472)+SUMIF(Transbank!$A$2:$A$472,C29,Transbank!$L$2:$L$472)+SUMIF(Transbank!$A$2:$A$472,D29,Transbank!$L$2:$L$472)+(K29+O29)+(L29+P29)*EERR!$D$2</f>
        <v>0</v>
      </c>
      <c r="Y29" s="267">
        <f>X29/EERR!$D$2</f>
        <v>0</v>
      </c>
      <c r="Z29" s="277">
        <f t="shared" si="2"/>
        <v>0</v>
      </c>
    </row>
    <row r="30" spans="1:26" s="148" customFormat="1" ht="15" customHeight="1" x14ac:dyDescent="0.25">
      <c r="A30" s="260"/>
      <c r="B30" s="293"/>
      <c r="C30" s="293"/>
      <c r="D30" s="293"/>
      <c r="E30" s="261"/>
      <c r="F30" s="261"/>
      <c r="G30" s="261"/>
      <c r="H30" s="262"/>
      <c r="I30" s="262"/>
      <c r="J30" s="261"/>
      <c r="K30" s="263"/>
      <c r="L30" s="264"/>
      <c r="M30" s="263"/>
      <c r="N30" s="263"/>
      <c r="O30" s="263"/>
      <c r="P30" s="263"/>
      <c r="Q30" s="263"/>
      <c r="R30" s="263"/>
      <c r="S30" s="153">
        <f t="shared" si="0"/>
        <v>0</v>
      </c>
      <c r="T30" s="153">
        <f t="shared" si="1"/>
        <v>0</v>
      </c>
      <c r="U30" s="151">
        <f>IF(J30=0,(S30+T30/EERR!$D$2/1.19),(S30+T30/EERR!$D$2/1.19)/J30)</f>
        <v>0</v>
      </c>
      <c r="V30" s="153">
        <f>T30+S30*EERR!$D$2</f>
        <v>0</v>
      </c>
      <c r="W30" s="148">
        <f ca="1">SUMIF(Siteminder!$A$5:$L$164,Jun!G30,Siteminder!$P$5:$P$164)</f>
        <v>0</v>
      </c>
      <c r="X30" s="267">
        <f>SUMIF(Transbank!$A$2:$A$472,B30,Transbank!$L$2:$L$472)+SUMIF(Transbank!$A$2:$A$472,C30,Transbank!$L$2:$L$472)+SUMIF(Transbank!$A$2:$A$472,D30,Transbank!$L$2:$L$472)+(K30+O30)+(L30+P30)*EERR!$D$2</f>
        <v>0</v>
      </c>
      <c r="Y30" s="267">
        <f>X30/EERR!$D$2</f>
        <v>0</v>
      </c>
      <c r="Z30" s="277">
        <f t="shared" si="2"/>
        <v>0</v>
      </c>
    </row>
    <row r="31" spans="1:26" s="148" customFormat="1" ht="15" customHeight="1" x14ac:dyDescent="0.25">
      <c r="A31" s="260"/>
      <c r="B31" s="293"/>
      <c r="C31" s="293"/>
      <c r="D31" s="293"/>
      <c r="E31" s="261"/>
      <c r="F31" s="261"/>
      <c r="G31" s="261"/>
      <c r="H31" s="262"/>
      <c r="I31" s="262"/>
      <c r="J31" s="261"/>
      <c r="K31" s="263"/>
      <c r="L31" s="264"/>
      <c r="M31" s="292"/>
      <c r="N31" s="292"/>
      <c r="O31" s="292"/>
      <c r="P31" s="292"/>
      <c r="Q31" s="292"/>
      <c r="R31" s="292"/>
      <c r="S31" s="153">
        <f t="shared" si="0"/>
        <v>0</v>
      </c>
      <c r="T31" s="153">
        <f t="shared" si="1"/>
        <v>0</v>
      </c>
      <c r="U31" s="151">
        <f>IF(J31=0,(S31+T31/EERR!$D$2/1.19),(S31+T31/EERR!$D$2/1.19)/J31)</f>
        <v>0</v>
      </c>
      <c r="V31" s="153">
        <f>T31+S31*EERR!$D$2</f>
        <v>0</v>
      </c>
      <c r="W31" s="148">
        <f ca="1">SUMIF(Siteminder!$A$5:$L$164,Jun!G31,Siteminder!$P$5:$P$164)</f>
        <v>0</v>
      </c>
      <c r="X31" s="267">
        <f>SUMIF(Transbank!$A$2:$A$472,B31,Transbank!$L$2:$L$472)+SUMIF(Transbank!$A$2:$A$472,C31,Transbank!$L$2:$L$472)+SUMIF(Transbank!$A$2:$A$472,D31,Transbank!$L$2:$L$472)+(K31+O31)+(L31+P31)*EERR!$D$2</f>
        <v>0</v>
      </c>
      <c r="Y31" s="267">
        <f>X31/EERR!$D$2</f>
        <v>0</v>
      </c>
      <c r="Z31" s="277">
        <f t="shared" si="2"/>
        <v>0</v>
      </c>
    </row>
    <row r="32" spans="1:26" s="148" customFormat="1" ht="15" customHeight="1" x14ac:dyDescent="0.25">
      <c r="A32" s="260"/>
      <c r="B32" s="293"/>
      <c r="C32" s="293"/>
      <c r="D32" s="293"/>
      <c r="E32" s="261"/>
      <c r="F32" s="261"/>
      <c r="G32" s="261"/>
      <c r="H32" s="262"/>
      <c r="I32" s="262"/>
      <c r="J32" s="261"/>
      <c r="K32" s="263"/>
      <c r="L32" s="264"/>
      <c r="M32" s="292"/>
      <c r="N32" s="292"/>
      <c r="O32" s="292"/>
      <c r="P32" s="292"/>
      <c r="Q32" s="292"/>
      <c r="R32" s="292"/>
      <c r="S32" s="153">
        <f t="shared" si="0"/>
        <v>0</v>
      </c>
      <c r="T32" s="153">
        <f t="shared" si="1"/>
        <v>0</v>
      </c>
      <c r="U32" s="151">
        <f>IF(J32=0,(S32+T32/EERR!$D$2/1.19),(S32+T32/EERR!$D$2/1.19)/J32)</f>
        <v>0</v>
      </c>
      <c r="V32" s="153">
        <f>T32+S32*EERR!$D$2</f>
        <v>0</v>
      </c>
      <c r="W32" s="148">
        <f ca="1">SUMIF(Siteminder!$A$5:$L$164,Jun!G32,Siteminder!$P$5:$P$164)</f>
        <v>0</v>
      </c>
      <c r="X32" s="267">
        <f>SUMIF(Transbank!$A$2:$A$472,B32,Transbank!$L$2:$L$472)+SUMIF(Transbank!$A$2:$A$472,C32,Transbank!$L$2:$L$472)+SUMIF(Transbank!$A$2:$A$472,D32,Transbank!$L$2:$L$472)+(K32+O32)+(L32+P32)*EERR!$D$2</f>
        <v>0</v>
      </c>
      <c r="Y32" s="267">
        <f>X32/EERR!$D$2</f>
        <v>0</v>
      </c>
      <c r="Z32" s="277">
        <f t="shared" si="2"/>
        <v>0</v>
      </c>
    </row>
    <row r="33" spans="1:26" s="148" customFormat="1" ht="15" customHeight="1" x14ac:dyDescent="0.25">
      <c r="A33" s="260"/>
      <c r="B33" s="293"/>
      <c r="C33" s="293"/>
      <c r="D33" s="293"/>
      <c r="E33" s="261"/>
      <c r="F33" s="261"/>
      <c r="G33" s="261"/>
      <c r="H33" s="262"/>
      <c r="I33" s="262"/>
      <c r="J33" s="261"/>
      <c r="K33" s="263"/>
      <c r="L33" s="264"/>
      <c r="M33" s="292"/>
      <c r="N33" s="292"/>
      <c r="O33" s="292"/>
      <c r="P33" s="292"/>
      <c r="Q33" s="292"/>
      <c r="R33" s="292"/>
      <c r="S33" s="153">
        <f t="shared" si="0"/>
        <v>0</v>
      </c>
      <c r="T33" s="153">
        <f t="shared" si="1"/>
        <v>0</v>
      </c>
      <c r="U33" s="151">
        <f>IF(J33=0,(S33+T33/EERR!$D$2/1.19),(S33+T33/EERR!$D$2/1.19)/J33)</f>
        <v>0</v>
      </c>
      <c r="V33" s="153">
        <f>T33+S33*EERR!$D$2</f>
        <v>0</v>
      </c>
      <c r="W33" s="148">
        <f ca="1">SUMIF(Siteminder!$A$5:$L$164,Jun!G33,Siteminder!$P$5:$P$164)</f>
        <v>0</v>
      </c>
      <c r="X33" s="267">
        <f>SUMIF(Transbank!$A$2:$A$472,B33,Transbank!$L$2:$L$472)+SUMIF(Transbank!$A$2:$A$472,C33,Transbank!$L$2:$L$472)+SUMIF(Transbank!$A$2:$A$472,D33,Transbank!$L$2:$L$472)+(K33+O33)+(L33+P33)*EERR!$D$2</f>
        <v>0</v>
      </c>
      <c r="Y33" s="267">
        <f>X33/EERR!$D$2</f>
        <v>0</v>
      </c>
      <c r="Z33" s="277">
        <f t="shared" si="2"/>
        <v>0</v>
      </c>
    </row>
    <row r="34" spans="1:26" s="148" customFormat="1" ht="15" customHeight="1" x14ac:dyDescent="0.25">
      <c r="A34" s="260"/>
      <c r="B34" s="293"/>
      <c r="C34" s="293"/>
      <c r="D34" s="293"/>
      <c r="E34" s="261"/>
      <c r="F34" s="261"/>
      <c r="G34" s="261"/>
      <c r="H34" s="262"/>
      <c r="I34" s="262"/>
      <c r="J34" s="261"/>
      <c r="K34" s="263"/>
      <c r="L34" s="264"/>
      <c r="M34" s="263"/>
      <c r="N34" s="263"/>
      <c r="O34" s="263"/>
      <c r="P34" s="263"/>
      <c r="Q34" s="263"/>
      <c r="R34" s="263"/>
      <c r="S34" s="153">
        <f t="shared" si="0"/>
        <v>0</v>
      </c>
      <c r="T34" s="153">
        <f t="shared" si="1"/>
        <v>0</v>
      </c>
      <c r="U34" s="151">
        <f>IF(J34=0,(S34+T34/EERR!$D$2/1.19),(S34+T34/EERR!$D$2/1.19)/J34)</f>
        <v>0</v>
      </c>
      <c r="V34" s="153">
        <f>T34+S34*EERR!$D$2</f>
        <v>0</v>
      </c>
      <c r="W34" s="148">
        <f ca="1">SUMIF(Siteminder!$A$5:$L$164,Jun!G34,Siteminder!$P$5:$P$164)</f>
        <v>0</v>
      </c>
      <c r="X34" s="267">
        <f>SUMIF(Transbank!$A$2:$A$472,B34,Transbank!$L$2:$L$472)+SUMIF(Transbank!$A$2:$A$472,C34,Transbank!$L$2:$L$472)+SUMIF(Transbank!$A$2:$A$472,D34,Transbank!$L$2:$L$472)+(K34+O34)+(L34+P34)*EERR!$D$2</f>
        <v>0</v>
      </c>
      <c r="Y34" s="267">
        <f>X34/EERR!$D$2</f>
        <v>0</v>
      </c>
      <c r="Z34" s="277">
        <f t="shared" si="2"/>
        <v>0</v>
      </c>
    </row>
    <row r="35" spans="1:26" s="148" customFormat="1" ht="15" customHeight="1" x14ac:dyDescent="0.25">
      <c r="A35" s="260"/>
      <c r="B35" s="293"/>
      <c r="C35" s="293"/>
      <c r="D35" s="293"/>
      <c r="E35" s="261"/>
      <c r="F35" s="261"/>
      <c r="G35" s="261"/>
      <c r="H35" s="262"/>
      <c r="I35" s="262"/>
      <c r="J35" s="261"/>
      <c r="K35" s="263"/>
      <c r="L35" s="264"/>
      <c r="M35" s="263"/>
      <c r="N35" s="263"/>
      <c r="O35" s="263"/>
      <c r="P35" s="263"/>
      <c r="Q35" s="263"/>
      <c r="R35" s="263"/>
      <c r="S35" s="153">
        <f t="shared" si="0"/>
        <v>0</v>
      </c>
      <c r="T35" s="153">
        <f t="shared" si="1"/>
        <v>0</v>
      </c>
      <c r="U35" s="151">
        <f>IF(J35=0,(S35+T35/EERR!$D$2/1.19),(S35+T35/EERR!$D$2/1.19)/J35)</f>
        <v>0</v>
      </c>
      <c r="V35" s="153">
        <f>T35+S35*EERR!$D$2</f>
        <v>0</v>
      </c>
      <c r="W35" s="148">
        <f ca="1">SUMIF(Siteminder!$A$5:$L$164,Jun!G35,Siteminder!$P$5:$P$164)</f>
        <v>0</v>
      </c>
      <c r="X35" s="267">
        <f>SUMIF(Transbank!$A$2:$A$472,B35,Transbank!$L$2:$L$472)+SUMIF(Transbank!$A$2:$A$472,C35,Transbank!$L$2:$L$472)+SUMIF(Transbank!$A$2:$A$472,D35,Transbank!$L$2:$L$472)+(K35+O35)+(L35+P35)*EERR!$D$2</f>
        <v>0</v>
      </c>
      <c r="Y35" s="267">
        <f>X35/EERR!$D$2</f>
        <v>0</v>
      </c>
      <c r="Z35" s="277">
        <f t="shared" si="2"/>
        <v>0</v>
      </c>
    </row>
    <row r="36" spans="1:26" s="148" customFormat="1" ht="15" customHeight="1" x14ac:dyDescent="0.25">
      <c r="A36" s="260"/>
      <c r="B36" s="293"/>
      <c r="C36" s="293"/>
      <c r="D36" s="293"/>
      <c r="E36" s="261"/>
      <c r="F36" s="261"/>
      <c r="G36" s="261"/>
      <c r="H36" s="262"/>
      <c r="I36" s="262"/>
      <c r="J36" s="261"/>
      <c r="K36" s="263"/>
      <c r="L36" s="264"/>
      <c r="M36" s="292"/>
      <c r="N36" s="292"/>
      <c r="O36" s="292"/>
      <c r="P36" s="292"/>
      <c r="Q36" s="292"/>
      <c r="R36" s="292"/>
      <c r="S36" s="153">
        <f t="shared" si="0"/>
        <v>0</v>
      </c>
      <c r="T36" s="153">
        <f t="shared" si="1"/>
        <v>0</v>
      </c>
      <c r="U36" s="151">
        <f>IF(J36=0,(S36+T36/EERR!$D$2/1.19),(S36+T36/EERR!$D$2/1.19)/J36)</f>
        <v>0</v>
      </c>
      <c r="V36" s="153">
        <f>T36+S36*EERR!$D$2</f>
        <v>0</v>
      </c>
      <c r="W36" s="148">
        <f ca="1">SUMIF(Siteminder!$A$5:$L$164,Jun!G36,Siteminder!$P$5:$P$164)</f>
        <v>0</v>
      </c>
      <c r="X36" s="267">
        <f>SUMIF(Transbank!$A$2:$A$472,B36,Transbank!$L$2:$L$472)+SUMIF(Transbank!$A$2:$A$472,C36,Transbank!$L$2:$L$472)+SUMIF(Transbank!$A$2:$A$472,D36,Transbank!$L$2:$L$472)+(K36+O36)+(L36+P36)*EERR!$D$2</f>
        <v>0</v>
      </c>
      <c r="Y36" s="267">
        <f>X36/EERR!$D$2</f>
        <v>0</v>
      </c>
      <c r="Z36" s="277">
        <f t="shared" si="2"/>
        <v>0</v>
      </c>
    </row>
    <row r="37" spans="1:26" s="148" customFormat="1" ht="15" customHeight="1" x14ac:dyDescent="0.25">
      <c r="A37" s="260"/>
      <c r="B37" s="293"/>
      <c r="C37" s="293"/>
      <c r="D37" s="293"/>
      <c r="E37" s="261"/>
      <c r="F37" s="261"/>
      <c r="G37" s="261"/>
      <c r="H37" s="262"/>
      <c r="I37" s="262"/>
      <c r="J37" s="261"/>
      <c r="K37" s="263"/>
      <c r="L37" s="264"/>
      <c r="M37" s="292"/>
      <c r="N37" s="292"/>
      <c r="O37" s="292"/>
      <c r="P37" s="292"/>
      <c r="Q37" s="292"/>
      <c r="R37" s="292"/>
      <c r="S37" s="153">
        <f t="shared" si="0"/>
        <v>0</v>
      </c>
      <c r="T37" s="153">
        <f t="shared" si="1"/>
        <v>0</v>
      </c>
      <c r="U37" s="151">
        <f>IF(J37=0,(S37+T37/EERR!$D$2/1.19),(S37+T37/EERR!$D$2/1.19)/J37)</f>
        <v>0</v>
      </c>
      <c r="V37" s="153">
        <f>T37+S37*EERR!$D$2</f>
        <v>0</v>
      </c>
      <c r="W37" s="148">
        <f ca="1">SUMIF(Siteminder!$A$5:$L$164,Jun!G37,Siteminder!$P$5:$P$164)</f>
        <v>0</v>
      </c>
      <c r="X37" s="267">
        <f>SUMIF(Transbank!$A$2:$A$472,B37,Transbank!$L$2:$L$472)+SUMIF(Transbank!$A$2:$A$472,C37,Transbank!$L$2:$L$472)+SUMIF(Transbank!$A$2:$A$472,D37,Transbank!$L$2:$L$472)+(K37+O37)+(L37+P37)*EERR!$D$2</f>
        <v>0</v>
      </c>
      <c r="Y37" s="267">
        <f>X37/EERR!$D$2</f>
        <v>0</v>
      </c>
      <c r="Z37" s="277">
        <f t="shared" si="2"/>
        <v>0</v>
      </c>
    </row>
    <row r="38" spans="1:26" s="148" customFormat="1" ht="15" customHeight="1" x14ac:dyDescent="0.25">
      <c r="A38" s="260"/>
      <c r="B38" s="293"/>
      <c r="C38" s="293"/>
      <c r="D38" s="293"/>
      <c r="E38" s="261"/>
      <c r="F38" s="261"/>
      <c r="G38" s="261"/>
      <c r="H38" s="262"/>
      <c r="I38" s="262"/>
      <c r="J38" s="261"/>
      <c r="K38" s="263"/>
      <c r="L38" s="264"/>
      <c r="M38" s="292"/>
      <c r="N38" s="292"/>
      <c r="O38" s="292"/>
      <c r="P38" s="292"/>
      <c r="Q38" s="292"/>
      <c r="R38" s="292"/>
      <c r="S38" s="153">
        <f t="shared" si="0"/>
        <v>0</v>
      </c>
      <c r="T38" s="153">
        <f t="shared" si="1"/>
        <v>0</v>
      </c>
      <c r="U38" s="151">
        <f>IF(J38=0,(S38+T38/EERR!$D$2/1.19),(S38+T38/EERR!$D$2/1.19)/J38)</f>
        <v>0</v>
      </c>
      <c r="V38" s="153">
        <f>T38+S38*EERR!$D$2</f>
        <v>0</v>
      </c>
      <c r="W38" s="148">
        <f ca="1">SUMIF(Siteminder!$A$5:$L$164,Jun!G38,Siteminder!$P$5:$P$164)</f>
        <v>0</v>
      </c>
      <c r="X38" s="267">
        <f>SUMIF(Transbank!$A$2:$A$472,B38,Transbank!$L$2:$L$472)+SUMIF(Transbank!$A$2:$A$472,C38,Transbank!$L$2:$L$472)+SUMIF(Transbank!$A$2:$A$472,D38,Transbank!$L$2:$L$472)+(K38+O38)+(L38+P38)*EERR!$D$2</f>
        <v>0</v>
      </c>
      <c r="Y38" s="267">
        <f>X38/EERR!$D$2</f>
        <v>0</v>
      </c>
      <c r="Z38" s="277">
        <f t="shared" si="2"/>
        <v>0</v>
      </c>
    </row>
    <row r="39" spans="1:26" s="148" customFormat="1" ht="15" customHeight="1" x14ac:dyDescent="0.25">
      <c r="A39" s="260"/>
      <c r="B39" s="293"/>
      <c r="C39" s="293"/>
      <c r="D39" s="293"/>
      <c r="E39" s="261"/>
      <c r="F39" s="261"/>
      <c r="G39" s="261"/>
      <c r="H39" s="262"/>
      <c r="I39" s="262"/>
      <c r="J39" s="261"/>
      <c r="K39" s="263"/>
      <c r="L39" s="264"/>
      <c r="M39" s="263"/>
      <c r="N39" s="263"/>
      <c r="O39" s="263"/>
      <c r="P39" s="263"/>
      <c r="Q39" s="263"/>
      <c r="R39" s="263"/>
      <c r="S39" s="153">
        <f t="shared" si="0"/>
        <v>0</v>
      </c>
      <c r="T39" s="153">
        <f t="shared" si="1"/>
        <v>0</v>
      </c>
      <c r="U39" s="151">
        <f>IF(J39=0,(S39+T39/EERR!$D$2/1.19),(S39+T39/EERR!$D$2/1.19)/J39)</f>
        <v>0</v>
      </c>
      <c r="V39" s="153">
        <f>T39+S39*EERR!$D$2</f>
        <v>0</v>
      </c>
      <c r="W39" s="148">
        <f ca="1">SUMIF(Siteminder!$A$5:$L$164,Jun!G39,Siteminder!$P$5:$P$164)</f>
        <v>0</v>
      </c>
      <c r="X39" s="267">
        <f>SUMIF(Transbank!$A$2:$A$472,B39,Transbank!$L$2:$L$472)+SUMIF(Transbank!$A$2:$A$472,C39,Transbank!$L$2:$L$472)+SUMIF(Transbank!$A$2:$A$472,D39,Transbank!$L$2:$L$472)+(K39+O39)+(L39+P39)*EERR!$D$2</f>
        <v>0</v>
      </c>
      <c r="Y39" s="267">
        <f>X39/EERR!$D$2</f>
        <v>0</v>
      </c>
      <c r="Z39" s="277">
        <f t="shared" si="2"/>
        <v>0</v>
      </c>
    </row>
    <row r="40" spans="1:26" s="148" customFormat="1" ht="15" customHeight="1" x14ac:dyDescent="0.25">
      <c r="A40" s="260"/>
      <c r="B40" s="293"/>
      <c r="C40" s="293"/>
      <c r="D40" s="293"/>
      <c r="E40" s="261"/>
      <c r="F40" s="261"/>
      <c r="G40" s="261"/>
      <c r="H40" s="262"/>
      <c r="I40" s="262"/>
      <c r="J40" s="261"/>
      <c r="K40" s="263"/>
      <c r="L40" s="264"/>
      <c r="M40" s="263"/>
      <c r="N40" s="263"/>
      <c r="O40" s="263"/>
      <c r="P40" s="263"/>
      <c r="Q40" s="263"/>
      <c r="R40" s="263"/>
      <c r="S40" s="153">
        <f t="shared" si="0"/>
        <v>0</v>
      </c>
      <c r="T40" s="153">
        <f t="shared" si="1"/>
        <v>0</v>
      </c>
      <c r="U40" s="151">
        <f>IF(J40=0,(S40+T40/EERR!$D$2/1.19),(S40+T40/EERR!$D$2/1.19)/J40)</f>
        <v>0</v>
      </c>
      <c r="V40" s="153">
        <f>T40+S40*EERR!$D$2</f>
        <v>0</v>
      </c>
      <c r="W40" s="148">
        <f ca="1">SUMIF(Siteminder!$A$5:$L$164,Jun!G40,Siteminder!$P$5:$P$164)</f>
        <v>0</v>
      </c>
      <c r="X40" s="267">
        <f>SUMIF(Transbank!$A$2:$A$472,B40,Transbank!$L$2:$L$472)+SUMIF(Transbank!$A$2:$A$472,C40,Transbank!$L$2:$L$472)+SUMIF(Transbank!$A$2:$A$472,D40,Transbank!$L$2:$L$472)+(K40+O40)+(L40+P40)*EERR!$D$2</f>
        <v>0</v>
      </c>
      <c r="Y40" s="267">
        <f>X40/EERR!$D$2</f>
        <v>0</v>
      </c>
      <c r="Z40" s="277">
        <f t="shared" si="2"/>
        <v>0</v>
      </c>
    </row>
    <row r="41" spans="1:26" s="148" customFormat="1" ht="15" customHeight="1" x14ac:dyDescent="0.25">
      <c r="A41" s="260"/>
      <c r="B41" s="293"/>
      <c r="C41" s="293"/>
      <c r="D41" s="293"/>
      <c r="E41" s="261"/>
      <c r="F41" s="261"/>
      <c r="G41" s="261"/>
      <c r="H41" s="262"/>
      <c r="I41" s="262"/>
      <c r="J41" s="261"/>
      <c r="K41" s="263"/>
      <c r="L41" s="264"/>
      <c r="M41" s="263"/>
      <c r="N41" s="263"/>
      <c r="O41" s="263"/>
      <c r="P41" s="263"/>
      <c r="Q41" s="263"/>
      <c r="R41" s="263"/>
      <c r="S41" s="153">
        <f t="shared" si="0"/>
        <v>0</v>
      </c>
      <c r="T41" s="153">
        <f t="shared" si="1"/>
        <v>0</v>
      </c>
      <c r="U41" s="151">
        <f>IF(J41=0,(S41+T41/EERR!$D$2/1.19),(S41+T41/EERR!$D$2/1.19)/J41)</f>
        <v>0</v>
      </c>
      <c r="V41" s="153">
        <f>T41+S41*EERR!$D$2</f>
        <v>0</v>
      </c>
      <c r="W41" s="148">
        <f ca="1">SUMIF(Siteminder!$A$5:$L$164,Jun!G41,Siteminder!$P$5:$P$164)</f>
        <v>0</v>
      </c>
      <c r="X41" s="267">
        <f>SUMIF(Transbank!$A$2:$A$472,B41,Transbank!$L$2:$L$472)+SUMIF(Transbank!$A$2:$A$472,C41,Transbank!$L$2:$L$472)+SUMIF(Transbank!$A$2:$A$472,D41,Transbank!$L$2:$L$472)+(K41+O41)+(L41+P41)*EERR!$D$2</f>
        <v>0</v>
      </c>
      <c r="Y41" s="267">
        <f>X41/EERR!$D$2</f>
        <v>0</v>
      </c>
      <c r="Z41" s="277">
        <f t="shared" si="2"/>
        <v>0</v>
      </c>
    </row>
    <row r="42" spans="1:26" s="148" customFormat="1" ht="15" customHeight="1" x14ac:dyDescent="0.25">
      <c r="A42" s="260"/>
      <c r="B42" s="293"/>
      <c r="C42" s="293"/>
      <c r="D42" s="293"/>
      <c r="E42" s="261"/>
      <c r="F42" s="261"/>
      <c r="G42" s="261"/>
      <c r="H42" s="262"/>
      <c r="I42" s="262"/>
      <c r="J42" s="261"/>
      <c r="K42" s="263"/>
      <c r="L42" s="264"/>
      <c r="M42" s="263"/>
      <c r="N42" s="263"/>
      <c r="O42" s="263"/>
      <c r="P42" s="263"/>
      <c r="Q42" s="263"/>
      <c r="R42" s="263"/>
      <c r="S42" s="153">
        <f t="shared" si="0"/>
        <v>0</v>
      </c>
      <c r="T42" s="153">
        <f t="shared" si="1"/>
        <v>0</v>
      </c>
      <c r="U42" s="151">
        <f>IF(J42=0,(S42+T42/EERR!$D$2/1.19),(S42+T42/EERR!$D$2/1.19)/J42)</f>
        <v>0</v>
      </c>
      <c r="V42" s="153">
        <f>T42+S42*EERR!$D$2</f>
        <v>0</v>
      </c>
      <c r="W42" s="148">
        <f ca="1">SUMIF(Siteminder!$A$5:$L$164,Jun!G42,Siteminder!$P$5:$P$164)</f>
        <v>0</v>
      </c>
      <c r="X42" s="267">
        <f>SUMIF(Transbank!$A$2:$A$472,B42,Transbank!$L$2:$L$472)+SUMIF(Transbank!$A$2:$A$472,C42,Transbank!$L$2:$L$472)+SUMIF(Transbank!$A$2:$A$472,D42,Transbank!$L$2:$L$472)+(K42+O42)+(L42+P42)*EERR!$D$2</f>
        <v>0</v>
      </c>
      <c r="Y42" s="267">
        <f>X42/EERR!$D$2</f>
        <v>0</v>
      </c>
      <c r="Z42" s="277">
        <f t="shared" si="2"/>
        <v>0</v>
      </c>
    </row>
    <row r="43" spans="1:26" s="148" customFormat="1" ht="15" customHeight="1" x14ac:dyDescent="0.25">
      <c r="A43" s="260"/>
      <c r="B43" s="293"/>
      <c r="C43" s="293"/>
      <c r="D43" s="293"/>
      <c r="E43" s="261"/>
      <c r="F43" s="261"/>
      <c r="G43" s="261"/>
      <c r="H43" s="262"/>
      <c r="I43" s="262"/>
      <c r="J43" s="261"/>
      <c r="K43" s="263"/>
      <c r="L43" s="264"/>
      <c r="M43" s="263"/>
      <c r="N43" s="263"/>
      <c r="O43" s="263"/>
      <c r="P43" s="263"/>
      <c r="Q43" s="263"/>
      <c r="R43" s="263"/>
      <c r="S43" s="153">
        <f t="shared" si="0"/>
        <v>0</v>
      </c>
      <c r="T43" s="153">
        <f t="shared" si="1"/>
        <v>0</v>
      </c>
      <c r="U43" s="151">
        <f>IF(J43=0,(S43+T43/EERR!$D$2/1.19),(S43+T43/EERR!$D$2/1.19)/J43)</f>
        <v>0</v>
      </c>
      <c r="V43" s="153">
        <f>T43+S43*EERR!$D$2</f>
        <v>0</v>
      </c>
      <c r="W43" s="148">
        <f ca="1">SUMIF(Siteminder!$A$5:$L$164,Jun!G43,Siteminder!$P$5:$P$164)</f>
        <v>0</v>
      </c>
      <c r="X43" s="267">
        <f>SUMIF(Transbank!$A$2:$A$472,B43,Transbank!$L$2:$L$472)+SUMIF(Transbank!$A$2:$A$472,C43,Transbank!$L$2:$L$472)+SUMIF(Transbank!$A$2:$A$472,D43,Transbank!$L$2:$L$472)+(K43+O43)+(L43+P43)*EERR!$D$2</f>
        <v>0</v>
      </c>
      <c r="Y43" s="267">
        <f>X43/EERR!$D$2</f>
        <v>0</v>
      </c>
      <c r="Z43" s="277">
        <f t="shared" si="2"/>
        <v>0</v>
      </c>
    </row>
    <row r="44" spans="1:26" s="148" customFormat="1" ht="15" customHeight="1" x14ac:dyDescent="0.25">
      <c r="A44" s="260"/>
      <c r="B44" s="293"/>
      <c r="C44" s="293"/>
      <c r="D44" s="293"/>
      <c r="E44" s="261"/>
      <c r="F44" s="261"/>
      <c r="G44" s="261"/>
      <c r="H44" s="262"/>
      <c r="I44" s="262"/>
      <c r="J44" s="261"/>
      <c r="K44" s="263"/>
      <c r="L44" s="264"/>
      <c r="M44" s="263"/>
      <c r="N44" s="263"/>
      <c r="O44" s="263"/>
      <c r="P44" s="263"/>
      <c r="Q44" s="263"/>
      <c r="R44" s="263"/>
      <c r="S44" s="153">
        <f t="shared" si="0"/>
        <v>0</v>
      </c>
      <c r="T44" s="153">
        <f t="shared" si="1"/>
        <v>0</v>
      </c>
      <c r="U44" s="151">
        <f>IF(J44=0,(S44+T44/EERR!$D$2/1.19),(S44+T44/EERR!$D$2/1.19)/J44)</f>
        <v>0</v>
      </c>
      <c r="V44" s="153">
        <f>T44+S44*EERR!$D$2</f>
        <v>0</v>
      </c>
      <c r="W44" s="148">
        <f ca="1">SUMIF(Siteminder!$A$5:$L$164,Jun!G44,Siteminder!$P$5:$P$164)</f>
        <v>0</v>
      </c>
      <c r="X44" s="267">
        <f>SUMIF(Transbank!$A$2:$A$472,B44,Transbank!$L$2:$L$472)+SUMIF(Transbank!$A$2:$A$472,C44,Transbank!$L$2:$L$472)+SUMIF(Transbank!$A$2:$A$472,D44,Transbank!$L$2:$L$472)+(K44+O44)+(L44+P44)*EERR!$D$2</f>
        <v>0</v>
      </c>
      <c r="Y44" s="267">
        <f>X44/EERR!$D$2</f>
        <v>0</v>
      </c>
      <c r="Z44" s="277">
        <f t="shared" si="2"/>
        <v>0</v>
      </c>
    </row>
    <row r="45" spans="1:26" s="148" customFormat="1" ht="15" customHeight="1" x14ac:dyDescent="0.25">
      <c r="A45" s="260"/>
      <c r="B45" s="293"/>
      <c r="C45" s="293"/>
      <c r="D45" s="293"/>
      <c r="E45" s="261"/>
      <c r="F45" s="261"/>
      <c r="G45" s="261"/>
      <c r="H45" s="262"/>
      <c r="I45" s="262"/>
      <c r="J45" s="261"/>
      <c r="K45" s="263"/>
      <c r="L45" s="264"/>
      <c r="M45" s="263"/>
      <c r="N45" s="263"/>
      <c r="O45" s="263"/>
      <c r="P45" s="263"/>
      <c r="Q45" s="263"/>
      <c r="R45" s="263"/>
      <c r="S45" s="153">
        <f t="shared" si="0"/>
        <v>0</v>
      </c>
      <c r="T45" s="153">
        <f t="shared" si="1"/>
        <v>0</v>
      </c>
      <c r="U45" s="151">
        <f>IF(J45=0,(S45+T45/EERR!$D$2/1.19),(S45+T45/EERR!$D$2/1.19)/J45)</f>
        <v>0</v>
      </c>
      <c r="V45" s="153">
        <f>T45+S45*EERR!$D$2</f>
        <v>0</v>
      </c>
      <c r="W45" s="148">
        <f ca="1">SUMIF(Siteminder!$A$5:$L$164,Jun!G45,Siteminder!$P$5:$P$164)</f>
        <v>0</v>
      </c>
      <c r="X45" s="267">
        <f>SUMIF(Transbank!$A$2:$A$472,B45,Transbank!$L$2:$L$472)+SUMIF(Transbank!$A$2:$A$472,C45,Transbank!$L$2:$L$472)+SUMIF(Transbank!$A$2:$A$472,D45,Transbank!$L$2:$L$472)+(K45+O45)+(L45+P45)*EERR!$D$2</f>
        <v>0</v>
      </c>
      <c r="Y45" s="267">
        <f>X45/EERR!$D$2</f>
        <v>0</v>
      </c>
      <c r="Z45" s="277">
        <f t="shared" si="2"/>
        <v>0</v>
      </c>
    </row>
    <row r="46" spans="1:26" s="148" customFormat="1" ht="15" customHeight="1" x14ac:dyDescent="0.25">
      <c r="A46" s="260"/>
      <c r="B46" s="293"/>
      <c r="C46" s="293"/>
      <c r="D46" s="293"/>
      <c r="E46" s="261"/>
      <c r="F46" s="261"/>
      <c r="G46" s="261"/>
      <c r="H46" s="262"/>
      <c r="I46" s="262"/>
      <c r="J46" s="261"/>
      <c r="K46" s="263"/>
      <c r="L46" s="264"/>
      <c r="M46" s="263"/>
      <c r="N46" s="263"/>
      <c r="O46" s="263"/>
      <c r="P46" s="263"/>
      <c r="Q46" s="263"/>
      <c r="R46" s="263"/>
      <c r="S46" s="153">
        <f t="shared" si="0"/>
        <v>0</v>
      </c>
      <c r="T46" s="153">
        <f t="shared" si="1"/>
        <v>0</v>
      </c>
      <c r="U46" s="151">
        <f>IF(J46=0,(S46+T46/EERR!$D$2/1.19),(S46+T46/EERR!$D$2/1.19)/J46)</f>
        <v>0</v>
      </c>
      <c r="V46" s="153">
        <f>T46+S46*EERR!$D$2</f>
        <v>0</v>
      </c>
      <c r="W46" s="148">
        <f ca="1">SUMIF(Siteminder!$A$5:$L$164,Jun!G46,Siteminder!$P$5:$P$164)</f>
        <v>0</v>
      </c>
      <c r="X46" s="267">
        <f>SUMIF(Transbank!$A$2:$A$472,B46,Transbank!$L$2:$L$472)+SUMIF(Transbank!$A$2:$A$472,C46,Transbank!$L$2:$L$472)+SUMIF(Transbank!$A$2:$A$472,D46,Transbank!$L$2:$L$472)+(K46+O46)+(L46+P46)*EERR!$D$2</f>
        <v>0</v>
      </c>
      <c r="Y46" s="267">
        <f>X46/EERR!$D$2</f>
        <v>0</v>
      </c>
      <c r="Z46" s="277">
        <f t="shared" si="2"/>
        <v>0</v>
      </c>
    </row>
    <row r="47" spans="1:26" s="148" customFormat="1" ht="15" customHeight="1" x14ac:dyDescent="0.25">
      <c r="A47" s="260"/>
      <c r="B47" s="293"/>
      <c r="C47" s="293"/>
      <c r="D47" s="293"/>
      <c r="E47" s="261"/>
      <c r="F47" s="261"/>
      <c r="G47" s="261"/>
      <c r="H47" s="262"/>
      <c r="I47" s="262"/>
      <c r="J47" s="261"/>
      <c r="K47" s="263"/>
      <c r="L47" s="264"/>
      <c r="M47" s="263"/>
      <c r="N47" s="263"/>
      <c r="O47" s="263"/>
      <c r="P47" s="263"/>
      <c r="Q47" s="263"/>
      <c r="R47" s="263"/>
      <c r="S47" s="153">
        <f t="shared" si="0"/>
        <v>0</v>
      </c>
      <c r="T47" s="153">
        <f t="shared" si="1"/>
        <v>0</v>
      </c>
      <c r="U47" s="151">
        <f>IF(J47=0,(S47+T47/EERR!$D$2/1.19),(S47+T47/EERR!$D$2/1.19)/J47)</f>
        <v>0</v>
      </c>
      <c r="V47" s="153">
        <f>T47+S47*EERR!$D$2</f>
        <v>0</v>
      </c>
      <c r="W47" s="148">
        <f ca="1">SUMIF(Siteminder!$A$5:$L$164,Jun!G47,Siteminder!$P$5:$P$164)</f>
        <v>0</v>
      </c>
      <c r="X47" s="267">
        <f>SUMIF(Transbank!$A$2:$A$472,B47,Transbank!$L$2:$L$472)+SUMIF(Transbank!$A$2:$A$472,C47,Transbank!$L$2:$L$472)+SUMIF(Transbank!$A$2:$A$472,D47,Transbank!$L$2:$L$472)+(K47+O47)+(L47+P47)*EERR!$D$2</f>
        <v>0</v>
      </c>
      <c r="Y47" s="267">
        <f>X47/EERR!$D$2</f>
        <v>0</v>
      </c>
      <c r="Z47" s="277">
        <f t="shared" si="2"/>
        <v>0</v>
      </c>
    </row>
    <row r="48" spans="1:26" s="148" customFormat="1" ht="15" customHeight="1" x14ac:dyDescent="0.25">
      <c r="A48" s="260"/>
      <c r="B48" s="293"/>
      <c r="C48" s="293"/>
      <c r="D48" s="293"/>
      <c r="E48" s="261"/>
      <c r="F48" s="261"/>
      <c r="G48" s="261"/>
      <c r="H48" s="262"/>
      <c r="I48" s="262"/>
      <c r="J48" s="261"/>
      <c r="K48" s="263"/>
      <c r="L48" s="264"/>
      <c r="M48" s="263"/>
      <c r="N48" s="263"/>
      <c r="O48" s="263"/>
      <c r="P48" s="263"/>
      <c r="Q48" s="263"/>
      <c r="R48" s="263"/>
      <c r="S48" s="153">
        <f t="shared" si="0"/>
        <v>0</v>
      </c>
      <c r="T48" s="153">
        <f t="shared" si="1"/>
        <v>0</v>
      </c>
      <c r="U48" s="151">
        <f>IF(J48=0,(S48+T48/EERR!$D$2/1.19),(S48+T48/EERR!$D$2/1.19)/J48)</f>
        <v>0</v>
      </c>
      <c r="V48" s="153">
        <f>T48+S48*EERR!$D$2</f>
        <v>0</v>
      </c>
      <c r="W48" s="148">
        <f ca="1">SUMIF(Siteminder!$A$5:$L$164,Jun!G48,Siteminder!$P$5:$P$164)</f>
        <v>0</v>
      </c>
      <c r="X48" s="267">
        <f>SUMIF(Transbank!$A$2:$A$472,B48,Transbank!$L$2:$L$472)+SUMIF(Transbank!$A$2:$A$472,C48,Transbank!$L$2:$L$472)+SUMIF(Transbank!$A$2:$A$472,D48,Transbank!$L$2:$L$472)+(K48+O48)+(L48+P48)*EERR!$D$2</f>
        <v>0</v>
      </c>
      <c r="Y48" s="267">
        <f>X48/EERR!$D$2</f>
        <v>0</v>
      </c>
      <c r="Z48" s="277">
        <f t="shared" si="2"/>
        <v>0</v>
      </c>
    </row>
    <row r="49" spans="1:2047 2049:3072 3074:16384" s="148" customFormat="1" ht="15" customHeight="1" x14ac:dyDescent="0.25">
      <c r="A49" s="260"/>
      <c r="B49" s="293"/>
      <c r="C49" s="293"/>
      <c r="D49" s="293"/>
      <c r="E49" s="261"/>
      <c r="F49" s="261"/>
      <c r="G49" s="261"/>
      <c r="H49" s="262"/>
      <c r="I49" s="262"/>
      <c r="J49" s="261"/>
      <c r="K49" s="263"/>
      <c r="L49" s="264"/>
      <c r="M49" s="263"/>
      <c r="N49" s="263"/>
      <c r="O49" s="263"/>
      <c r="P49" s="263"/>
      <c r="Q49" s="263"/>
      <c r="R49" s="263"/>
      <c r="S49" s="153">
        <f t="shared" si="0"/>
        <v>0</v>
      </c>
      <c r="T49" s="153">
        <f t="shared" si="1"/>
        <v>0</v>
      </c>
      <c r="U49" s="151">
        <f>IF(J49=0,(S49+T49/EERR!$D$2/1.19),(S49+T49/EERR!$D$2/1.19)/J49)</f>
        <v>0</v>
      </c>
      <c r="V49" s="153">
        <f>T49+S49*EERR!$D$2</f>
        <v>0</v>
      </c>
      <c r="W49" s="148">
        <f ca="1">SUMIF(Siteminder!$A$5:$L$164,Jun!G49,Siteminder!$P$5:$P$164)</f>
        <v>0</v>
      </c>
      <c r="X49" s="267">
        <f>SUMIF(Transbank!$A$2:$A$472,B49,Transbank!$L$2:$L$472)+SUMIF(Transbank!$A$2:$A$472,C49,Transbank!$L$2:$L$472)+SUMIF(Transbank!$A$2:$A$472,D49,Transbank!$L$2:$L$472)+(K49+O49)+(L49+P49)*EERR!$D$2</f>
        <v>0</v>
      </c>
      <c r="Y49" s="267">
        <f>X49/EERR!$D$2</f>
        <v>0</v>
      </c>
      <c r="Z49" s="277">
        <f t="shared" si="2"/>
        <v>0</v>
      </c>
    </row>
    <row r="50" spans="1:2047 2049:3072 3074:16384" s="148" customFormat="1" ht="15" customHeight="1" x14ac:dyDescent="0.25">
      <c r="A50" s="260"/>
      <c r="B50" s="293"/>
      <c r="C50" s="293"/>
      <c r="D50" s="293"/>
      <c r="E50" s="261"/>
      <c r="F50" s="261"/>
      <c r="G50" s="261"/>
      <c r="H50" s="262"/>
      <c r="I50" s="262"/>
      <c r="J50" s="261"/>
      <c r="K50" s="263"/>
      <c r="L50" s="264"/>
      <c r="M50" s="263"/>
      <c r="N50" s="263"/>
      <c r="O50" s="263"/>
      <c r="P50" s="263"/>
      <c r="Q50" s="263"/>
      <c r="R50" s="263"/>
      <c r="S50" s="153">
        <f t="shared" si="0"/>
        <v>0</v>
      </c>
      <c r="T50" s="153">
        <f t="shared" si="1"/>
        <v>0</v>
      </c>
      <c r="U50" s="151">
        <f>IF(J50=0,(S50+T50/EERR!$D$2/1.19),(S50+T50/EERR!$D$2/1.19)/J50)</f>
        <v>0</v>
      </c>
      <c r="V50" s="153">
        <f>T50+S50*EERR!$D$2</f>
        <v>0</v>
      </c>
      <c r="W50" s="148">
        <f ca="1">SUMIF(Siteminder!$A$5:$L$164,Jun!G50,Siteminder!$P$5:$P$164)</f>
        <v>0</v>
      </c>
      <c r="X50" s="267">
        <f>SUMIF(Transbank!$A$2:$A$472,B50,Transbank!$L$2:$L$472)+SUMIF(Transbank!$A$2:$A$472,C50,Transbank!$L$2:$L$472)+SUMIF(Transbank!$A$2:$A$472,D50,Transbank!$L$2:$L$472)+(K50+O50)+(L50+P50)*EERR!$D$2</f>
        <v>0</v>
      </c>
      <c r="Y50" s="267">
        <f>X50/EERR!$D$2</f>
        <v>0</v>
      </c>
      <c r="Z50" s="277">
        <f t="shared" si="2"/>
        <v>0</v>
      </c>
    </row>
    <row r="51" spans="1:2047 2049:3072 3074:16384" s="148" customFormat="1" ht="15" customHeight="1" x14ac:dyDescent="0.25">
      <c r="A51" s="260"/>
      <c r="B51" s="293"/>
      <c r="C51" s="293"/>
      <c r="D51" s="293"/>
      <c r="E51" s="261"/>
      <c r="F51" s="261"/>
      <c r="G51" s="261"/>
      <c r="H51" s="262"/>
      <c r="I51" s="262"/>
      <c r="J51" s="261"/>
      <c r="K51" s="263"/>
      <c r="L51" s="264"/>
      <c r="M51" s="263"/>
      <c r="N51" s="263"/>
      <c r="O51" s="263"/>
      <c r="P51" s="263"/>
      <c r="Q51" s="263"/>
      <c r="R51" s="263"/>
      <c r="S51" s="153">
        <f t="shared" si="0"/>
        <v>0</v>
      </c>
      <c r="T51" s="153">
        <f t="shared" si="1"/>
        <v>0</v>
      </c>
      <c r="U51" s="151">
        <f>IF(J51=0,(S51+T51/EERR!$D$2/1.19),(S51+T51/EERR!$D$2/1.19)/J51)</f>
        <v>0</v>
      </c>
      <c r="V51" s="153">
        <f>T51+S51*EERR!$D$2</f>
        <v>0</v>
      </c>
      <c r="W51" s="148">
        <f ca="1">SUMIF(Siteminder!$A$5:$L$164,Jun!G51,Siteminder!$P$5:$P$164)</f>
        <v>0</v>
      </c>
      <c r="X51" s="267">
        <f>SUMIF(Transbank!$A$2:$A$472,B51,Transbank!$L$2:$L$472)+SUMIF(Transbank!$A$2:$A$472,C51,Transbank!$L$2:$L$472)+SUMIF(Transbank!$A$2:$A$472,D51,Transbank!$L$2:$L$472)+(K51+O51)+(L51+P51)*EERR!$D$2</f>
        <v>0</v>
      </c>
      <c r="Y51" s="267">
        <f>X51/EERR!$D$2</f>
        <v>0</v>
      </c>
      <c r="Z51" s="277">
        <f t="shared" si="2"/>
        <v>0</v>
      </c>
    </row>
    <row r="52" spans="1:2047 2049:3072 3074:16384" s="148" customFormat="1" ht="15" customHeight="1" x14ac:dyDescent="0.25">
      <c r="A52" s="260"/>
      <c r="B52" s="293"/>
      <c r="C52" s="293"/>
      <c r="D52" s="293"/>
      <c r="E52" s="261"/>
      <c r="F52" s="261"/>
      <c r="G52" s="261"/>
      <c r="H52" s="262"/>
      <c r="I52" s="262"/>
      <c r="J52" s="261"/>
      <c r="K52" s="263"/>
      <c r="L52" s="264"/>
      <c r="M52" s="263"/>
      <c r="N52" s="263"/>
      <c r="O52" s="263"/>
      <c r="P52" s="263"/>
      <c r="Q52" s="263"/>
      <c r="R52" s="263"/>
      <c r="S52" s="153">
        <f t="shared" si="0"/>
        <v>0</v>
      </c>
      <c r="T52" s="153">
        <f t="shared" si="1"/>
        <v>0</v>
      </c>
      <c r="U52" s="151">
        <f>IF(J52=0,(S52+T52/EERR!$D$2/1.19),(S52+T52/EERR!$D$2/1.19)/J52)</f>
        <v>0</v>
      </c>
      <c r="V52" s="153">
        <f>T52+S52*EERR!$D$2</f>
        <v>0</v>
      </c>
      <c r="W52" s="148">
        <f ca="1">SUMIF(Siteminder!$A$5:$L$164,Jun!G52,Siteminder!$P$5:$P$164)</f>
        <v>0</v>
      </c>
      <c r="X52" s="267">
        <f>SUMIF(Transbank!$A$2:$A$472,B52,Transbank!$L$2:$L$472)+SUMIF(Transbank!$A$2:$A$472,C52,Transbank!$L$2:$L$472)+SUMIF(Transbank!$A$2:$A$472,D52,Transbank!$L$2:$L$472)+(K52+O52)+(L52+P52)*EERR!$D$2</f>
        <v>0</v>
      </c>
      <c r="Y52" s="267">
        <f>X52/EERR!$D$2</f>
        <v>0</v>
      </c>
      <c r="Z52" s="277">
        <f t="shared" si="2"/>
        <v>0</v>
      </c>
    </row>
    <row r="53" spans="1:2047 2049:3072 3074:16384" s="148" customFormat="1" ht="15" customHeight="1" x14ac:dyDescent="0.25">
      <c r="A53" s="260"/>
      <c r="B53" s="293"/>
      <c r="C53" s="293"/>
      <c r="D53" s="293"/>
      <c r="E53" s="261"/>
      <c r="F53" s="261"/>
      <c r="G53" s="261"/>
      <c r="H53" s="262"/>
      <c r="I53" s="262"/>
      <c r="J53" s="261"/>
      <c r="K53" s="263"/>
      <c r="L53" s="264"/>
      <c r="M53" s="263"/>
      <c r="N53" s="263"/>
      <c r="O53" s="263"/>
      <c r="P53" s="263"/>
      <c r="Q53" s="263"/>
      <c r="R53" s="263"/>
      <c r="S53" s="153">
        <f t="shared" si="0"/>
        <v>0</v>
      </c>
      <c r="T53" s="153">
        <f t="shared" si="1"/>
        <v>0</v>
      </c>
      <c r="U53" s="151">
        <f>IF(J53=0,(S53+T53/EERR!$D$2/1.19),(S53+T53/EERR!$D$2/1.19)/J53)</f>
        <v>0</v>
      </c>
      <c r="V53" s="153">
        <f>T53+S53*EERR!$D$2</f>
        <v>0</v>
      </c>
      <c r="W53" s="148">
        <f ca="1">SUMIF(Siteminder!$A$5:$L$164,Jun!G53,Siteminder!$P$5:$P$164)</f>
        <v>0</v>
      </c>
      <c r="X53" s="267">
        <f>SUMIF(Transbank!$A$2:$A$472,B53,Transbank!$L$2:$L$472)+SUMIF(Transbank!$A$2:$A$472,C53,Transbank!$L$2:$L$472)+SUMIF(Transbank!$A$2:$A$472,D53,Transbank!$L$2:$L$472)+(K53+O53)+(L53+P53)*EERR!$D$2</f>
        <v>0</v>
      </c>
      <c r="Y53" s="267">
        <f>X53/EERR!$D$2</f>
        <v>0</v>
      </c>
      <c r="Z53" s="277">
        <f t="shared" si="2"/>
        <v>0</v>
      </c>
    </row>
    <row r="54" spans="1:2047 2049:3072 3074:16384" s="148" customFormat="1" ht="15" customHeight="1" x14ac:dyDescent="0.25">
      <c r="A54" s="260"/>
      <c r="B54" s="293"/>
      <c r="C54" s="293"/>
      <c r="D54" s="293"/>
      <c r="E54" s="261"/>
      <c r="F54" s="261"/>
      <c r="G54" s="261"/>
      <c r="H54" s="262"/>
      <c r="I54" s="262"/>
      <c r="J54" s="261"/>
      <c r="K54" s="263"/>
      <c r="L54" s="264"/>
      <c r="M54" s="263"/>
      <c r="N54" s="263"/>
      <c r="O54" s="263"/>
      <c r="P54" s="263"/>
      <c r="Q54" s="263"/>
      <c r="R54" s="263"/>
      <c r="S54" s="153">
        <f t="shared" si="0"/>
        <v>0</v>
      </c>
      <c r="T54" s="153">
        <f t="shared" si="1"/>
        <v>0</v>
      </c>
      <c r="U54" s="151">
        <f>IF(J54=0,(S54+T54/EERR!$D$2/1.19),(S54+T54/EERR!$D$2/1.19)/J54)</f>
        <v>0</v>
      </c>
      <c r="V54" s="153">
        <f>T54+S54*EERR!$D$2</f>
        <v>0</v>
      </c>
      <c r="W54" s="148">
        <f ca="1">SUMIF(Siteminder!$A$5:$L$164,Jun!G54,Siteminder!$P$5:$P$164)</f>
        <v>0</v>
      </c>
      <c r="X54" s="267">
        <f>SUMIF(Transbank!$A$2:$A$472,B54,Transbank!$L$2:$L$472)+SUMIF(Transbank!$A$2:$A$472,C54,Transbank!$L$2:$L$472)+SUMIF(Transbank!$A$2:$A$472,D54,Transbank!$L$2:$L$472)+(K54+O54)+(L54+P54)*EERR!$D$2</f>
        <v>0</v>
      </c>
      <c r="Y54" s="267">
        <f>X54/EERR!$D$2</f>
        <v>0</v>
      </c>
      <c r="Z54" s="277">
        <f t="shared" si="2"/>
        <v>0</v>
      </c>
    </row>
    <row r="55" spans="1:2047 2049:3072 3074:16384" s="148" customFormat="1" ht="15" customHeight="1" x14ac:dyDescent="0.25">
      <c r="A55" s="260"/>
      <c r="B55" s="293"/>
      <c r="C55" s="293"/>
      <c r="D55" s="293"/>
      <c r="E55" s="261"/>
      <c r="F55" s="261"/>
      <c r="G55" s="261"/>
      <c r="H55" s="262"/>
      <c r="I55" s="262"/>
      <c r="J55" s="261"/>
      <c r="K55" s="263"/>
      <c r="L55" s="264"/>
      <c r="M55" s="292"/>
      <c r="N55" s="292"/>
      <c r="O55" s="292"/>
      <c r="P55" s="292"/>
      <c r="Q55" s="292"/>
      <c r="R55" s="292"/>
      <c r="S55" s="153">
        <f t="shared" si="0"/>
        <v>0</v>
      </c>
      <c r="T55" s="153">
        <f t="shared" si="1"/>
        <v>0</v>
      </c>
      <c r="U55" s="151">
        <f>IF(J55=0,(S55+T55/EERR!$D$2/1.19),(S55+T55/EERR!$D$2/1.19)/J55)</f>
        <v>0</v>
      </c>
      <c r="V55" s="153">
        <f>T55+S55*EERR!$D$2</f>
        <v>0</v>
      </c>
      <c r="W55" s="148">
        <f ca="1">SUMIF(Siteminder!$A$5:$L$164,Jun!G55,Siteminder!$P$5:$P$164)</f>
        <v>0</v>
      </c>
      <c r="X55" s="267">
        <f>SUMIF(Transbank!$A$2:$A$472,B55,Transbank!$L$2:$L$472)+SUMIF(Transbank!$A$2:$A$472,C55,Transbank!$L$2:$L$472)+SUMIF(Transbank!$A$2:$A$472,D55,Transbank!$L$2:$L$472)+(K55+O55)+(L55+P55)*EERR!$D$2</f>
        <v>0</v>
      </c>
      <c r="Y55" s="267">
        <f>X55/EERR!$D$2</f>
        <v>0</v>
      </c>
      <c r="Z55" s="277">
        <f t="shared" si="2"/>
        <v>0</v>
      </c>
    </row>
    <row r="56" spans="1:2047 2049:3072 3074:16384" s="148" customFormat="1" ht="15" customHeight="1" x14ac:dyDescent="0.25">
      <c r="A56" s="260"/>
      <c r="B56" s="293"/>
      <c r="C56" s="293"/>
      <c r="D56" s="293"/>
      <c r="E56" s="261"/>
      <c r="F56" s="261"/>
      <c r="G56" s="261"/>
      <c r="H56" s="262"/>
      <c r="I56" s="262"/>
      <c r="J56" s="261"/>
      <c r="K56" s="263"/>
      <c r="L56" s="264"/>
      <c r="M56" s="292"/>
      <c r="N56" s="292"/>
      <c r="O56" s="292"/>
      <c r="P56" s="292"/>
      <c r="Q56" s="292"/>
      <c r="R56" s="292"/>
      <c r="S56" s="153">
        <f t="shared" si="0"/>
        <v>0</v>
      </c>
      <c r="T56" s="153">
        <f t="shared" si="1"/>
        <v>0</v>
      </c>
      <c r="U56" s="151">
        <f>IF(J56=0,(S56+T56/EERR!$D$2/1.19),(S56+T56/EERR!$D$2/1.19)/J56)</f>
        <v>0</v>
      </c>
      <c r="V56" s="153">
        <f>T56+S56*EERR!$D$2</f>
        <v>0</v>
      </c>
      <c r="W56" s="148">
        <f ca="1">SUMIF(Siteminder!$A$5:$L$164,Jun!G56,Siteminder!$P$5:$P$164)</f>
        <v>0</v>
      </c>
      <c r="X56" s="267">
        <f>SUMIF(Transbank!$A$2:$A$472,B56,Transbank!$L$2:$L$472)+SUMIF(Transbank!$A$2:$A$472,C56,Transbank!$L$2:$L$472)+SUMIF(Transbank!$A$2:$A$472,D56,Transbank!$L$2:$L$472)+(K56+O56)+(L56+P56)*EERR!$D$2</f>
        <v>0</v>
      </c>
      <c r="Y56" s="267">
        <f>X56/EERR!$D$2</f>
        <v>0</v>
      </c>
      <c r="Z56" s="277">
        <f t="shared" si="2"/>
        <v>0</v>
      </c>
      <c r="AA56" s="293"/>
      <c r="AB56" s="293"/>
      <c r="AC56" s="293"/>
      <c r="AD56" s="261"/>
      <c r="AE56" s="261"/>
      <c r="AF56" s="261"/>
      <c r="AG56" s="262"/>
      <c r="AH56" s="262"/>
      <c r="AI56" s="261"/>
      <c r="AJ56" s="263"/>
      <c r="AK56" s="264"/>
      <c r="AL56" s="292"/>
      <c r="AM56" s="292"/>
      <c r="AN56" s="292"/>
      <c r="AO56" s="292"/>
      <c r="AP56" s="292"/>
      <c r="AQ56" s="292"/>
      <c r="AR56" s="153"/>
      <c r="AS56" s="153"/>
      <c r="AT56" s="151"/>
      <c r="AU56" s="153"/>
      <c r="AW56" s="267"/>
      <c r="AX56" s="267"/>
      <c r="AY56" s="260"/>
      <c r="AZ56" s="293"/>
      <c r="BA56" s="293"/>
      <c r="BB56" s="293"/>
      <c r="BC56" s="261"/>
      <c r="BD56" s="261"/>
      <c r="BE56" s="261"/>
      <c r="BF56" s="262"/>
      <c r="BG56" s="262"/>
      <c r="BH56" s="261"/>
      <c r="BI56" s="263"/>
      <c r="BJ56" s="264"/>
      <c r="BK56" s="292"/>
      <c r="BL56" s="292"/>
      <c r="BM56" s="292"/>
      <c r="BN56" s="292"/>
      <c r="BO56" s="292"/>
      <c r="BP56" s="292"/>
      <c r="BQ56" s="153"/>
      <c r="BR56" s="153"/>
      <c r="BS56" s="151"/>
      <c r="BT56" s="153"/>
      <c r="BV56" s="267"/>
      <c r="BW56" s="267"/>
      <c r="BX56" s="260"/>
      <c r="BY56" s="293"/>
      <c r="BZ56" s="293"/>
      <c r="CA56" s="293"/>
      <c r="CB56" s="261"/>
      <c r="CC56" s="261"/>
      <c r="CD56" s="261"/>
      <c r="CE56" s="262"/>
      <c r="CF56" s="262"/>
      <c r="CG56" s="261"/>
      <c r="CH56" s="263"/>
      <c r="CI56" s="264"/>
      <c r="CJ56" s="292"/>
      <c r="CK56" s="292"/>
      <c r="CL56" s="292"/>
      <c r="CM56" s="292"/>
      <c r="CN56" s="292"/>
      <c r="CO56" s="292"/>
      <c r="CP56" s="153"/>
      <c r="CQ56" s="153"/>
      <c r="CR56" s="151"/>
      <c r="CS56" s="153"/>
      <c r="CU56" s="267"/>
      <c r="CV56" s="267"/>
      <c r="CW56" s="260"/>
      <c r="CX56" s="293"/>
      <c r="CY56" s="293"/>
      <c r="CZ56" s="293"/>
      <c r="DA56" s="261"/>
      <c r="DB56" s="261"/>
      <c r="DC56" s="261"/>
      <c r="DD56" s="262"/>
      <c r="DE56" s="262"/>
      <c r="DF56" s="261"/>
      <c r="DG56" s="263"/>
      <c r="DH56" s="264"/>
      <c r="DI56" s="292"/>
      <c r="DJ56" s="292"/>
      <c r="DK56" s="292"/>
      <c r="DL56" s="292"/>
      <c r="DM56" s="292"/>
      <c r="DN56" s="292"/>
      <c r="DO56" s="153"/>
      <c r="DP56" s="153"/>
      <c r="DQ56" s="151"/>
      <c r="DR56" s="153"/>
      <c r="DT56" s="267"/>
      <c r="DU56" s="267"/>
      <c r="DV56" s="260"/>
      <c r="DW56" s="293"/>
      <c r="DX56" s="293"/>
      <c r="DY56" s="293"/>
      <c r="DZ56" s="261"/>
      <c r="EA56" s="261"/>
      <c r="EB56" s="261"/>
      <c r="EC56" s="262"/>
      <c r="ED56" s="262"/>
      <c r="EE56" s="261"/>
      <c r="EF56" s="263"/>
      <c r="EG56" s="264"/>
      <c r="EH56" s="292"/>
      <c r="EI56" s="292"/>
      <c r="EJ56" s="292"/>
      <c r="EK56" s="292"/>
      <c r="EL56" s="292"/>
      <c r="EM56" s="292"/>
      <c r="EN56" s="153"/>
      <c r="EO56" s="153"/>
      <c r="EP56" s="151"/>
      <c r="EQ56" s="153"/>
      <c r="ES56" s="267"/>
      <c r="ET56" s="267"/>
      <c r="EU56" s="260"/>
      <c r="EV56" s="293"/>
      <c r="EW56" s="293"/>
      <c r="EX56" s="293"/>
      <c r="EY56" s="261"/>
      <c r="EZ56" s="261"/>
      <c r="FA56" s="261"/>
      <c r="FB56" s="262"/>
      <c r="FC56" s="262"/>
      <c r="FD56" s="261"/>
      <c r="FE56" s="263"/>
      <c r="FF56" s="264"/>
      <c r="FG56" s="292"/>
      <c r="FH56" s="292"/>
      <c r="FI56" s="292"/>
      <c r="FJ56" s="292"/>
      <c r="FK56" s="292"/>
      <c r="FL56" s="292"/>
      <c r="FM56" s="153"/>
      <c r="FN56" s="153"/>
      <c r="FO56" s="151"/>
      <c r="FP56" s="153"/>
      <c r="FR56" s="267"/>
      <c r="FS56" s="267"/>
      <c r="FT56" s="260"/>
      <c r="FU56" s="293"/>
      <c r="FV56" s="293"/>
      <c r="FW56" s="293"/>
      <c r="FX56" s="261"/>
      <c r="FY56" s="261"/>
      <c r="FZ56" s="261"/>
      <c r="GA56" s="262"/>
      <c r="GB56" s="262"/>
      <c r="GC56" s="261"/>
      <c r="GD56" s="263"/>
      <c r="GE56" s="264"/>
      <c r="GF56" s="292"/>
      <c r="GG56" s="292"/>
      <c r="GH56" s="292"/>
      <c r="GI56" s="292"/>
      <c r="GJ56" s="292"/>
      <c r="GK56" s="292"/>
      <c r="GL56" s="153"/>
      <c r="GM56" s="153"/>
      <c r="GN56" s="151"/>
      <c r="GO56" s="153"/>
      <c r="GQ56" s="267"/>
      <c r="GR56" s="267"/>
      <c r="GS56" s="260"/>
      <c r="GT56" s="293"/>
      <c r="GU56" s="293"/>
      <c r="GV56" s="293"/>
      <c r="GW56" s="261"/>
      <c r="GX56" s="261"/>
      <c r="GY56" s="261"/>
      <c r="GZ56" s="262"/>
      <c r="HA56" s="262"/>
      <c r="HB56" s="261"/>
      <c r="HC56" s="263"/>
      <c r="HD56" s="264"/>
      <c r="HE56" s="292"/>
      <c r="HF56" s="292"/>
      <c r="HG56" s="292"/>
      <c r="HH56" s="292"/>
      <c r="HI56" s="292"/>
      <c r="HJ56" s="292"/>
      <c r="HK56" s="153"/>
      <c r="HL56" s="153"/>
      <c r="HM56" s="151"/>
      <c r="HN56" s="153"/>
      <c r="HP56" s="267"/>
      <c r="HQ56" s="267"/>
      <c r="HR56" s="260"/>
      <c r="HS56" s="293"/>
      <c r="HT56" s="293"/>
      <c r="HU56" s="293"/>
      <c r="HV56" s="261"/>
      <c r="HW56" s="261"/>
      <c r="HX56" s="261"/>
      <c r="HY56" s="262"/>
      <c r="HZ56" s="262"/>
      <c r="IA56" s="261"/>
      <c r="IB56" s="263"/>
      <c r="IC56" s="264"/>
      <c r="ID56" s="292"/>
      <c r="IE56" s="292"/>
      <c r="IF56" s="292"/>
      <c r="IG56" s="292"/>
      <c r="IH56" s="292"/>
      <c r="II56" s="292"/>
      <c r="IJ56" s="153"/>
      <c r="IK56" s="153"/>
      <c r="IL56" s="151"/>
      <c r="IM56" s="153"/>
      <c r="IO56" s="267"/>
      <c r="IP56" s="267"/>
      <c r="IQ56" s="260"/>
      <c r="IR56" s="293"/>
      <c r="IS56" s="293"/>
      <c r="IT56" s="293"/>
      <c r="IU56" s="261"/>
      <c r="IV56" s="261"/>
      <c r="IW56" s="261"/>
      <c r="IX56" s="262"/>
      <c r="IY56" s="262"/>
      <c r="IZ56" s="261"/>
      <c r="JA56" s="263"/>
      <c r="JB56" s="264"/>
      <c r="JC56" s="292"/>
      <c r="JD56" s="292"/>
      <c r="JE56" s="292"/>
      <c r="JF56" s="292"/>
      <c r="JG56" s="292"/>
      <c r="JH56" s="292"/>
      <c r="JI56" s="153"/>
      <c r="JJ56" s="153"/>
      <c r="JK56" s="151"/>
      <c r="JL56" s="153"/>
      <c r="JN56" s="267"/>
      <c r="JO56" s="267"/>
      <c r="JP56" s="260"/>
      <c r="JQ56" s="293"/>
      <c r="JR56" s="293"/>
      <c r="JS56" s="293"/>
      <c r="JT56" s="261"/>
      <c r="JU56" s="261"/>
      <c r="JV56" s="261"/>
      <c r="JW56" s="262"/>
      <c r="JX56" s="262"/>
      <c r="JY56" s="261"/>
      <c r="JZ56" s="263"/>
      <c r="KA56" s="264"/>
      <c r="KB56" s="292"/>
      <c r="KC56" s="292"/>
      <c r="KD56" s="292"/>
      <c r="KE56" s="292"/>
      <c r="KF56" s="292"/>
      <c r="KG56" s="292"/>
      <c r="KH56" s="153"/>
      <c r="KI56" s="153"/>
      <c r="KJ56" s="151"/>
      <c r="KK56" s="153"/>
      <c r="KM56" s="267"/>
      <c r="KN56" s="267"/>
      <c r="KO56" s="260"/>
      <c r="KP56" s="293"/>
      <c r="KQ56" s="293"/>
      <c r="KR56" s="293"/>
      <c r="KS56" s="261"/>
      <c r="KT56" s="261"/>
      <c r="KU56" s="261"/>
      <c r="KV56" s="262"/>
      <c r="KW56" s="262"/>
      <c r="KX56" s="261"/>
      <c r="KY56" s="263"/>
      <c r="KZ56" s="264"/>
      <c r="LA56" s="292"/>
      <c r="LB56" s="292"/>
      <c r="LC56" s="292"/>
      <c r="LD56" s="292"/>
      <c r="LE56" s="292"/>
      <c r="LF56" s="292"/>
      <c r="LG56" s="153"/>
      <c r="LH56" s="153"/>
      <c r="LI56" s="151"/>
      <c r="LJ56" s="153"/>
      <c r="LL56" s="267"/>
      <c r="LM56" s="267"/>
      <c r="LN56" s="260"/>
      <c r="LO56" s="293"/>
      <c r="LP56" s="293"/>
      <c r="LQ56" s="293"/>
      <c r="LR56" s="261"/>
      <c r="LS56" s="261"/>
      <c r="LT56" s="261"/>
      <c r="LU56" s="262"/>
      <c r="LV56" s="262"/>
      <c r="LW56" s="261"/>
      <c r="LX56" s="263"/>
      <c r="LY56" s="264"/>
      <c r="LZ56" s="292"/>
      <c r="MA56" s="292"/>
      <c r="MB56" s="292"/>
      <c r="MC56" s="292"/>
      <c r="MD56" s="292"/>
      <c r="ME56" s="292"/>
      <c r="MF56" s="153"/>
      <c r="MG56" s="153"/>
      <c r="MH56" s="151"/>
      <c r="MI56" s="153"/>
      <c r="MK56" s="267"/>
      <c r="ML56" s="267"/>
      <c r="MM56" s="260"/>
      <c r="MN56" s="293"/>
      <c r="MO56" s="293"/>
      <c r="MP56" s="293"/>
      <c r="MQ56" s="261"/>
      <c r="MR56" s="261"/>
      <c r="MS56" s="261"/>
      <c r="MT56" s="262"/>
      <c r="MU56" s="262"/>
      <c r="MV56" s="261"/>
      <c r="MW56" s="263"/>
      <c r="MX56" s="264"/>
      <c r="MY56" s="292"/>
      <c r="MZ56" s="292"/>
      <c r="NA56" s="292"/>
      <c r="NB56" s="292"/>
      <c r="NC56" s="292"/>
      <c r="ND56" s="292"/>
      <c r="NE56" s="153"/>
      <c r="NF56" s="153"/>
      <c r="NG56" s="151"/>
      <c r="NH56" s="153"/>
      <c r="NJ56" s="267"/>
      <c r="NK56" s="267"/>
      <c r="NL56" s="260"/>
      <c r="NM56" s="293"/>
      <c r="NN56" s="293"/>
      <c r="NO56" s="293"/>
      <c r="NP56" s="261"/>
      <c r="NQ56" s="261"/>
      <c r="NR56" s="261"/>
      <c r="NS56" s="262"/>
      <c r="NT56" s="262"/>
      <c r="NU56" s="261"/>
      <c r="NV56" s="263"/>
      <c r="NW56" s="264"/>
      <c r="NX56" s="292"/>
      <c r="NY56" s="292"/>
      <c r="NZ56" s="292"/>
      <c r="OA56" s="292"/>
      <c r="OB56" s="292"/>
      <c r="OC56" s="292"/>
      <c r="OD56" s="153"/>
      <c r="OE56" s="153"/>
      <c r="OF56" s="151"/>
      <c r="OG56" s="153"/>
      <c r="OI56" s="267"/>
      <c r="OJ56" s="267"/>
      <c r="OK56" s="260"/>
      <c r="OL56" s="293"/>
      <c r="OM56" s="293"/>
      <c r="ON56" s="293"/>
      <c r="OO56" s="261"/>
      <c r="OP56" s="261"/>
      <c r="OQ56" s="261"/>
      <c r="OR56" s="262"/>
      <c r="OS56" s="262"/>
      <c r="OT56" s="261"/>
      <c r="OU56" s="263"/>
      <c r="OV56" s="264"/>
      <c r="OW56" s="292"/>
      <c r="OX56" s="292"/>
      <c r="OY56" s="292"/>
      <c r="OZ56" s="292"/>
      <c r="PA56" s="292"/>
      <c r="PB56" s="292"/>
      <c r="PC56" s="153"/>
      <c r="PD56" s="153"/>
      <c r="PE56" s="151"/>
      <c r="PF56" s="153"/>
      <c r="PH56" s="267"/>
      <c r="PI56" s="267"/>
      <c r="PJ56" s="260"/>
      <c r="PK56" s="293"/>
      <c r="PL56" s="293"/>
      <c r="PM56" s="293"/>
      <c r="PN56" s="261"/>
      <c r="PO56" s="261"/>
      <c r="PP56" s="261"/>
      <c r="PQ56" s="262"/>
      <c r="PR56" s="262"/>
      <c r="PS56" s="261"/>
      <c r="PT56" s="263"/>
      <c r="PU56" s="264"/>
      <c r="PV56" s="292"/>
      <c r="PW56" s="292"/>
      <c r="PX56" s="292"/>
      <c r="PY56" s="292"/>
      <c r="PZ56" s="292"/>
      <c r="QA56" s="292"/>
      <c r="QB56" s="153"/>
      <c r="QC56" s="153"/>
      <c r="QD56" s="151"/>
      <c r="QE56" s="153"/>
      <c r="QG56" s="267"/>
      <c r="QH56" s="267"/>
      <c r="QI56" s="260"/>
      <c r="QJ56" s="293"/>
      <c r="QK56" s="293"/>
      <c r="QL56" s="293"/>
      <c r="QM56" s="261"/>
      <c r="QN56" s="261"/>
      <c r="QO56" s="261"/>
      <c r="QP56" s="262"/>
      <c r="QQ56" s="262"/>
      <c r="QR56" s="261"/>
      <c r="QS56" s="263"/>
      <c r="QT56" s="264"/>
      <c r="QU56" s="292"/>
      <c r="QV56" s="292"/>
      <c r="QW56" s="292"/>
      <c r="QX56" s="292"/>
      <c r="QY56" s="292"/>
      <c r="QZ56" s="292"/>
      <c r="RA56" s="153"/>
      <c r="RB56" s="153"/>
      <c r="RC56" s="151"/>
      <c r="RD56" s="153"/>
      <c r="RF56" s="267"/>
      <c r="RG56" s="267"/>
      <c r="RH56" s="260"/>
      <c r="RI56" s="293"/>
      <c r="RJ56" s="293"/>
      <c r="RK56" s="293"/>
      <c r="RL56" s="261"/>
      <c r="RM56" s="261"/>
      <c r="RN56" s="261"/>
      <c r="RO56" s="262"/>
      <c r="RP56" s="262"/>
      <c r="RQ56" s="261"/>
      <c r="RR56" s="263"/>
      <c r="RS56" s="264"/>
      <c r="RT56" s="292"/>
      <c r="RU56" s="292"/>
      <c r="RV56" s="292"/>
      <c r="RW56" s="292"/>
      <c r="RX56" s="292"/>
      <c r="RY56" s="292"/>
      <c r="RZ56" s="153"/>
      <c r="SA56" s="153"/>
      <c r="SB56" s="151"/>
      <c r="SC56" s="153"/>
      <c r="SE56" s="267"/>
      <c r="SF56" s="267"/>
      <c r="SG56" s="260"/>
      <c r="SH56" s="293"/>
      <c r="SI56" s="293"/>
      <c r="SJ56" s="293"/>
      <c r="SK56" s="261"/>
      <c r="SL56" s="261"/>
      <c r="SM56" s="261"/>
      <c r="SN56" s="262"/>
      <c r="SO56" s="262"/>
      <c r="SP56" s="261"/>
      <c r="SQ56" s="263"/>
      <c r="SR56" s="264"/>
      <c r="SS56" s="292"/>
      <c r="ST56" s="292"/>
      <c r="SU56" s="292"/>
      <c r="SV56" s="292"/>
      <c r="SW56" s="292"/>
      <c r="SX56" s="292"/>
      <c r="SY56" s="153"/>
      <c r="SZ56" s="153"/>
      <c r="TA56" s="151"/>
      <c r="TB56" s="153"/>
      <c r="TD56" s="267"/>
      <c r="TE56" s="267"/>
      <c r="TF56" s="260"/>
      <c r="TG56" s="293"/>
      <c r="TH56" s="293"/>
      <c r="TI56" s="293"/>
      <c r="TJ56" s="261"/>
      <c r="TK56" s="261"/>
      <c r="TL56" s="261"/>
      <c r="TM56" s="262"/>
      <c r="TN56" s="262"/>
      <c r="TO56" s="261"/>
      <c r="TP56" s="263"/>
      <c r="TQ56" s="264"/>
      <c r="TR56" s="292"/>
      <c r="TS56" s="292"/>
      <c r="TT56" s="292"/>
      <c r="TU56" s="292"/>
      <c r="TV56" s="292"/>
      <c r="TW56" s="292"/>
      <c r="TX56" s="153"/>
      <c r="TY56" s="153"/>
      <c r="TZ56" s="151"/>
      <c r="UA56" s="153"/>
      <c r="UC56" s="267"/>
      <c r="UD56" s="267"/>
      <c r="UE56" s="260"/>
      <c r="UF56" s="293"/>
      <c r="UG56" s="293"/>
      <c r="UH56" s="293"/>
      <c r="UI56" s="261"/>
      <c r="UJ56" s="261"/>
      <c r="UK56" s="261"/>
      <c r="UL56" s="262"/>
      <c r="UM56" s="262"/>
      <c r="UN56" s="261"/>
      <c r="UO56" s="263"/>
      <c r="UP56" s="264"/>
      <c r="UQ56" s="292"/>
      <c r="UR56" s="292"/>
      <c r="US56" s="292"/>
      <c r="UT56" s="292"/>
      <c r="UU56" s="292"/>
      <c r="UV56" s="292"/>
      <c r="UW56" s="153"/>
      <c r="UX56" s="153"/>
      <c r="UY56" s="151"/>
      <c r="UZ56" s="153"/>
      <c r="VB56" s="267"/>
      <c r="VC56" s="267"/>
      <c r="VD56" s="260"/>
      <c r="VE56" s="293"/>
      <c r="VF56" s="293"/>
      <c r="VG56" s="293"/>
      <c r="VH56" s="261"/>
      <c r="VI56" s="261"/>
      <c r="VJ56" s="261"/>
      <c r="VK56" s="262"/>
      <c r="VL56" s="262"/>
      <c r="VM56" s="261"/>
      <c r="VN56" s="263"/>
      <c r="VO56" s="264"/>
      <c r="VP56" s="292"/>
      <c r="VQ56" s="292"/>
      <c r="VR56" s="292"/>
      <c r="VS56" s="292"/>
      <c r="VT56" s="292"/>
      <c r="VU56" s="292"/>
      <c r="VV56" s="153"/>
      <c r="VW56" s="153"/>
      <c r="VX56" s="151"/>
      <c r="VY56" s="153"/>
      <c r="WA56" s="267"/>
      <c r="WB56" s="267"/>
      <c r="WC56" s="260"/>
      <c r="WD56" s="293"/>
      <c r="WE56" s="293"/>
      <c r="WF56" s="293"/>
      <c r="WG56" s="261"/>
      <c r="WH56" s="261"/>
      <c r="WI56" s="261"/>
      <c r="WJ56" s="262"/>
      <c r="WK56" s="262"/>
      <c r="WL56" s="261"/>
      <c r="WM56" s="263"/>
      <c r="WN56" s="264"/>
      <c r="WO56" s="292"/>
      <c r="WP56" s="292"/>
      <c r="WQ56" s="292"/>
      <c r="WR56" s="292"/>
      <c r="WS56" s="292"/>
      <c r="WT56" s="292"/>
      <c r="WU56" s="153"/>
      <c r="WV56" s="153"/>
      <c r="WW56" s="151"/>
      <c r="WX56" s="153"/>
      <c r="WZ56" s="267"/>
      <c r="XA56" s="267"/>
      <c r="XB56" s="260"/>
      <c r="XC56" s="293"/>
      <c r="XD56" s="293"/>
      <c r="XE56" s="293"/>
      <c r="XF56" s="261"/>
      <c r="XG56" s="261"/>
      <c r="XH56" s="261"/>
      <c r="XI56" s="262"/>
      <c r="XJ56" s="262"/>
      <c r="XK56" s="261"/>
      <c r="XL56" s="263"/>
      <c r="XM56" s="264"/>
      <c r="XN56" s="292"/>
      <c r="XO56" s="292"/>
      <c r="XP56" s="292"/>
      <c r="XQ56" s="292"/>
      <c r="XR56" s="292"/>
      <c r="XS56" s="292"/>
      <c r="XT56" s="153"/>
      <c r="XU56" s="153"/>
      <c r="XV56" s="151"/>
      <c r="XW56" s="153"/>
      <c r="XY56" s="267"/>
      <c r="XZ56" s="267"/>
      <c r="YA56" s="260"/>
      <c r="YB56" s="293"/>
      <c r="YC56" s="293"/>
      <c r="YD56" s="293"/>
      <c r="YE56" s="261"/>
      <c r="YF56" s="261"/>
      <c r="YG56" s="261"/>
      <c r="YH56" s="262"/>
      <c r="YI56" s="262"/>
      <c r="YJ56" s="261"/>
      <c r="YK56" s="263"/>
      <c r="YL56" s="264"/>
      <c r="YM56" s="292"/>
      <c r="YN56" s="292"/>
      <c r="YO56" s="292"/>
      <c r="YP56" s="292"/>
      <c r="YQ56" s="292"/>
      <c r="YR56" s="292"/>
      <c r="YS56" s="153"/>
      <c r="YT56" s="153"/>
      <c r="YU56" s="151"/>
      <c r="YV56" s="153"/>
      <c r="YX56" s="267"/>
      <c r="YY56" s="267"/>
      <c r="YZ56" s="260"/>
      <c r="ZA56" s="293"/>
      <c r="ZB56" s="293"/>
      <c r="ZC56" s="293"/>
      <c r="ZD56" s="261"/>
      <c r="ZE56" s="261"/>
      <c r="ZF56" s="261"/>
      <c r="ZG56" s="262"/>
      <c r="ZH56" s="262"/>
      <c r="ZI56" s="261"/>
      <c r="ZJ56" s="263"/>
      <c r="ZK56" s="264"/>
      <c r="ZL56" s="292"/>
      <c r="ZM56" s="292"/>
      <c r="ZN56" s="292"/>
      <c r="ZO56" s="292"/>
      <c r="ZP56" s="292"/>
      <c r="ZQ56" s="292"/>
      <c r="ZR56" s="153"/>
      <c r="ZS56" s="153"/>
      <c r="ZT56" s="151"/>
      <c r="ZU56" s="153"/>
      <c r="ZW56" s="267"/>
      <c r="ZX56" s="267"/>
      <c r="ZY56" s="260"/>
      <c r="ZZ56" s="293"/>
      <c r="AAA56" s="293"/>
      <c r="AAB56" s="293"/>
      <c r="AAC56" s="261"/>
      <c r="AAD56" s="261"/>
      <c r="AAE56" s="261"/>
      <c r="AAF56" s="262"/>
      <c r="AAG56" s="262"/>
      <c r="AAH56" s="261"/>
      <c r="AAI56" s="263"/>
      <c r="AAJ56" s="264"/>
      <c r="AAK56" s="292"/>
      <c r="AAL56" s="292"/>
      <c r="AAM56" s="292"/>
      <c r="AAN56" s="292"/>
      <c r="AAO56" s="292"/>
      <c r="AAP56" s="292"/>
      <c r="AAQ56" s="153"/>
      <c r="AAR56" s="153"/>
      <c r="AAS56" s="151"/>
      <c r="AAT56" s="153"/>
      <c r="AAV56" s="267"/>
      <c r="AAW56" s="267"/>
      <c r="AAX56" s="260"/>
      <c r="AAY56" s="293"/>
      <c r="AAZ56" s="293"/>
      <c r="ABA56" s="293"/>
      <c r="ABB56" s="261"/>
      <c r="ABC56" s="261"/>
      <c r="ABD56" s="261"/>
      <c r="ABE56" s="262"/>
      <c r="ABF56" s="262"/>
      <c r="ABG56" s="261"/>
      <c r="ABH56" s="263"/>
      <c r="ABI56" s="264"/>
      <c r="ABJ56" s="292"/>
      <c r="ABK56" s="292"/>
      <c r="ABL56" s="292"/>
      <c r="ABM56" s="292"/>
      <c r="ABN56" s="292"/>
      <c r="ABO56" s="292"/>
      <c r="ABP56" s="153"/>
      <c r="ABQ56" s="153"/>
      <c r="ABR56" s="151"/>
      <c r="ABS56" s="153"/>
      <c r="ABU56" s="267"/>
      <c r="ABV56" s="267"/>
      <c r="ABW56" s="260"/>
      <c r="ABX56" s="293"/>
      <c r="ABY56" s="293"/>
      <c r="ABZ56" s="293"/>
      <c r="ACA56" s="261"/>
      <c r="ACB56" s="261"/>
      <c r="ACC56" s="261"/>
      <c r="ACD56" s="262"/>
      <c r="ACE56" s="262"/>
      <c r="ACF56" s="261"/>
      <c r="ACG56" s="263"/>
      <c r="ACH56" s="264"/>
      <c r="ACI56" s="292"/>
      <c r="ACJ56" s="292"/>
      <c r="ACK56" s="292"/>
      <c r="ACL56" s="292"/>
      <c r="ACM56" s="292"/>
      <c r="ACN56" s="292"/>
      <c r="ACO56" s="153"/>
      <c r="ACP56" s="153"/>
      <c r="ACQ56" s="151"/>
      <c r="ACR56" s="153"/>
      <c r="ACT56" s="267"/>
      <c r="ACU56" s="267"/>
      <c r="ACV56" s="260"/>
      <c r="ACW56" s="293"/>
      <c r="ACX56" s="293"/>
      <c r="ACY56" s="293"/>
      <c r="ACZ56" s="261"/>
      <c r="ADA56" s="261"/>
      <c r="ADB56" s="261"/>
      <c r="ADC56" s="262"/>
      <c r="ADD56" s="262"/>
      <c r="ADE56" s="261"/>
      <c r="ADF56" s="263"/>
      <c r="ADG56" s="264"/>
      <c r="ADH56" s="292"/>
      <c r="ADI56" s="292"/>
      <c r="ADJ56" s="292"/>
      <c r="ADK56" s="292"/>
      <c r="ADL56" s="292"/>
      <c r="ADM56" s="292"/>
      <c r="ADN56" s="153"/>
      <c r="ADO56" s="153"/>
      <c r="ADP56" s="151"/>
      <c r="ADQ56" s="153"/>
      <c r="ADS56" s="267"/>
      <c r="ADT56" s="267"/>
      <c r="ADU56" s="260"/>
      <c r="ADV56" s="293"/>
      <c r="ADW56" s="293"/>
      <c r="ADX56" s="293"/>
      <c r="ADY56" s="261"/>
      <c r="ADZ56" s="261"/>
      <c r="AEA56" s="261"/>
      <c r="AEB56" s="262"/>
      <c r="AEC56" s="262"/>
      <c r="AED56" s="261"/>
      <c r="AEE56" s="263"/>
      <c r="AEF56" s="264"/>
      <c r="AEG56" s="292"/>
      <c r="AEH56" s="292"/>
      <c r="AEI56" s="292"/>
      <c r="AEJ56" s="292"/>
      <c r="AEK56" s="292"/>
      <c r="AEL56" s="292"/>
      <c r="AEM56" s="153"/>
      <c r="AEN56" s="153"/>
      <c r="AEO56" s="151"/>
      <c r="AEP56" s="153"/>
      <c r="AER56" s="267"/>
      <c r="AES56" s="267"/>
      <c r="AET56" s="260"/>
      <c r="AEU56" s="293"/>
      <c r="AEV56" s="293"/>
      <c r="AEW56" s="293"/>
      <c r="AEX56" s="261"/>
      <c r="AEY56" s="261"/>
      <c r="AEZ56" s="261"/>
      <c r="AFA56" s="262"/>
      <c r="AFB56" s="262"/>
      <c r="AFC56" s="261"/>
      <c r="AFD56" s="263"/>
      <c r="AFE56" s="264"/>
      <c r="AFF56" s="292"/>
      <c r="AFG56" s="292"/>
      <c r="AFH56" s="292"/>
      <c r="AFI56" s="292"/>
      <c r="AFJ56" s="292"/>
      <c r="AFK56" s="292"/>
      <c r="AFL56" s="153"/>
      <c r="AFM56" s="153"/>
      <c r="AFN56" s="151"/>
      <c r="AFO56" s="153"/>
      <c r="AFQ56" s="267"/>
      <c r="AFR56" s="267"/>
      <c r="AFS56" s="260"/>
      <c r="AFT56" s="293"/>
      <c r="AFU56" s="293"/>
      <c r="AFV56" s="293"/>
      <c r="AFW56" s="261"/>
      <c r="AFX56" s="261"/>
      <c r="AFY56" s="261"/>
      <c r="AFZ56" s="262"/>
      <c r="AGA56" s="262"/>
      <c r="AGB56" s="261"/>
      <c r="AGC56" s="263"/>
      <c r="AGD56" s="264"/>
      <c r="AGE56" s="292"/>
      <c r="AGF56" s="292"/>
      <c r="AGG56" s="292"/>
      <c r="AGH56" s="292"/>
      <c r="AGI56" s="292"/>
      <c r="AGJ56" s="292"/>
      <c r="AGK56" s="153"/>
      <c r="AGL56" s="153"/>
      <c r="AGM56" s="151"/>
      <c r="AGN56" s="153"/>
      <c r="AGP56" s="267"/>
      <c r="AGQ56" s="267"/>
      <c r="AGR56" s="260"/>
      <c r="AGS56" s="293"/>
      <c r="AGT56" s="293"/>
      <c r="AGU56" s="293"/>
      <c r="AGV56" s="261"/>
      <c r="AGW56" s="261"/>
      <c r="AGX56" s="261"/>
      <c r="AGY56" s="262"/>
      <c r="AGZ56" s="262"/>
      <c r="AHA56" s="261"/>
      <c r="AHB56" s="263"/>
      <c r="AHC56" s="264"/>
      <c r="AHD56" s="292"/>
      <c r="AHE56" s="292"/>
      <c r="AHF56" s="292"/>
      <c r="AHG56" s="292"/>
      <c r="AHH56" s="292"/>
      <c r="AHI56" s="292"/>
      <c r="AHJ56" s="153"/>
      <c r="AHK56" s="153"/>
      <c r="AHL56" s="151"/>
      <c r="AHM56" s="153"/>
      <c r="AHO56" s="267"/>
      <c r="AHP56" s="267"/>
      <c r="AHQ56" s="260"/>
      <c r="AHR56" s="293"/>
      <c r="AHS56" s="293"/>
      <c r="AHT56" s="293"/>
      <c r="AHU56" s="261"/>
      <c r="AHV56" s="261"/>
      <c r="AHW56" s="261"/>
      <c r="AHX56" s="262"/>
      <c r="AHY56" s="262"/>
      <c r="AHZ56" s="261"/>
      <c r="AIA56" s="263"/>
      <c r="AIB56" s="264"/>
      <c r="AIC56" s="292"/>
      <c r="AID56" s="292"/>
      <c r="AIE56" s="292"/>
      <c r="AIF56" s="292"/>
      <c r="AIG56" s="292"/>
      <c r="AIH56" s="292"/>
      <c r="AII56" s="153"/>
      <c r="AIJ56" s="153"/>
      <c r="AIK56" s="151"/>
      <c r="AIL56" s="153"/>
      <c r="AIN56" s="267"/>
      <c r="AIO56" s="267"/>
      <c r="AIP56" s="260"/>
      <c r="AIQ56" s="293"/>
      <c r="AIR56" s="293"/>
      <c r="AIS56" s="293"/>
      <c r="AIT56" s="261"/>
      <c r="AIU56" s="261"/>
      <c r="AIV56" s="261"/>
      <c r="AIW56" s="262"/>
      <c r="AIX56" s="262"/>
      <c r="AIY56" s="261"/>
      <c r="AIZ56" s="263"/>
      <c r="AJA56" s="264"/>
      <c r="AJB56" s="292"/>
      <c r="AJC56" s="292"/>
      <c r="AJD56" s="292"/>
      <c r="AJE56" s="292"/>
      <c r="AJF56" s="292"/>
      <c r="AJG56" s="292"/>
      <c r="AJH56" s="153"/>
      <c r="AJI56" s="153"/>
      <c r="AJJ56" s="151"/>
      <c r="AJK56" s="153"/>
      <c r="AJM56" s="267"/>
      <c r="AJN56" s="267"/>
      <c r="AJO56" s="260"/>
      <c r="AJP56" s="293"/>
      <c r="AJQ56" s="293"/>
      <c r="AJR56" s="293"/>
      <c r="AJS56" s="261"/>
      <c r="AJT56" s="261"/>
      <c r="AJU56" s="261"/>
      <c r="AJV56" s="262"/>
      <c r="AJW56" s="262"/>
      <c r="AJX56" s="261"/>
      <c r="AJY56" s="263"/>
      <c r="AJZ56" s="264"/>
      <c r="AKA56" s="292"/>
      <c r="AKB56" s="292"/>
      <c r="AKC56" s="292"/>
      <c r="AKD56" s="292"/>
      <c r="AKE56" s="292"/>
      <c r="AKF56" s="292"/>
      <c r="AKG56" s="153"/>
      <c r="AKH56" s="153"/>
      <c r="AKI56" s="151"/>
      <c r="AKJ56" s="153"/>
      <c r="AKL56" s="267"/>
      <c r="AKM56" s="267"/>
      <c r="AKN56" s="260"/>
      <c r="AKO56" s="293"/>
      <c r="AKP56" s="293"/>
      <c r="AKQ56" s="293"/>
      <c r="AKR56" s="261"/>
      <c r="AKS56" s="261"/>
      <c r="AKT56" s="261"/>
      <c r="AKU56" s="262"/>
      <c r="AKV56" s="262"/>
      <c r="AKW56" s="261"/>
      <c r="AKX56" s="263"/>
      <c r="AKY56" s="264"/>
      <c r="AKZ56" s="292"/>
      <c r="ALA56" s="292"/>
      <c r="ALB56" s="292"/>
      <c r="ALC56" s="292"/>
      <c r="ALD56" s="292"/>
      <c r="ALE56" s="292"/>
      <c r="ALF56" s="153"/>
      <c r="ALG56" s="153"/>
      <c r="ALH56" s="151"/>
      <c r="ALI56" s="153"/>
      <c r="ALK56" s="267"/>
      <c r="ALL56" s="267"/>
      <c r="ALM56" s="260"/>
      <c r="ALN56" s="293"/>
      <c r="ALO56" s="293"/>
      <c r="ALP56" s="293"/>
      <c r="ALQ56" s="261"/>
      <c r="ALR56" s="261"/>
      <c r="ALS56" s="261"/>
      <c r="ALT56" s="262"/>
      <c r="ALU56" s="262"/>
      <c r="ALV56" s="261"/>
      <c r="ALW56" s="263"/>
      <c r="ALX56" s="264"/>
      <c r="ALY56" s="292"/>
      <c r="ALZ56" s="292"/>
      <c r="AMA56" s="292"/>
      <c r="AMB56" s="292"/>
      <c r="AMC56" s="292"/>
      <c r="AMD56" s="292"/>
      <c r="AME56" s="153"/>
      <c r="AMF56" s="153"/>
      <c r="AMG56" s="151"/>
      <c r="AMH56" s="153"/>
      <c r="AMJ56" s="267"/>
      <c r="AMK56" s="267"/>
      <c r="AML56" s="260"/>
      <c r="AMM56" s="293"/>
      <c r="AMN56" s="293"/>
      <c r="AMO56" s="293"/>
      <c r="AMP56" s="261"/>
      <c r="AMQ56" s="261"/>
      <c r="AMR56" s="261"/>
      <c r="AMS56" s="262"/>
      <c r="AMT56" s="262"/>
      <c r="AMU56" s="261"/>
      <c r="AMV56" s="263"/>
      <c r="AMW56" s="264"/>
      <c r="AMX56" s="292"/>
      <c r="AMY56" s="292"/>
      <c r="AMZ56" s="292"/>
      <c r="ANA56" s="292"/>
      <c r="ANB56" s="292"/>
      <c r="ANC56" s="292"/>
      <c r="AND56" s="153"/>
      <c r="ANE56" s="153"/>
      <c r="ANF56" s="151"/>
      <c r="ANG56" s="153"/>
      <c r="ANI56" s="267"/>
      <c r="ANJ56" s="267"/>
      <c r="ANK56" s="260"/>
      <c r="ANL56" s="293"/>
      <c r="ANM56" s="293"/>
      <c r="ANN56" s="293"/>
      <c r="ANO56" s="261"/>
      <c r="ANP56" s="261"/>
      <c r="ANQ56" s="261"/>
      <c r="ANR56" s="262"/>
      <c r="ANS56" s="262"/>
      <c r="ANT56" s="261"/>
      <c r="ANU56" s="263"/>
      <c r="ANV56" s="264"/>
      <c r="ANW56" s="292"/>
      <c r="ANX56" s="292"/>
      <c r="ANY56" s="292"/>
      <c r="ANZ56" s="292"/>
      <c r="AOA56" s="292"/>
      <c r="AOB56" s="292"/>
      <c r="AOC56" s="153"/>
      <c r="AOD56" s="153"/>
      <c r="AOE56" s="151"/>
      <c r="AOF56" s="153"/>
      <c r="AOH56" s="267"/>
      <c r="AOI56" s="267"/>
      <c r="AOJ56" s="260"/>
      <c r="AOK56" s="293"/>
      <c r="AOL56" s="293"/>
      <c r="AOM56" s="293"/>
      <c r="AON56" s="261"/>
      <c r="AOO56" s="261"/>
      <c r="AOP56" s="261"/>
      <c r="AOQ56" s="262"/>
      <c r="AOR56" s="262"/>
      <c r="AOS56" s="261"/>
      <c r="AOT56" s="263"/>
      <c r="AOU56" s="264"/>
      <c r="AOV56" s="292"/>
      <c r="AOW56" s="292"/>
      <c r="AOX56" s="292"/>
      <c r="AOY56" s="292"/>
      <c r="AOZ56" s="292"/>
      <c r="APA56" s="292"/>
      <c r="APB56" s="153"/>
      <c r="APC56" s="153"/>
      <c r="APD56" s="151"/>
      <c r="APE56" s="153"/>
      <c r="APG56" s="267"/>
      <c r="APH56" s="267"/>
      <c r="API56" s="260"/>
      <c r="APJ56" s="293"/>
      <c r="APK56" s="293"/>
      <c r="APL56" s="293"/>
      <c r="APM56" s="261"/>
      <c r="APN56" s="261"/>
      <c r="APO56" s="261"/>
      <c r="APP56" s="262"/>
      <c r="APQ56" s="262"/>
      <c r="APR56" s="261"/>
      <c r="APS56" s="263"/>
      <c r="APT56" s="264"/>
      <c r="APU56" s="292"/>
      <c r="APV56" s="292"/>
      <c r="APW56" s="292"/>
      <c r="APX56" s="292"/>
      <c r="APY56" s="292"/>
      <c r="APZ56" s="292"/>
      <c r="AQA56" s="153"/>
      <c r="AQB56" s="153"/>
      <c r="AQC56" s="151"/>
      <c r="AQD56" s="153"/>
      <c r="AQF56" s="267"/>
      <c r="AQG56" s="267"/>
      <c r="AQH56" s="260"/>
      <c r="AQI56" s="293"/>
      <c r="AQJ56" s="293"/>
      <c r="AQK56" s="293"/>
      <c r="AQL56" s="261"/>
      <c r="AQM56" s="261"/>
      <c r="AQN56" s="261"/>
      <c r="AQO56" s="262"/>
      <c r="AQP56" s="262"/>
      <c r="AQQ56" s="261"/>
      <c r="AQR56" s="263"/>
      <c r="AQS56" s="264"/>
      <c r="AQT56" s="292"/>
      <c r="AQU56" s="292"/>
      <c r="AQV56" s="292"/>
      <c r="AQW56" s="292"/>
      <c r="AQX56" s="292"/>
      <c r="AQY56" s="292"/>
      <c r="AQZ56" s="153"/>
      <c r="ARA56" s="153"/>
      <c r="ARB56" s="151"/>
      <c r="ARC56" s="153"/>
      <c r="ARE56" s="267"/>
      <c r="ARF56" s="267"/>
      <c r="ARG56" s="260"/>
      <c r="ARH56" s="293"/>
      <c r="ARI56" s="293"/>
      <c r="ARJ56" s="293"/>
      <c r="ARK56" s="261"/>
      <c r="ARL56" s="261"/>
      <c r="ARM56" s="261"/>
      <c r="ARN56" s="262"/>
      <c r="ARO56" s="262"/>
      <c r="ARP56" s="261"/>
      <c r="ARQ56" s="263"/>
      <c r="ARR56" s="264"/>
      <c r="ARS56" s="292"/>
      <c r="ART56" s="292"/>
      <c r="ARU56" s="292"/>
      <c r="ARV56" s="292"/>
      <c r="ARW56" s="292"/>
      <c r="ARX56" s="292"/>
      <c r="ARY56" s="153"/>
      <c r="ARZ56" s="153"/>
      <c r="ASA56" s="151"/>
      <c r="ASB56" s="153"/>
      <c r="ASD56" s="267"/>
      <c r="ASE56" s="267"/>
      <c r="ASF56" s="260"/>
      <c r="ASG56" s="293"/>
      <c r="ASH56" s="293"/>
      <c r="ASI56" s="293"/>
      <c r="ASJ56" s="261"/>
      <c r="ASK56" s="261"/>
      <c r="ASL56" s="261"/>
      <c r="ASM56" s="262"/>
      <c r="ASN56" s="262"/>
      <c r="ASO56" s="261"/>
      <c r="ASP56" s="263"/>
      <c r="ASQ56" s="264"/>
      <c r="ASR56" s="292"/>
      <c r="ASS56" s="292"/>
      <c r="AST56" s="292"/>
      <c r="ASU56" s="292"/>
      <c r="ASV56" s="292"/>
      <c r="ASW56" s="292"/>
      <c r="ASX56" s="153"/>
      <c r="ASY56" s="153"/>
      <c r="ASZ56" s="151"/>
      <c r="ATA56" s="153"/>
      <c r="ATC56" s="267"/>
      <c r="ATD56" s="267"/>
      <c r="ATE56" s="260"/>
      <c r="ATF56" s="293"/>
      <c r="ATG56" s="293"/>
      <c r="ATH56" s="293"/>
      <c r="ATI56" s="261"/>
      <c r="ATJ56" s="261"/>
      <c r="ATK56" s="261"/>
      <c r="ATL56" s="262"/>
      <c r="ATM56" s="262"/>
      <c r="ATN56" s="261"/>
      <c r="ATO56" s="263"/>
      <c r="ATP56" s="264"/>
      <c r="ATQ56" s="292"/>
      <c r="ATR56" s="292"/>
      <c r="ATS56" s="292"/>
      <c r="ATT56" s="292"/>
      <c r="ATU56" s="292"/>
      <c r="ATV56" s="292"/>
      <c r="ATW56" s="153"/>
      <c r="ATX56" s="153"/>
      <c r="ATY56" s="151"/>
      <c r="ATZ56" s="153"/>
      <c r="AUB56" s="267"/>
      <c r="AUC56" s="267"/>
      <c r="AUD56" s="260"/>
      <c r="AUE56" s="293"/>
      <c r="AUF56" s="293"/>
      <c r="AUG56" s="293"/>
      <c r="AUH56" s="261"/>
      <c r="AUI56" s="261"/>
      <c r="AUJ56" s="261"/>
      <c r="AUK56" s="262"/>
      <c r="AUL56" s="262"/>
      <c r="AUM56" s="261"/>
      <c r="AUN56" s="263"/>
      <c r="AUO56" s="264"/>
      <c r="AUP56" s="292"/>
      <c r="AUQ56" s="292"/>
      <c r="AUR56" s="292"/>
      <c r="AUS56" s="292"/>
      <c r="AUT56" s="292"/>
      <c r="AUU56" s="292"/>
      <c r="AUV56" s="153"/>
      <c r="AUW56" s="153"/>
      <c r="AUX56" s="151"/>
      <c r="AUY56" s="153"/>
      <c r="AVA56" s="267"/>
      <c r="AVB56" s="267"/>
      <c r="AVC56" s="260"/>
      <c r="AVD56" s="293"/>
      <c r="AVE56" s="293"/>
      <c r="AVF56" s="293"/>
      <c r="AVG56" s="261"/>
      <c r="AVH56" s="261"/>
      <c r="AVI56" s="261"/>
      <c r="AVJ56" s="262"/>
      <c r="AVK56" s="262"/>
      <c r="AVL56" s="261"/>
      <c r="AVM56" s="263"/>
      <c r="AVN56" s="264"/>
      <c r="AVO56" s="292"/>
      <c r="AVP56" s="292"/>
      <c r="AVQ56" s="292"/>
      <c r="AVR56" s="292"/>
      <c r="AVS56" s="292"/>
      <c r="AVT56" s="292"/>
      <c r="AVU56" s="153"/>
      <c r="AVV56" s="153"/>
      <c r="AVW56" s="151"/>
      <c r="AVX56" s="153"/>
      <c r="AVZ56" s="267"/>
      <c r="AWA56" s="267"/>
      <c r="AWB56" s="260"/>
      <c r="AWC56" s="293"/>
      <c r="AWD56" s="293"/>
      <c r="AWE56" s="293"/>
      <c r="AWF56" s="261"/>
      <c r="AWG56" s="261"/>
      <c r="AWH56" s="261"/>
      <c r="AWI56" s="262"/>
      <c r="AWJ56" s="262"/>
      <c r="AWK56" s="261"/>
      <c r="AWL56" s="263"/>
      <c r="AWM56" s="264"/>
      <c r="AWN56" s="292"/>
      <c r="AWO56" s="292"/>
      <c r="AWP56" s="292"/>
      <c r="AWQ56" s="292"/>
      <c r="AWR56" s="292"/>
      <c r="AWS56" s="292"/>
      <c r="AWT56" s="153"/>
      <c r="AWU56" s="153"/>
      <c r="AWV56" s="151"/>
      <c r="AWW56" s="153"/>
      <c r="AWY56" s="267"/>
      <c r="AWZ56" s="267"/>
      <c r="AXA56" s="260"/>
      <c r="AXB56" s="293"/>
      <c r="AXC56" s="293"/>
      <c r="AXD56" s="293"/>
      <c r="AXE56" s="261"/>
      <c r="AXF56" s="261"/>
      <c r="AXG56" s="261"/>
      <c r="AXH56" s="262"/>
      <c r="AXI56" s="262"/>
      <c r="AXJ56" s="261"/>
      <c r="AXK56" s="263"/>
      <c r="AXL56" s="264"/>
      <c r="AXM56" s="292"/>
      <c r="AXN56" s="292"/>
      <c r="AXO56" s="292"/>
      <c r="AXP56" s="292"/>
      <c r="AXQ56" s="292"/>
      <c r="AXR56" s="292"/>
      <c r="AXS56" s="153"/>
      <c r="AXT56" s="153"/>
      <c r="AXU56" s="151"/>
      <c r="AXV56" s="153"/>
      <c r="AXX56" s="267"/>
      <c r="AXY56" s="267"/>
      <c r="AXZ56" s="260"/>
      <c r="AYA56" s="293"/>
      <c r="AYB56" s="293"/>
      <c r="AYC56" s="293"/>
      <c r="AYD56" s="261"/>
      <c r="AYE56" s="261"/>
      <c r="AYF56" s="261"/>
      <c r="AYG56" s="262"/>
      <c r="AYH56" s="262"/>
      <c r="AYI56" s="261"/>
      <c r="AYJ56" s="263"/>
      <c r="AYK56" s="264"/>
      <c r="AYL56" s="292"/>
      <c r="AYM56" s="292"/>
      <c r="AYN56" s="292"/>
      <c r="AYO56" s="292"/>
      <c r="AYP56" s="292"/>
      <c r="AYQ56" s="292"/>
      <c r="AYR56" s="153"/>
      <c r="AYS56" s="153"/>
      <c r="AYT56" s="151"/>
      <c r="AYU56" s="153"/>
      <c r="AYW56" s="267"/>
      <c r="AYX56" s="267"/>
      <c r="AYY56" s="260"/>
      <c r="AYZ56" s="293"/>
      <c r="AZA56" s="293"/>
      <c r="AZB56" s="293"/>
      <c r="AZC56" s="261"/>
      <c r="AZD56" s="261"/>
      <c r="AZE56" s="261"/>
      <c r="AZF56" s="262"/>
      <c r="AZG56" s="262"/>
      <c r="AZH56" s="261"/>
      <c r="AZI56" s="263"/>
      <c r="AZJ56" s="264"/>
      <c r="AZK56" s="292"/>
      <c r="AZL56" s="292"/>
      <c r="AZM56" s="292"/>
      <c r="AZN56" s="292"/>
      <c r="AZO56" s="292"/>
      <c r="AZP56" s="292"/>
      <c r="AZQ56" s="153"/>
      <c r="AZR56" s="153"/>
      <c r="AZS56" s="151"/>
      <c r="AZT56" s="153"/>
      <c r="AZV56" s="267"/>
      <c r="AZW56" s="267"/>
      <c r="AZX56" s="260"/>
      <c r="AZY56" s="293"/>
      <c r="AZZ56" s="293"/>
      <c r="BAA56" s="293"/>
      <c r="BAB56" s="261"/>
      <c r="BAC56" s="261"/>
      <c r="BAD56" s="261"/>
      <c r="BAE56" s="262"/>
      <c r="BAF56" s="262"/>
      <c r="BAG56" s="261"/>
      <c r="BAH56" s="263"/>
      <c r="BAI56" s="264"/>
      <c r="BAJ56" s="292"/>
      <c r="BAK56" s="292"/>
      <c r="BAL56" s="292"/>
      <c r="BAM56" s="292"/>
      <c r="BAN56" s="292"/>
      <c r="BAO56" s="292"/>
      <c r="BAP56" s="153"/>
      <c r="BAQ56" s="153"/>
      <c r="BAR56" s="151"/>
      <c r="BAS56" s="153"/>
      <c r="BAU56" s="267"/>
      <c r="BAV56" s="267"/>
      <c r="BAW56" s="260"/>
      <c r="BAX56" s="293"/>
      <c r="BAY56" s="293"/>
      <c r="BAZ56" s="293"/>
      <c r="BBA56" s="261"/>
      <c r="BBB56" s="261"/>
      <c r="BBC56" s="261"/>
      <c r="BBD56" s="262"/>
      <c r="BBE56" s="262"/>
      <c r="BBF56" s="261"/>
      <c r="BBG56" s="263"/>
      <c r="BBH56" s="264"/>
      <c r="BBI56" s="292"/>
      <c r="BBJ56" s="292"/>
      <c r="BBK56" s="292"/>
      <c r="BBL56" s="292"/>
      <c r="BBM56" s="292"/>
      <c r="BBN56" s="292"/>
      <c r="BBO56" s="153"/>
      <c r="BBP56" s="153"/>
      <c r="BBQ56" s="151"/>
      <c r="BBR56" s="153"/>
      <c r="BBT56" s="267"/>
      <c r="BBU56" s="267"/>
      <c r="BBV56" s="260"/>
      <c r="BBW56" s="293"/>
      <c r="BBX56" s="293"/>
      <c r="BBY56" s="293"/>
      <c r="BBZ56" s="261"/>
      <c r="BCA56" s="261"/>
      <c r="BCB56" s="261"/>
      <c r="BCC56" s="262"/>
      <c r="BCD56" s="262"/>
      <c r="BCE56" s="261"/>
      <c r="BCF56" s="263"/>
      <c r="BCG56" s="264"/>
      <c r="BCH56" s="292"/>
      <c r="BCI56" s="292"/>
      <c r="BCJ56" s="292"/>
      <c r="BCK56" s="292"/>
      <c r="BCL56" s="292"/>
      <c r="BCM56" s="292"/>
      <c r="BCN56" s="153"/>
      <c r="BCO56" s="153"/>
      <c r="BCP56" s="151"/>
      <c r="BCQ56" s="153"/>
      <c r="BCS56" s="267"/>
      <c r="BCT56" s="267"/>
      <c r="BCU56" s="260"/>
      <c r="BCV56" s="293"/>
      <c r="BCW56" s="293"/>
      <c r="BCX56" s="293"/>
      <c r="BCY56" s="261"/>
      <c r="BCZ56" s="261"/>
      <c r="BDA56" s="261"/>
      <c r="BDB56" s="262"/>
      <c r="BDC56" s="262"/>
      <c r="BDD56" s="261"/>
      <c r="BDE56" s="263"/>
      <c r="BDF56" s="264"/>
      <c r="BDG56" s="292"/>
      <c r="BDH56" s="292"/>
      <c r="BDI56" s="292"/>
      <c r="BDJ56" s="292"/>
      <c r="BDK56" s="292"/>
      <c r="BDL56" s="292"/>
      <c r="BDM56" s="153"/>
      <c r="BDN56" s="153"/>
      <c r="BDO56" s="151"/>
      <c r="BDP56" s="153"/>
      <c r="BDR56" s="267"/>
      <c r="BDS56" s="267"/>
      <c r="BDT56" s="260"/>
      <c r="BDU56" s="293"/>
      <c r="BDV56" s="293"/>
      <c r="BDW56" s="293"/>
      <c r="BDX56" s="261"/>
      <c r="BDY56" s="261"/>
      <c r="BDZ56" s="261"/>
      <c r="BEA56" s="262"/>
      <c r="BEB56" s="262"/>
      <c r="BEC56" s="261"/>
      <c r="BED56" s="263"/>
      <c r="BEE56" s="264"/>
      <c r="BEF56" s="292"/>
      <c r="BEG56" s="292"/>
      <c r="BEH56" s="292"/>
      <c r="BEI56" s="292"/>
      <c r="BEJ56" s="292"/>
      <c r="BEK56" s="292"/>
      <c r="BEL56" s="153"/>
      <c r="BEM56" s="153"/>
      <c r="BEN56" s="151"/>
      <c r="BEO56" s="153"/>
      <c r="BEQ56" s="267"/>
      <c r="BER56" s="267"/>
      <c r="BES56" s="260"/>
      <c r="BET56" s="293"/>
      <c r="BEU56" s="293"/>
      <c r="BEV56" s="293"/>
      <c r="BEW56" s="261"/>
      <c r="BEX56" s="261"/>
      <c r="BEY56" s="261"/>
      <c r="BEZ56" s="262"/>
      <c r="BFA56" s="262"/>
      <c r="BFB56" s="261"/>
      <c r="BFC56" s="263"/>
      <c r="BFD56" s="264"/>
      <c r="BFE56" s="292"/>
      <c r="BFF56" s="292"/>
      <c r="BFG56" s="292"/>
      <c r="BFH56" s="292"/>
      <c r="BFI56" s="292"/>
      <c r="BFJ56" s="292"/>
      <c r="BFK56" s="153"/>
      <c r="BFL56" s="153"/>
      <c r="BFM56" s="151"/>
      <c r="BFN56" s="153"/>
      <c r="BFP56" s="267"/>
      <c r="BFQ56" s="267"/>
      <c r="BFR56" s="260"/>
      <c r="BFS56" s="293"/>
      <c r="BFT56" s="293"/>
      <c r="BFU56" s="293"/>
      <c r="BFV56" s="261"/>
      <c r="BFW56" s="261"/>
      <c r="BFX56" s="261"/>
      <c r="BFY56" s="262"/>
      <c r="BFZ56" s="262"/>
      <c r="BGA56" s="261"/>
      <c r="BGB56" s="263"/>
      <c r="BGC56" s="264"/>
      <c r="BGD56" s="292"/>
      <c r="BGE56" s="292"/>
      <c r="BGF56" s="292"/>
      <c r="BGG56" s="292"/>
      <c r="BGH56" s="292"/>
      <c r="BGI56" s="292"/>
      <c r="BGJ56" s="153"/>
      <c r="BGK56" s="153"/>
      <c r="BGL56" s="151"/>
      <c r="BGM56" s="153"/>
      <c r="BGO56" s="267"/>
      <c r="BGP56" s="267"/>
      <c r="BGQ56" s="260"/>
      <c r="BGR56" s="293"/>
      <c r="BGS56" s="293"/>
      <c r="BGT56" s="293"/>
      <c r="BGU56" s="261"/>
      <c r="BGV56" s="261"/>
      <c r="BGW56" s="261"/>
      <c r="BGX56" s="262"/>
      <c r="BGY56" s="262"/>
      <c r="BGZ56" s="261"/>
      <c r="BHA56" s="263"/>
      <c r="BHB56" s="264"/>
      <c r="BHC56" s="292"/>
      <c r="BHD56" s="292"/>
      <c r="BHE56" s="292"/>
      <c r="BHF56" s="292"/>
      <c r="BHG56" s="292"/>
      <c r="BHH56" s="292"/>
      <c r="BHI56" s="153"/>
      <c r="BHJ56" s="153"/>
      <c r="BHK56" s="151"/>
      <c r="BHL56" s="153"/>
      <c r="BHN56" s="267"/>
      <c r="BHO56" s="267"/>
      <c r="BHP56" s="260"/>
      <c r="BHQ56" s="293"/>
      <c r="BHR56" s="293"/>
      <c r="BHS56" s="293"/>
      <c r="BHT56" s="261"/>
      <c r="BHU56" s="261"/>
      <c r="BHV56" s="261"/>
      <c r="BHW56" s="262"/>
      <c r="BHX56" s="262"/>
      <c r="BHY56" s="261"/>
      <c r="BHZ56" s="263"/>
      <c r="BIA56" s="264"/>
      <c r="BIB56" s="292"/>
      <c r="BIC56" s="292"/>
      <c r="BID56" s="292"/>
      <c r="BIE56" s="292"/>
      <c r="BIF56" s="292"/>
      <c r="BIG56" s="292"/>
      <c r="BIH56" s="153"/>
      <c r="BII56" s="153"/>
      <c r="BIJ56" s="151"/>
      <c r="BIK56" s="153"/>
      <c r="BIM56" s="267"/>
      <c r="BIN56" s="267"/>
      <c r="BIO56" s="260"/>
      <c r="BIP56" s="293"/>
      <c r="BIQ56" s="293"/>
      <c r="BIR56" s="293"/>
      <c r="BIS56" s="261"/>
      <c r="BIT56" s="261"/>
      <c r="BIU56" s="261"/>
      <c r="BIV56" s="262"/>
      <c r="BIW56" s="262"/>
      <c r="BIX56" s="261"/>
      <c r="BIY56" s="263"/>
      <c r="BIZ56" s="264"/>
      <c r="BJA56" s="292"/>
      <c r="BJB56" s="292"/>
      <c r="BJC56" s="292"/>
      <c r="BJD56" s="292"/>
      <c r="BJE56" s="292"/>
      <c r="BJF56" s="292"/>
      <c r="BJG56" s="153"/>
      <c r="BJH56" s="153"/>
      <c r="BJI56" s="151"/>
      <c r="BJJ56" s="153"/>
      <c r="BJL56" s="267"/>
      <c r="BJM56" s="267"/>
      <c r="BJN56" s="260"/>
      <c r="BJO56" s="293"/>
      <c r="BJP56" s="293"/>
      <c r="BJQ56" s="293"/>
      <c r="BJR56" s="261"/>
      <c r="BJS56" s="261"/>
      <c r="BJT56" s="261"/>
      <c r="BJU56" s="262"/>
      <c r="BJV56" s="262"/>
      <c r="BJW56" s="261"/>
      <c r="BJX56" s="263"/>
      <c r="BJY56" s="264"/>
      <c r="BJZ56" s="292"/>
      <c r="BKA56" s="292"/>
      <c r="BKB56" s="292"/>
      <c r="BKC56" s="292"/>
      <c r="BKD56" s="292"/>
      <c r="BKE56" s="292"/>
      <c r="BKF56" s="153"/>
      <c r="BKG56" s="153"/>
      <c r="BKH56" s="151"/>
      <c r="BKI56" s="153"/>
      <c r="BKK56" s="267"/>
      <c r="BKL56" s="267"/>
      <c r="BKM56" s="260"/>
      <c r="BKN56" s="293"/>
      <c r="BKO56" s="293"/>
      <c r="BKP56" s="293"/>
      <c r="BKQ56" s="261"/>
      <c r="BKR56" s="261"/>
      <c r="BKS56" s="261"/>
      <c r="BKT56" s="262"/>
      <c r="BKU56" s="262"/>
      <c r="BKV56" s="261"/>
      <c r="BKW56" s="263"/>
      <c r="BKX56" s="264"/>
      <c r="BKY56" s="292"/>
      <c r="BKZ56" s="292"/>
      <c r="BLA56" s="292"/>
      <c r="BLB56" s="292"/>
      <c r="BLC56" s="292"/>
      <c r="BLD56" s="292"/>
      <c r="BLE56" s="153"/>
      <c r="BLF56" s="153"/>
      <c r="BLG56" s="151"/>
      <c r="BLH56" s="153"/>
      <c r="BLJ56" s="267"/>
      <c r="BLK56" s="267"/>
      <c r="BLL56" s="260"/>
      <c r="BLM56" s="293"/>
      <c r="BLN56" s="293"/>
      <c r="BLO56" s="293"/>
      <c r="BLP56" s="261"/>
      <c r="BLQ56" s="261"/>
      <c r="BLR56" s="261"/>
      <c r="BLS56" s="262"/>
      <c r="BLT56" s="262"/>
      <c r="BLU56" s="261"/>
      <c r="BLV56" s="263"/>
      <c r="BLW56" s="264"/>
      <c r="BLX56" s="292"/>
      <c r="BLY56" s="292"/>
      <c r="BLZ56" s="292"/>
      <c r="BMA56" s="292"/>
      <c r="BMB56" s="292"/>
      <c r="BMC56" s="292"/>
      <c r="BMD56" s="153"/>
      <c r="BME56" s="153"/>
      <c r="BMF56" s="151"/>
      <c r="BMG56" s="153"/>
      <c r="BMI56" s="267"/>
      <c r="BMJ56" s="267"/>
      <c r="BMK56" s="260"/>
      <c r="BML56" s="293"/>
      <c r="BMM56" s="293"/>
      <c r="BMN56" s="293"/>
      <c r="BMO56" s="261"/>
      <c r="BMP56" s="261"/>
      <c r="BMQ56" s="261"/>
      <c r="BMR56" s="262"/>
      <c r="BMS56" s="262"/>
      <c r="BMT56" s="261"/>
      <c r="BMU56" s="263"/>
      <c r="BMV56" s="264"/>
      <c r="BMW56" s="292"/>
      <c r="BMX56" s="292"/>
      <c r="BMY56" s="292"/>
      <c r="BMZ56" s="292"/>
      <c r="BNA56" s="292"/>
      <c r="BNB56" s="292"/>
      <c r="BNC56" s="153"/>
      <c r="BND56" s="153"/>
      <c r="BNE56" s="151"/>
      <c r="BNF56" s="153"/>
      <c r="BNH56" s="267"/>
      <c r="BNI56" s="267"/>
      <c r="BNJ56" s="260"/>
      <c r="BNK56" s="293"/>
      <c r="BNL56" s="293"/>
      <c r="BNM56" s="293"/>
      <c r="BNN56" s="261"/>
      <c r="BNO56" s="261"/>
      <c r="BNP56" s="261"/>
      <c r="BNQ56" s="262"/>
      <c r="BNR56" s="262"/>
      <c r="BNS56" s="261"/>
      <c r="BNT56" s="263"/>
      <c r="BNU56" s="264"/>
      <c r="BNV56" s="292"/>
      <c r="BNW56" s="292"/>
      <c r="BNX56" s="292"/>
      <c r="BNY56" s="292"/>
      <c r="BNZ56" s="292"/>
      <c r="BOA56" s="292"/>
      <c r="BOB56" s="153"/>
      <c r="BOC56" s="153"/>
      <c r="BOD56" s="151"/>
      <c r="BOE56" s="153"/>
      <c r="BOG56" s="267"/>
      <c r="BOH56" s="267"/>
      <c r="BOI56" s="260"/>
      <c r="BOJ56" s="293"/>
      <c r="BOK56" s="293"/>
      <c r="BOL56" s="293"/>
      <c r="BOM56" s="261"/>
      <c r="BON56" s="261"/>
      <c r="BOO56" s="261"/>
      <c r="BOP56" s="262"/>
      <c r="BOQ56" s="262"/>
      <c r="BOR56" s="261"/>
      <c r="BOS56" s="263"/>
      <c r="BOT56" s="264"/>
      <c r="BOU56" s="292"/>
      <c r="BOV56" s="292"/>
      <c r="BOW56" s="292"/>
      <c r="BOX56" s="292"/>
      <c r="BOY56" s="292"/>
      <c r="BOZ56" s="292"/>
      <c r="BPA56" s="153"/>
      <c r="BPB56" s="153"/>
      <c r="BPC56" s="151"/>
      <c r="BPD56" s="153"/>
      <c r="BPF56" s="267"/>
      <c r="BPG56" s="267"/>
      <c r="BPH56" s="260"/>
      <c r="BPI56" s="293"/>
      <c r="BPJ56" s="293"/>
      <c r="BPK56" s="293"/>
      <c r="BPL56" s="261"/>
      <c r="BPM56" s="261"/>
      <c r="BPN56" s="261"/>
      <c r="BPO56" s="262"/>
      <c r="BPP56" s="262"/>
      <c r="BPQ56" s="261"/>
      <c r="BPR56" s="263"/>
      <c r="BPS56" s="264"/>
      <c r="BPT56" s="292"/>
      <c r="BPU56" s="292"/>
      <c r="BPV56" s="292"/>
      <c r="BPW56" s="292"/>
      <c r="BPX56" s="292"/>
      <c r="BPY56" s="292"/>
      <c r="BPZ56" s="153"/>
      <c r="BQA56" s="153"/>
      <c r="BQB56" s="151"/>
      <c r="BQC56" s="153"/>
      <c r="BQE56" s="267"/>
      <c r="BQF56" s="267"/>
      <c r="BQG56" s="260"/>
      <c r="BQH56" s="293"/>
      <c r="BQI56" s="293"/>
      <c r="BQJ56" s="293"/>
      <c r="BQK56" s="261"/>
      <c r="BQL56" s="261"/>
      <c r="BQM56" s="261"/>
      <c r="BQN56" s="262"/>
      <c r="BQO56" s="262"/>
      <c r="BQP56" s="261"/>
      <c r="BQQ56" s="263"/>
      <c r="BQR56" s="264"/>
      <c r="BQS56" s="292"/>
      <c r="BQT56" s="292"/>
      <c r="BQU56" s="292"/>
      <c r="BQV56" s="292"/>
      <c r="BQW56" s="292"/>
      <c r="BQX56" s="292"/>
      <c r="BQY56" s="153"/>
      <c r="BQZ56" s="153"/>
      <c r="BRA56" s="151"/>
      <c r="BRB56" s="153"/>
      <c r="BRD56" s="267"/>
      <c r="BRE56" s="267"/>
      <c r="BRF56" s="260"/>
      <c r="BRG56" s="293"/>
      <c r="BRH56" s="293"/>
      <c r="BRI56" s="293"/>
      <c r="BRJ56" s="261"/>
      <c r="BRK56" s="261"/>
      <c r="BRL56" s="261"/>
      <c r="BRM56" s="262"/>
      <c r="BRN56" s="262"/>
      <c r="BRO56" s="261"/>
      <c r="BRP56" s="263"/>
      <c r="BRQ56" s="264"/>
      <c r="BRR56" s="292"/>
      <c r="BRS56" s="292"/>
      <c r="BRT56" s="292"/>
      <c r="BRU56" s="292"/>
      <c r="BRV56" s="292"/>
      <c r="BRW56" s="292"/>
      <c r="BRX56" s="153"/>
      <c r="BRY56" s="153"/>
      <c r="BRZ56" s="151"/>
      <c r="BSA56" s="153"/>
      <c r="BSC56" s="267"/>
      <c r="BSD56" s="267"/>
      <c r="BSE56" s="260"/>
      <c r="BSF56" s="293"/>
      <c r="BSG56" s="293"/>
      <c r="BSH56" s="293"/>
      <c r="BSI56" s="261"/>
      <c r="BSJ56" s="261"/>
      <c r="BSK56" s="261"/>
      <c r="BSL56" s="262"/>
      <c r="BSM56" s="262"/>
      <c r="BSN56" s="261"/>
      <c r="BSO56" s="263"/>
      <c r="BSP56" s="264"/>
      <c r="BSQ56" s="292"/>
      <c r="BSR56" s="292"/>
      <c r="BSS56" s="292"/>
      <c r="BST56" s="292"/>
      <c r="BSU56" s="292"/>
      <c r="BSV56" s="292"/>
      <c r="BSW56" s="153"/>
      <c r="BSX56" s="153"/>
      <c r="BSY56" s="151"/>
      <c r="BSZ56" s="153"/>
      <c r="BTB56" s="267"/>
      <c r="BTC56" s="267"/>
      <c r="BTD56" s="260"/>
      <c r="BTE56" s="293"/>
      <c r="BTF56" s="293"/>
      <c r="BTG56" s="293"/>
      <c r="BTH56" s="261"/>
      <c r="BTI56" s="261"/>
      <c r="BTJ56" s="261"/>
      <c r="BTK56" s="262"/>
      <c r="BTL56" s="262"/>
      <c r="BTM56" s="261"/>
      <c r="BTN56" s="263"/>
      <c r="BTO56" s="264"/>
      <c r="BTP56" s="292"/>
      <c r="BTQ56" s="292"/>
      <c r="BTR56" s="292"/>
      <c r="BTS56" s="292"/>
      <c r="BTT56" s="292"/>
      <c r="BTU56" s="292"/>
      <c r="BTV56" s="153"/>
      <c r="BTW56" s="153"/>
      <c r="BTX56" s="151"/>
      <c r="BTY56" s="153"/>
      <c r="BUA56" s="267"/>
      <c r="BUB56" s="267"/>
      <c r="BUC56" s="260"/>
      <c r="BUD56" s="293"/>
      <c r="BUE56" s="293"/>
      <c r="BUF56" s="293"/>
      <c r="BUG56" s="261"/>
      <c r="BUH56" s="261"/>
      <c r="BUI56" s="261"/>
      <c r="BUJ56" s="262"/>
      <c r="BUK56" s="262"/>
      <c r="BUL56" s="261"/>
      <c r="BUM56" s="263"/>
      <c r="BUN56" s="264"/>
      <c r="BUO56" s="292"/>
      <c r="BUP56" s="292"/>
      <c r="BUQ56" s="292"/>
      <c r="BUR56" s="292"/>
      <c r="BUS56" s="292"/>
      <c r="BUT56" s="292"/>
      <c r="BUU56" s="153"/>
      <c r="BUV56" s="153"/>
      <c r="BUW56" s="151"/>
      <c r="BUX56" s="153"/>
      <c r="BUZ56" s="267"/>
      <c r="BVA56" s="267"/>
      <c r="BVB56" s="260"/>
      <c r="BVC56" s="293"/>
      <c r="BVD56" s="293"/>
      <c r="BVE56" s="293"/>
      <c r="BVF56" s="261"/>
      <c r="BVG56" s="261"/>
      <c r="BVH56" s="261"/>
      <c r="BVI56" s="262"/>
      <c r="BVJ56" s="262"/>
      <c r="BVK56" s="261"/>
      <c r="BVL56" s="263"/>
      <c r="BVM56" s="264"/>
      <c r="BVN56" s="292"/>
      <c r="BVO56" s="292"/>
      <c r="BVP56" s="292"/>
      <c r="BVQ56" s="292"/>
      <c r="BVR56" s="292"/>
      <c r="BVS56" s="292"/>
      <c r="BVT56" s="153"/>
      <c r="BVU56" s="153"/>
      <c r="BVV56" s="151"/>
      <c r="BVW56" s="153"/>
      <c r="BVY56" s="267"/>
      <c r="BVZ56" s="267"/>
      <c r="BWA56" s="260"/>
      <c r="BWB56" s="293"/>
      <c r="BWC56" s="293"/>
      <c r="BWD56" s="293"/>
      <c r="BWE56" s="261"/>
      <c r="BWF56" s="261"/>
      <c r="BWG56" s="261"/>
      <c r="BWH56" s="262"/>
      <c r="BWI56" s="262"/>
      <c r="BWJ56" s="261"/>
      <c r="BWK56" s="263"/>
      <c r="BWL56" s="264"/>
      <c r="BWM56" s="292"/>
      <c r="BWN56" s="292"/>
      <c r="BWO56" s="292"/>
      <c r="BWP56" s="292"/>
      <c r="BWQ56" s="292"/>
      <c r="BWR56" s="292"/>
      <c r="BWS56" s="153"/>
      <c r="BWT56" s="153"/>
      <c r="BWU56" s="151"/>
      <c r="BWV56" s="153"/>
      <c r="BWX56" s="267"/>
      <c r="BWY56" s="267"/>
      <c r="BWZ56" s="260"/>
      <c r="BXA56" s="293"/>
      <c r="BXB56" s="293"/>
      <c r="BXC56" s="293"/>
      <c r="BXD56" s="261"/>
      <c r="BXE56" s="261"/>
      <c r="BXF56" s="261"/>
      <c r="BXG56" s="262"/>
      <c r="BXH56" s="262"/>
      <c r="BXI56" s="261"/>
      <c r="BXJ56" s="263"/>
      <c r="BXK56" s="264"/>
      <c r="BXL56" s="292"/>
      <c r="BXM56" s="292"/>
      <c r="BXN56" s="292"/>
      <c r="BXO56" s="292"/>
      <c r="BXP56" s="292"/>
      <c r="BXQ56" s="292"/>
      <c r="BXR56" s="153"/>
      <c r="BXS56" s="153"/>
      <c r="BXT56" s="151"/>
      <c r="BXU56" s="153"/>
      <c r="BXW56" s="267"/>
      <c r="BXX56" s="267"/>
      <c r="BXY56" s="260"/>
      <c r="BXZ56" s="293"/>
      <c r="BYA56" s="293"/>
      <c r="BYB56" s="293"/>
      <c r="BYC56" s="261"/>
      <c r="BYD56" s="261"/>
      <c r="BYE56" s="261"/>
      <c r="BYF56" s="262"/>
      <c r="BYG56" s="262"/>
      <c r="BYH56" s="261"/>
      <c r="BYI56" s="263"/>
      <c r="BYJ56" s="264"/>
      <c r="BYK56" s="292"/>
      <c r="BYL56" s="292"/>
      <c r="BYM56" s="292"/>
      <c r="BYN56" s="292"/>
      <c r="BYO56" s="292"/>
      <c r="BYP56" s="292"/>
      <c r="BYQ56" s="153"/>
      <c r="BYR56" s="153"/>
      <c r="BYS56" s="151"/>
      <c r="BYT56" s="153"/>
      <c r="BYV56" s="267"/>
      <c r="BYW56" s="267"/>
      <c r="BYX56" s="260"/>
      <c r="BYY56" s="293"/>
      <c r="BYZ56" s="293"/>
      <c r="BZA56" s="293"/>
      <c r="BZB56" s="261"/>
      <c r="BZC56" s="261"/>
      <c r="BZD56" s="261"/>
      <c r="BZE56" s="262"/>
      <c r="BZF56" s="262"/>
      <c r="BZG56" s="261"/>
      <c r="BZH56" s="263"/>
      <c r="BZI56" s="264"/>
      <c r="BZJ56" s="292"/>
      <c r="BZK56" s="292"/>
      <c r="BZL56" s="292"/>
      <c r="BZM56" s="292"/>
      <c r="BZN56" s="292"/>
      <c r="BZO56" s="292"/>
      <c r="BZP56" s="153"/>
      <c r="BZQ56" s="153"/>
      <c r="BZR56" s="151"/>
      <c r="BZS56" s="153"/>
      <c r="BZU56" s="267"/>
      <c r="BZV56" s="267"/>
      <c r="BZW56" s="260"/>
      <c r="BZX56" s="293"/>
      <c r="BZY56" s="293"/>
      <c r="BZZ56" s="293"/>
      <c r="CAA56" s="261"/>
      <c r="CAB56" s="261"/>
      <c r="CAC56" s="261"/>
      <c r="CAD56" s="262"/>
      <c r="CAE56" s="262"/>
      <c r="CAF56" s="261"/>
      <c r="CAG56" s="263"/>
      <c r="CAH56" s="264"/>
      <c r="CAI56" s="292"/>
      <c r="CAJ56" s="292"/>
      <c r="CAK56" s="292"/>
      <c r="CAL56" s="292"/>
      <c r="CAM56" s="292"/>
      <c r="CAN56" s="292"/>
      <c r="CAO56" s="153"/>
      <c r="CAP56" s="153"/>
      <c r="CAQ56" s="151"/>
      <c r="CAR56" s="153"/>
      <c r="CAT56" s="267"/>
      <c r="CAU56" s="267"/>
      <c r="CAV56" s="260"/>
      <c r="CAW56" s="293"/>
      <c r="CAX56" s="293"/>
      <c r="CAY56" s="293"/>
      <c r="CAZ56" s="261"/>
      <c r="CBA56" s="261"/>
      <c r="CBB56" s="261"/>
      <c r="CBC56" s="262"/>
      <c r="CBD56" s="262"/>
      <c r="CBE56" s="261"/>
      <c r="CBF56" s="263"/>
      <c r="CBG56" s="264"/>
      <c r="CBH56" s="292"/>
      <c r="CBI56" s="292"/>
      <c r="CBJ56" s="292"/>
      <c r="CBK56" s="292"/>
      <c r="CBL56" s="292"/>
      <c r="CBM56" s="292"/>
      <c r="CBN56" s="153"/>
      <c r="CBO56" s="153"/>
      <c r="CBP56" s="151"/>
      <c r="CBQ56" s="153"/>
      <c r="CBS56" s="267"/>
      <c r="CBT56" s="267"/>
      <c r="CBU56" s="260"/>
      <c r="CBV56" s="293"/>
      <c r="CBW56" s="293"/>
      <c r="CBX56" s="293"/>
      <c r="CBY56" s="261"/>
      <c r="CBZ56" s="261"/>
      <c r="CCA56" s="261"/>
      <c r="CCB56" s="262"/>
      <c r="CCC56" s="262"/>
      <c r="CCD56" s="261"/>
      <c r="CCE56" s="263"/>
      <c r="CCF56" s="264"/>
      <c r="CCG56" s="292"/>
      <c r="CCH56" s="292"/>
      <c r="CCI56" s="292"/>
      <c r="CCJ56" s="292"/>
      <c r="CCK56" s="292"/>
      <c r="CCL56" s="292"/>
      <c r="CCM56" s="153"/>
      <c r="CCN56" s="153"/>
      <c r="CCO56" s="151"/>
      <c r="CCP56" s="153"/>
      <c r="CCR56" s="267"/>
      <c r="CCS56" s="267"/>
      <c r="CCT56" s="260"/>
      <c r="CCU56" s="293"/>
      <c r="CCV56" s="293"/>
      <c r="CCW56" s="293"/>
      <c r="CCX56" s="261"/>
      <c r="CCY56" s="261"/>
      <c r="CCZ56" s="261"/>
      <c r="CDA56" s="262"/>
      <c r="CDB56" s="262"/>
      <c r="CDC56" s="261"/>
      <c r="CDD56" s="263"/>
      <c r="CDE56" s="264"/>
      <c r="CDF56" s="292"/>
      <c r="CDG56" s="292"/>
      <c r="CDH56" s="292"/>
      <c r="CDI56" s="292"/>
      <c r="CDJ56" s="292"/>
      <c r="CDK56" s="292"/>
      <c r="CDL56" s="153"/>
      <c r="CDM56" s="153"/>
      <c r="CDN56" s="151"/>
      <c r="CDO56" s="153"/>
      <c r="CDQ56" s="267"/>
      <c r="CDR56" s="267"/>
      <c r="CDS56" s="260"/>
      <c r="CDT56" s="293"/>
      <c r="CDU56" s="293"/>
      <c r="CDV56" s="293"/>
      <c r="CDW56" s="261"/>
      <c r="CDX56" s="261"/>
      <c r="CDY56" s="261"/>
      <c r="CDZ56" s="262"/>
      <c r="CEA56" s="262"/>
      <c r="CEB56" s="261"/>
      <c r="CEC56" s="263"/>
      <c r="CED56" s="264"/>
      <c r="CEE56" s="292"/>
      <c r="CEF56" s="292"/>
      <c r="CEG56" s="292"/>
      <c r="CEH56" s="292"/>
      <c r="CEI56" s="292"/>
      <c r="CEJ56" s="292"/>
      <c r="CEK56" s="153"/>
      <c r="CEL56" s="153"/>
      <c r="CEM56" s="151"/>
      <c r="CEN56" s="153"/>
      <c r="CEP56" s="267"/>
      <c r="CEQ56" s="267"/>
      <c r="CER56" s="260"/>
      <c r="CES56" s="293"/>
      <c r="CET56" s="293"/>
      <c r="CEU56" s="293"/>
      <c r="CEV56" s="261"/>
      <c r="CEW56" s="261"/>
      <c r="CEX56" s="261"/>
      <c r="CEY56" s="262"/>
      <c r="CEZ56" s="262"/>
      <c r="CFA56" s="261"/>
      <c r="CFB56" s="263"/>
      <c r="CFC56" s="264"/>
      <c r="CFD56" s="292"/>
      <c r="CFE56" s="292"/>
      <c r="CFF56" s="292"/>
      <c r="CFG56" s="292"/>
      <c r="CFH56" s="292"/>
      <c r="CFI56" s="292"/>
      <c r="CFJ56" s="153"/>
      <c r="CFK56" s="153"/>
      <c r="CFL56" s="151"/>
      <c r="CFM56" s="153"/>
      <c r="CFO56" s="267"/>
      <c r="CFP56" s="267"/>
      <c r="CFQ56" s="260"/>
      <c r="CFR56" s="293"/>
      <c r="CFS56" s="293"/>
      <c r="CFT56" s="293"/>
      <c r="CFU56" s="261"/>
      <c r="CFV56" s="261"/>
      <c r="CFW56" s="261"/>
      <c r="CFX56" s="262"/>
      <c r="CFY56" s="262"/>
      <c r="CFZ56" s="261"/>
      <c r="CGA56" s="263"/>
      <c r="CGB56" s="264"/>
      <c r="CGC56" s="292"/>
      <c r="CGD56" s="292"/>
      <c r="CGE56" s="292"/>
      <c r="CGF56" s="292"/>
      <c r="CGG56" s="292"/>
      <c r="CGH56" s="292"/>
      <c r="CGI56" s="153"/>
      <c r="CGJ56" s="153"/>
      <c r="CGK56" s="151"/>
      <c r="CGL56" s="153"/>
      <c r="CGN56" s="267"/>
      <c r="CGO56" s="267"/>
      <c r="CGP56" s="260"/>
      <c r="CGQ56" s="293"/>
      <c r="CGR56" s="293"/>
      <c r="CGS56" s="293"/>
      <c r="CGT56" s="261"/>
      <c r="CGU56" s="261"/>
      <c r="CGV56" s="261"/>
      <c r="CGW56" s="262"/>
      <c r="CGX56" s="262"/>
      <c r="CGY56" s="261"/>
      <c r="CGZ56" s="263"/>
      <c r="CHA56" s="264"/>
      <c r="CHB56" s="292"/>
      <c r="CHC56" s="292"/>
      <c r="CHD56" s="292"/>
      <c r="CHE56" s="292"/>
      <c r="CHF56" s="292"/>
      <c r="CHG56" s="292"/>
      <c r="CHH56" s="153"/>
      <c r="CHI56" s="153"/>
      <c r="CHJ56" s="151"/>
      <c r="CHK56" s="153"/>
      <c r="CHM56" s="267"/>
      <c r="CHN56" s="267"/>
      <c r="CHO56" s="260"/>
      <c r="CHP56" s="293"/>
      <c r="CHQ56" s="293"/>
      <c r="CHR56" s="293"/>
      <c r="CHS56" s="261"/>
      <c r="CHT56" s="261"/>
      <c r="CHU56" s="261"/>
      <c r="CHV56" s="262"/>
      <c r="CHW56" s="262"/>
      <c r="CHX56" s="261"/>
      <c r="CHY56" s="263"/>
      <c r="CHZ56" s="264"/>
      <c r="CIA56" s="292"/>
      <c r="CIB56" s="292"/>
      <c r="CIC56" s="292"/>
      <c r="CID56" s="292"/>
      <c r="CIE56" s="292"/>
      <c r="CIF56" s="292"/>
      <c r="CIG56" s="153"/>
      <c r="CIH56" s="153"/>
      <c r="CII56" s="151"/>
      <c r="CIJ56" s="153"/>
      <c r="CIL56" s="267"/>
      <c r="CIM56" s="267"/>
      <c r="CIN56" s="260"/>
      <c r="CIO56" s="293"/>
      <c r="CIP56" s="293"/>
      <c r="CIQ56" s="293"/>
      <c r="CIR56" s="261"/>
      <c r="CIS56" s="261"/>
      <c r="CIT56" s="261"/>
      <c r="CIU56" s="262"/>
      <c r="CIV56" s="262"/>
      <c r="CIW56" s="261"/>
      <c r="CIX56" s="263"/>
      <c r="CIY56" s="264"/>
      <c r="CIZ56" s="292"/>
      <c r="CJA56" s="292"/>
      <c r="CJB56" s="292"/>
      <c r="CJC56" s="292"/>
      <c r="CJD56" s="292"/>
      <c r="CJE56" s="292"/>
      <c r="CJF56" s="153"/>
      <c r="CJG56" s="153"/>
      <c r="CJH56" s="151"/>
      <c r="CJI56" s="153"/>
      <c r="CJK56" s="267"/>
      <c r="CJL56" s="267"/>
      <c r="CJM56" s="260"/>
      <c r="CJN56" s="293"/>
      <c r="CJO56" s="293"/>
      <c r="CJP56" s="293"/>
      <c r="CJQ56" s="261"/>
      <c r="CJR56" s="261"/>
      <c r="CJS56" s="261"/>
      <c r="CJT56" s="262"/>
      <c r="CJU56" s="262"/>
      <c r="CJV56" s="261"/>
      <c r="CJW56" s="263"/>
      <c r="CJX56" s="264"/>
      <c r="CJY56" s="292"/>
      <c r="CJZ56" s="292"/>
      <c r="CKA56" s="292"/>
      <c r="CKB56" s="292"/>
      <c r="CKC56" s="292"/>
      <c r="CKD56" s="292"/>
      <c r="CKE56" s="153"/>
      <c r="CKF56" s="153"/>
      <c r="CKG56" s="151"/>
      <c r="CKH56" s="153"/>
      <c r="CKJ56" s="267"/>
      <c r="CKK56" s="267"/>
      <c r="CKL56" s="260"/>
      <c r="CKM56" s="293"/>
      <c r="CKN56" s="293"/>
      <c r="CKO56" s="293"/>
      <c r="CKP56" s="261"/>
      <c r="CKQ56" s="261"/>
      <c r="CKR56" s="261"/>
      <c r="CKS56" s="262"/>
      <c r="CKT56" s="262"/>
      <c r="CKU56" s="261"/>
      <c r="CKV56" s="263"/>
      <c r="CKW56" s="264"/>
      <c r="CKX56" s="292"/>
      <c r="CKY56" s="292"/>
      <c r="CKZ56" s="292"/>
      <c r="CLA56" s="292"/>
      <c r="CLB56" s="292"/>
      <c r="CLC56" s="292"/>
      <c r="CLD56" s="153"/>
      <c r="CLE56" s="153"/>
      <c r="CLF56" s="151"/>
      <c r="CLG56" s="153"/>
      <c r="CLI56" s="267"/>
      <c r="CLJ56" s="267"/>
      <c r="CLK56" s="260"/>
      <c r="CLL56" s="293"/>
      <c r="CLM56" s="293"/>
      <c r="CLN56" s="293"/>
      <c r="CLO56" s="261"/>
      <c r="CLP56" s="261"/>
      <c r="CLQ56" s="261"/>
      <c r="CLR56" s="262"/>
      <c r="CLS56" s="262"/>
      <c r="CLT56" s="261"/>
      <c r="CLU56" s="263"/>
      <c r="CLV56" s="264"/>
      <c r="CLW56" s="292"/>
      <c r="CLX56" s="292"/>
      <c r="CLY56" s="292"/>
      <c r="CLZ56" s="292"/>
      <c r="CMA56" s="292"/>
      <c r="CMB56" s="292"/>
      <c r="CMC56" s="153"/>
      <c r="CMD56" s="153"/>
      <c r="CME56" s="151"/>
      <c r="CMF56" s="153"/>
      <c r="CMH56" s="267"/>
      <c r="CMI56" s="267"/>
      <c r="CMJ56" s="260"/>
      <c r="CMK56" s="293"/>
      <c r="CML56" s="293"/>
      <c r="CMM56" s="293"/>
      <c r="CMN56" s="261"/>
      <c r="CMO56" s="261"/>
      <c r="CMP56" s="261"/>
      <c r="CMQ56" s="262"/>
      <c r="CMR56" s="262"/>
      <c r="CMS56" s="261"/>
      <c r="CMT56" s="263"/>
      <c r="CMU56" s="264"/>
      <c r="CMV56" s="292"/>
      <c r="CMW56" s="292"/>
      <c r="CMX56" s="292"/>
      <c r="CMY56" s="292"/>
      <c r="CMZ56" s="292"/>
      <c r="CNA56" s="292"/>
      <c r="CNB56" s="153"/>
      <c r="CNC56" s="153"/>
      <c r="CND56" s="151"/>
      <c r="CNE56" s="153"/>
      <c r="CNG56" s="267"/>
      <c r="CNH56" s="267"/>
      <c r="CNI56" s="260"/>
      <c r="CNJ56" s="293"/>
      <c r="CNK56" s="293"/>
      <c r="CNL56" s="293"/>
      <c r="CNM56" s="261"/>
      <c r="CNN56" s="261"/>
      <c r="CNO56" s="261"/>
      <c r="CNP56" s="262"/>
      <c r="CNQ56" s="262"/>
      <c r="CNR56" s="261"/>
      <c r="CNS56" s="263"/>
      <c r="CNT56" s="264"/>
      <c r="CNU56" s="292"/>
      <c r="CNV56" s="292"/>
      <c r="CNW56" s="292"/>
      <c r="CNX56" s="292"/>
      <c r="CNY56" s="292"/>
      <c r="CNZ56" s="292"/>
      <c r="COA56" s="153"/>
      <c r="COB56" s="153"/>
      <c r="COC56" s="151"/>
      <c r="COD56" s="153"/>
      <c r="COF56" s="267"/>
      <c r="COG56" s="267"/>
      <c r="COH56" s="260"/>
      <c r="COI56" s="293"/>
      <c r="COJ56" s="293"/>
      <c r="COK56" s="293"/>
      <c r="COL56" s="261"/>
      <c r="COM56" s="261"/>
      <c r="CON56" s="261"/>
      <c r="COO56" s="262"/>
      <c r="COP56" s="262"/>
      <c r="COQ56" s="261"/>
      <c r="COR56" s="263"/>
      <c r="COS56" s="264"/>
      <c r="COT56" s="292"/>
      <c r="COU56" s="292"/>
      <c r="COV56" s="292"/>
      <c r="COW56" s="292"/>
      <c r="COX56" s="292"/>
      <c r="COY56" s="292"/>
      <c r="COZ56" s="153"/>
      <c r="CPA56" s="153"/>
      <c r="CPB56" s="151"/>
      <c r="CPC56" s="153"/>
      <c r="CPE56" s="267"/>
      <c r="CPF56" s="267"/>
      <c r="CPG56" s="260"/>
      <c r="CPH56" s="293"/>
      <c r="CPI56" s="293"/>
      <c r="CPJ56" s="293"/>
      <c r="CPK56" s="261"/>
      <c r="CPL56" s="261"/>
      <c r="CPM56" s="261"/>
      <c r="CPN56" s="262"/>
      <c r="CPO56" s="262"/>
      <c r="CPP56" s="261"/>
      <c r="CPQ56" s="263"/>
      <c r="CPR56" s="264"/>
      <c r="CPS56" s="292"/>
      <c r="CPT56" s="292"/>
      <c r="CPU56" s="292"/>
      <c r="CPV56" s="292"/>
      <c r="CPW56" s="292"/>
      <c r="CPX56" s="292"/>
      <c r="CPY56" s="153"/>
      <c r="CPZ56" s="153"/>
      <c r="CQA56" s="151"/>
      <c r="CQB56" s="153"/>
      <c r="CQD56" s="267"/>
      <c r="CQE56" s="267"/>
      <c r="CQF56" s="260"/>
      <c r="CQG56" s="293"/>
      <c r="CQH56" s="293"/>
      <c r="CQI56" s="293"/>
      <c r="CQJ56" s="261"/>
      <c r="CQK56" s="261"/>
      <c r="CQL56" s="261"/>
      <c r="CQM56" s="262"/>
      <c r="CQN56" s="262"/>
      <c r="CQO56" s="261"/>
      <c r="CQP56" s="263"/>
      <c r="CQQ56" s="264"/>
      <c r="CQR56" s="292"/>
      <c r="CQS56" s="292"/>
      <c r="CQT56" s="292"/>
      <c r="CQU56" s="292"/>
      <c r="CQV56" s="292"/>
      <c r="CQW56" s="292"/>
      <c r="CQX56" s="153"/>
      <c r="CQY56" s="153"/>
      <c r="CQZ56" s="151"/>
      <c r="CRA56" s="153"/>
      <c r="CRC56" s="267"/>
      <c r="CRD56" s="267"/>
      <c r="CRE56" s="260"/>
      <c r="CRF56" s="293"/>
      <c r="CRG56" s="293"/>
      <c r="CRH56" s="293"/>
      <c r="CRI56" s="261"/>
      <c r="CRJ56" s="261"/>
      <c r="CRK56" s="261"/>
      <c r="CRL56" s="262"/>
      <c r="CRM56" s="262"/>
      <c r="CRN56" s="261"/>
      <c r="CRO56" s="263"/>
      <c r="CRP56" s="264"/>
      <c r="CRQ56" s="292"/>
      <c r="CRR56" s="292"/>
      <c r="CRS56" s="292"/>
      <c r="CRT56" s="292"/>
      <c r="CRU56" s="292"/>
      <c r="CRV56" s="292"/>
      <c r="CRW56" s="153"/>
      <c r="CRX56" s="153"/>
      <c r="CRY56" s="151"/>
      <c r="CRZ56" s="153"/>
      <c r="CSB56" s="267"/>
      <c r="CSC56" s="267"/>
      <c r="CSD56" s="260"/>
      <c r="CSE56" s="293"/>
      <c r="CSF56" s="293"/>
      <c r="CSG56" s="293"/>
      <c r="CSH56" s="261"/>
      <c r="CSI56" s="261"/>
      <c r="CSJ56" s="261"/>
      <c r="CSK56" s="262"/>
      <c r="CSL56" s="262"/>
      <c r="CSM56" s="261"/>
      <c r="CSN56" s="263"/>
      <c r="CSO56" s="264"/>
      <c r="CSP56" s="292"/>
      <c r="CSQ56" s="292"/>
      <c r="CSR56" s="292"/>
      <c r="CSS56" s="292"/>
      <c r="CST56" s="292"/>
      <c r="CSU56" s="292"/>
      <c r="CSV56" s="153"/>
      <c r="CSW56" s="153"/>
      <c r="CSX56" s="151"/>
      <c r="CSY56" s="153"/>
      <c r="CTA56" s="267"/>
      <c r="CTB56" s="267"/>
      <c r="CTC56" s="260"/>
      <c r="CTD56" s="293"/>
      <c r="CTE56" s="293"/>
      <c r="CTF56" s="293"/>
      <c r="CTG56" s="261"/>
      <c r="CTH56" s="261"/>
      <c r="CTI56" s="261"/>
      <c r="CTJ56" s="262"/>
      <c r="CTK56" s="262"/>
      <c r="CTL56" s="261"/>
      <c r="CTM56" s="263"/>
      <c r="CTN56" s="264"/>
      <c r="CTO56" s="292"/>
      <c r="CTP56" s="292"/>
      <c r="CTQ56" s="292"/>
      <c r="CTR56" s="292"/>
      <c r="CTS56" s="292"/>
      <c r="CTT56" s="292"/>
      <c r="CTU56" s="153"/>
      <c r="CTV56" s="153"/>
      <c r="CTW56" s="151"/>
      <c r="CTX56" s="153"/>
      <c r="CTZ56" s="267"/>
      <c r="CUA56" s="267"/>
      <c r="CUB56" s="260"/>
      <c r="CUC56" s="293"/>
      <c r="CUD56" s="293"/>
      <c r="CUE56" s="293"/>
      <c r="CUF56" s="261"/>
      <c r="CUG56" s="261"/>
      <c r="CUH56" s="261"/>
      <c r="CUI56" s="262"/>
      <c r="CUJ56" s="262"/>
      <c r="CUK56" s="261"/>
      <c r="CUL56" s="263"/>
      <c r="CUM56" s="264"/>
      <c r="CUN56" s="292"/>
      <c r="CUO56" s="292"/>
      <c r="CUP56" s="292"/>
      <c r="CUQ56" s="292"/>
      <c r="CUR56" s="292"/>
      <c r="CUS56" s="292"/>
      <c r="CUT56" s="153"/>
      <c r="CUU56" s="153"/>
      <c r="CUV56" s="151"/>
      <c r="CUW56" s="153"/>
      <c r="CUY56" s="267"/>
      <c r="CUZ56" s="267"/>
      <c r="CVA56" s="260"/>
      <c r="CVB56" s="293"/>
      <c r="CVC56" s="293"/>
      <c r="CVD56" s="293"/>
      <c r="CVE56" s="261"/>
      <c r="CVF56" s="261"/>
      <c r="CVG56" s="261"/>
      <c r="CVH56" s="262"/>
      <c r="CVI56" s="262"/>
      <c r="CVJ56" s="261"/>
      <c r="CVK56" s="263"/>
      <c r="CVL56" s="264"/>
      <c r="CVM56" s="292"/>
      <c r="CVN56" s="292"/>
      <c r="CVO56" s="292"/>
      <c r="CVP56" s="292"/>
      <c r="CVQ56" s="292"/>
      <c r="CVR56" s="292"/>
      <c r="CVS56" s="153"/>
      <c r="CVT56" s="153"/>
      <c r="CVU56" s="151"/>
      <c r="CVV56" s="153"/>
      <c r="CVX56" s="267"/>
      <c r="CVY56" s="267"/>
      <c r="CVZ56" s="260"/>
      <c r="CWA56" s="293"/>
      <c r="CWB56" s="293"/>
      <c r="CWC56" s="293"/>
      <c r="CWD56" s="261"/>
      <c r="CWE56" s="261"/>
      <c r="CWF56" s="261"/>
      <c r="CWG56" s="262"/>
      <c r="CWH56" s="262"/>
      <c r="CWI56" s="261"/>
      <c r="CWJ56" s="263"/>
      <c r="CWK56" s="264"/>
      <c r="CWL56" s="292"/>
      <c r="CWM56" s="292"/>
      <c r="CWN56" s="292"/>
      <c r="CWO56" s="292"/>
      <c r="CWP56" s="292"/>
      <c r="CWQ56" s="292"/>
      <c r="CWR56" s="153"/>
      <c r="CWS56" s="153"/>
      <c r="CWT56" s="151"/>
      <c r="CWU56" s="153"/>
      <c r="CWW56" s="267"/>
      <c r="CWX56" s="267"/>
      <c r="CWY56" s="260"/>
      <c r="CWZ56" s="293"/>
      <c r="CXA56" s="293"/>
      <c r="CXB56" s="293"/>
      <c r="CXC56" s="261"/>
      <c r="CXD56" s="261"/>
      <c r="CXE56" s="261"/>
      <c r="CXF56" s="262"/>
      <c r="CXG56" s="262"/>
      <c r="CXH56" s="261"/>
      <c r="CXI56" s="263"/>
      <c r="CXJ56" s="264"/>
      <c r="CXK56" s="292"/>
      <c r="CXL56" s="292"/>
      <c r="CXM56" s="292"/>
      <c r="CXN56" s="292"/>
      <c r="CXO56" s="292"/>
      <c r="CXP56" s="292"/>
      <c r="CXQ56" s="153"/>
      <c r="CXR56" s="153"/>
      <c r="CXS56" s="151"/>
      <c r="CXT56" s="153"/>
      <c r="CXV56" s="267"/>
      <c r="CXW56" s="267"/>
      <c r="CXX56" s="260"/>
      <c r="CXY56" s="293"/>
      <c r="CXZ56" s="293"/>
      <c r="CYA56" s="293"/>
      <c r="CYB56" s="261"/>
      <c r="CYC56" s="261"/>
      <c r="CYD56" s="261"/>
      <c r="CYE56" s="262"/>
      <c r="CYF56" s="262"/>
      <c r="CYG56" s="261"/>
      <c r="CYH56" s="263"/>
      <c r="CYI56" s="264"/>
      <c r="CYJ56" s="292"/>
      <c r="CYK56" s="292"/>
      <c r="CYL56" s="292"/>
      <c r="CYM56" s="292"/>
      <c r="CYN56" s="292"/>
      <c r="CYO56" s="292"/>
      <c r="CYP56" s="153"/>
      <c r="CYQ56" s="153"/>
      <c r="CYR56" s="151"/>
      <c r="CYS56" s="153"/>
      <c r="CYU56" s="267"/>
      <c r="CYV56" s="267"/>
      <c r="CYW56" s="260"/>
      <c r="CYX56" s="293"/>
      <c r="CYY56" s="293"/>
      <c r="CYZ56" s="293"/>
      <c r="CZA56" s="261"/>
      <c r="CZB56" s="261"/>
      <c r="CZC56" s="261"/>
      <c r="CZD56" s="262"/>
      <c r="CZE56" s="262"/>
      <c r="CZF56" s="261"/>
      <c r="CZG56" s="263"/>
      <c r="CZH56" s="264"/>
      <c r="CZI56" s="292"/>
      <c r="CZJ56" s="292"/>
      <c r="CZK56" s="292"/>
      <c r="CZL56" s="292"/>
      <c r="CZM56" s="292"/>
      <c r="CZN56" s="292"/>
      <c r="CZO56" s="153"/>
      <c r="CZP56" s="153"/>
      <c r="CZQ56" s="151"/>
      <c r="CZR56" s="153"/>
      <c r="CZT56" s="267"/>
      <c r="CZU56" s="267"/>
      <c r="CZV56" s="260"/>
      <c r="CZW56" s="293"/>
      <c r="CZX56" s="293"/>
      <c r="CZY56" s="293"/>
      <c r="CZZ56" s="261"/>
      <c r="DAA56" s="261"/>
      <c r="DAB56" s="261"/>
      <c r="DAC56" s="262"/>
      <c r="DAD56" s="262"/>
      <c r="DAE56" s="261"/>
      <c r="DAF56" s="263"/>
      <c r="DAG56" s="264"/>
      <c r="DAH56" s="292"/>
      <c r="DAI56" s="292"/>
      <c r="DAJ56" s="292"/>
      <c r="DAK56" s="292"/>
      <c r="DAL56" s="292"/>
      <c r="DAM56" s="292"/>
      <c r="DAN56" s="153"/>
      <c r="DAO56" s="153"/>
      <c r="DAP56" s="151"/>
      <c r="DAQ56" s="153"/>
      <c r="DAS56" s="267"/>
      <c r="DAT56" s="267"/>
      <c r="DAU56" s="260"/>
      <c r="DAV56" s="293"/>
      <c r="DAW56" s="293"/>
      <c r="DAX56" s="293"/>
      <c r="DAY56" s="261"/>
      <c r="DAZ56" s="261"/>
      <c r="DBA56" s="261"/>
      <c r="DBB56" s="262"/>
      <c r="DBC56" s="262"/>
      <c r="DBD56" s="261"/>
      <c r="DBE56" s="263"/>
      <c r="DBF56" s="264"/>
      <c r="DBG56" s="292"/>
      <c r="DBH56" s="292"/>
      <c r="DBI56" s="292"/>
      <c r="DBJ56" s="292"/>
      <c r="DBK56" s="292"/>
      <c r="DBL56" s="292"/>
      <c r="DBM56" s="153"/>
      <c r="DBN56" s="153"/>
      <c r="DBO56" s="151"/>
      <c r="DBP56" s="153"/>
      <c r="DBR56" s="267"/>
      <c r="DBS56" s="267"/>
      <c r="DBT56" s="260"/>
      <c r="DBU56" s="293"/>
      <c r="DBV56" s="293"/>
      <c r="DBW56" s="293"/>
      <c r="DBX56" s="261"/>
      <c r="DBY56" s="261"/>
      <c r="DBZ56" s="261"/>
      <c r="DCA56" s="262"/>
      <c r="DCB56" s="262"/>
      <c r="DCC56" s="261"/>
      <c r="DCD56" s="263"/>
      <c r="DCE56" s="264"/>
      <c r="DCF56" s="292"/>
      <c r="DCG56" s="292"/>
      <c r="DCH56" s="292"/>
      <c r="DCI56" s="292"/>
      <c r="DCJ56" s="292"/>
      <c r="DCK56" s="292"/>
      <c r="DCL56" s="153"/>
      <c r="DCM56" s="153"/>
      <c r="DCN56" s="151"/>
      <c r="DCO56" s="153"/>
      <c r="DCQ56" s="267"/>
      <c r="DCR56" s="267"/>
      <c r="DCS56" s="260"/>
      <c r="DCT56" s="293"/>
      <c r="DCU56" s="293"/>
      <c r="DCV56" s="293"/>
      <c r="DCW56" s="261"/>
      <c r="DCX56" s="261"/>
      <c r="DCY56" s="261"/>
      <c r="DCZ56" s="262"/>
      <c r="DDA56" s="262"/>
      <c r="DDB56" s="261"/>
      <c r="DDC56" s="263"/>
      <c r="DDD56" s="264"/>
      <c r="DDE56" s="292"/>
      <c r="DDF56" s="292"/>
      <c r="DDG56" s="292"/>
      <c r="DDH56" s="292"/>
      <c r="DDI56" s="292"/>
      <c r="DDJ56" s="292"/>
      <c r="DDK56" s="153"/>
      <c r="DDL56" s="153"/>
      <c r="DDM56" s="151"/>
      <c r="DDN56" s="153"/>
      <c r="DDP56" s="267"/>
      <c r="DDQ56" s="267"/>
      <c r="DDR56" s="260"/>
      <c r="DDS56" s="293"/>
      <c r="DDT56" s="293"/>
      <c r="DDU56" s="293"/>
      <c r="DDV56" s="261"/>
      <c r="DDW56" s="261"/>
      <c r="DDX56" s="261"/>
      <c r="DDY56" s="262"/>
      <c r="DDZ56" s="262"/>
      <c r="DEA56" s="261"/>
      <c r="DEB56" s="263"/>
      <c r="DEC56" s="264"/>
      <c r="DED56" s="292"/>
      <c r="DEE56" s="292"/>
      <c r="DEF56" s="292"/>
      <c r="DEG56" s="292"/>
      <c r="DEH56" s="292"/>
      <c r="DEI56" s="292"/>
      <c r="DEJ56" s="153"/>
      <c r="DEK56" s="153"/>
      <c r="DEL56" s="151"/>
      <c r="DEM56" s="153"/>
      <c r="DEO56" s="267"/>
      <c r="DEP56" s="267"/>
      <c r="DEQ56" s="260"/>
      <c r="DER56" s="293"/>
      <c r="DES56" s="293"/>
      <c r="DET56" s="293"/>
      <c r="DEU56" s="261"/>
      <c r="DEV56" s="261"/>
      <c r="DEW56" s="261"/>
      <c r="DEX56" s="262"/>
      <c r="DEY56" s="262"/>
      <c r="DEZ56" s="261"/>
      <c r="DFA56" s="263"/>
      <c r="DFB56" s="264"/>
      <c r="DFC56" s="292"/>
      <c r="DFD56" s="292"/>
      <c r="DFE56" s="292"/>
      <c r="DFF56" s="292"/>
      <c r="DFG56" s="292"/>
      <c r="DFH56" s="292"/>
      <c r="DFI56" s="153"/>
      <c r="DFJ56" s="153"/>
      <c r="DFK56" s="151"/>
      <c r="DFL56" s="153"/>
      <c r="DFN56" s="267"/>
      <c r="DFO56" s="267"/>
      <c r="DFP56" s="260"/>
      <c r="DFQ56" s="293"/>
      <c r="DFR56" s="293"/>
      <c r="DFS56" s="293"/>
      <c r="DFT56" s="261"/>
      <c r="DFU56" s="261"/>
      <c r="DFV56" s="261"/>
      <c r="DFW56" s="262"/>
      <c r="DFX56" s="262"/>
      <c r="DFY56" s="261"/>
      <c r="DFZ56" s="263"/>
      <c r="DGA56" s="264"/>
      <c r="DGB56" s="292"/>
      <c r="DGC56" s="292"/>
      <c r="DGD56" s="292"/>
      <c r="DGE56" s="292"/>
      <c r="DGF56" s="292"/>
      <c r="DGG56" s="292"/>
      <c r="DGH56" s="153"/>
      <c r="DGI56" s="153"/>
      <c r="DGJ56" s="151"/>
      <c r="DGK56" s="153"/>
      <c r="DGM56" s="267"/>
      <c r="DGN56" s="267"/>
      <c r="DGO56" s="260"/>
      <c r="DGP56" s="293"/>
      <c r="DGQ56" s="293"/>
      <c r="DGR56" s="293"/>
      <c r="DGS56" s="261"/>
      <c r="DGT56" s="261"/>
      <c r="DGU56" s="261"/>
      <c r="DGV56" s="262"/>
      <c r="DGW56" s="262"/>
      <c r="DGX56" s="261"/>
      <c r="DGY56" s="263"/>
      <c r="DGZ56" s="264"/>
      <c r="DHA56" s="292"/>
      <c r="DHB56" s="292"/>
      <c r="DHC56" s="292"/>
      <c r="DHD56" s="292"/>
      <c r="DHE56" s="292"/>
      <c r="DHF56" s="292"/>
      <c r="DHG56" s="153"/>
      <c r="DHH56" s="153"/>
      <c r="DHI56" s="151"/>
      <c r="DHJ56" s="153"/>
      <c r="DHL56" s="267"/>
      <c r="DHM56" s="267"/>
      <c r="DHN56" s="260"/>
      <c r="DHO56" s="293"/>
      <c r="DHP56" s="293"/>
      <c r="DHQ56" s="293"/>
      <c r="DHR56" s="261"/>
      <c r="DHS56" s="261"/>
      <c r="DHT56" s="261"/>
      <c r="DHU56" s="262"/>
      <c r="DHV56" s="262"/>
      <c r="DHW56" s="261"/>
      <c r="DHX56" s="263"/>
      <c r="DHY56" s="264"/>
      <c r="DHZ56" s="292"/>
      <c r="DIA56" s="292"/>
      <c r="DIB56" s="292"/>
      <c r="DIC56" s="292"/>
      <c r="DID56" s="292"/>
      <c r="DIE56" s="292"/>
      <c r="DIF56" s="153"/>
      <c r="DIG56" s="153"/>
      <c r="DIH56" s="151"/>
      <c r="DII56" s="153"/>
      <c r="DIK56" s="267"/>
      <c r="DIL56" s="267"/>
      <c r="DIM56" s="260"/>
      <c r="DIN56" s="293"/>
      <c r="DIO56" s="293"/>
      <c r="DIP56" s="293"/>
      <c r="DIQ56" s="261"/>
      <c r="DIR56" s="261"/>
      <c r="DIS56" s="261"/>
      <c r="DIT56" s="262"/>
      <c r="DIU56" s="262"/>
      <c r="DIV56" s="261"/>
      <c r="DIW56" s="263"/>
      <c r="DIX56" s="264"/>
      <c r="DIY56" s="292"/>
      <c r="DIZ56" s="292"/>
      <c r="DJA56" s="292"/>
      <c r="DJB56" s="292"/>
      <c r="DJC56" s="292"/>
      <c r="DJD56" s="292"/>
      <c r="DJE56" s="153"/>
      <c r="DJF56" s="153"/>
      <c r="DJG56" s="151"/>
      <c r="DJH56" s="153"/>
      <c r="DJJ56" s="267"/>
      <c r="DJK56" s="267"/>
      <c r="DJL56" s="260"/>
      <c r="DJM56" s="293"/>
      <c r="DJN56" s="293"/>
      <c r="DJO56" s="293"/>
      <c r="DJP56" s="261"/>
      <c r="DJQ56" s="261"/>
      <c r="DJR56" s="261"/>
      <c r="DJS56" s="262"/>
      <c r="DJT56" s="262"/>
      <c r="DJU56" s="261"/>
      <c r="DJV56" s="263"/>
      <c r="DJW56" s="264"/>
      <c r="DJX56" s="292"/>
      <c r="DJY56" s="292"/>
      <c r="DJZ56" s="292"/>
      <c r="DKA56" s="292"/>
      <c r="DKB56" s="292"/>
      <c r="DKC56" s="292"/>
      <c r="DKD56" s="153"/>
      <c r="DKE56" s="153"/>
      <c r="DKF56" s="151"/>
      <c r="DKG56" s="153"/>
      <c r="DKI56" s="267"/>
      <c r="DKJ56" s="267"/>
      <c r="DKK56" s="260"/>
      <c r="DKL56" s="293"/>
      <c r="DKM56" s="293"/>
      <c r="DKN56" s="293"/>
      <c r="DKO56" s="261"/>
      <c r="DKP56" s="261"/>
      <c r="DKQ56" s="261"/>
      <c r="DKR56" s="262"/>
      <c r="DKS56" s="262"/>
      <c r="DKT56" s="261"/>
      <c r="DKU56" s="263"/>
      <c r="DKV56" s="264"/>
      <c r="DKW56" s="292"/>
      <c r="DKX56" s="292"/>
      <c r="DKY56" s="292"/>
      <c r="DKZ56" s="292"/>
      <c r="DLA56" s="292"/>
      <c r="DLB56" s="292"/>
      <c r="DLC56" s="153"/>
      <c r="DLD56" s="153"/>
      <c r="DLE56" s="151"/>
      <c r="DLF56" s="153"/>
      <c r="DLH56" s="267"/>
      <c r="DLI56" s="267"/>
      <c r="DLJ56" s="260"/>
      <c r="DLK56" s="293"/>
      <c r="DLL56" s="293"/>
      <c r="DLM56" s="293"/>
      <c r="DLN56" s="261"/>
      <c r="DLO56" s="261"/>
      <c r="DLP56" s="261"/>
      <c r="DLQ56" s="262"/>
      <c r="DLR56" s="262"/>
      <c r="DLS56" s="261"/>
      <c r="DLT56" s="263"/>
      <c r="DLU56" s="264"/>
      <c r="DLV56" s="292"/>
      <c r="DLW56" s="292"/>
      <c r="DLX56" s="292"/>
      <c r="DLY56" s="292"/>
      <c r="DLZ56" s="292"/>
      <c r="DMA56" s="292"/>
      <c r="DMB56" s="153"/>
      <c r="DMC56" s="153"/>
      <c r="DMD56" s="151"/>
      <c r="DME56" s="153"/>
      <c r="DMG56" s="267"/>
      <c r="DMH56" s="267"/>
      <c r="DMI56" s="260"/>
      <c r="DMJ56" s="293"/>
      <c r="DMK56" s="293"/>
      <c r="DML56" s="293"/>
      <c r="DMM56" s="261"/>
      <c r="DMN56" s="261"/>
      <c r="DMO56" s="261"/>
      <c r="DMP56" s="262"/>
      <c r="DMQ56" s="262"/>
      <c r="DMR56" s="261"/>
      <c r="DMS56" s="263"/>
      <c r="DMT56" s="264"/>
      <c r="DMU56" s="292"/>
      <c r="DMV56" s="292"/>
      <c r="DMW56" s="292"/>
      <c r="DMX56" s="292"/>
      <c r="DMY56" s="292"/>
      <c r="DMZ56" s="292"/>
      <c r="DNA56" s="153"/>
      <c r="DNB56" s="153"/>
      <c r="DNC56" s="151"/>
      <c r="DND56" s="153"/>
      <c r="DNF56" s="267"/>
      <c r="DNG56" s="267"/>
      <c r="DNH56" s="260"/>
      <c r="DNI56" s="293"/>
      <c r="DNJ56" s="293"/>
      <c r="DNK56" s="293"/>
      <c r="DNL56" s="261"/>
      <c r="DNM56" s="261"/>
      <c r="DNN56" s="261"/>
      <c r="DNO56" s="262"/>
      <c r="DNP56" s="262"/>
      <c r="DNQ56" s="261"/>
      <c r="DNR56" s="263"/>
      <c r="DNS56" s="264"/>
      <c r="DNT56" s="292"/>
      <c r="DNU56" s="292"/>
      <c r="DNV56" s="292"/>
      <c r="DNW56" s="292"/>
      <c r="DNX56" s="292"/>
      <c r="DNY56" s="292"/>
      <c r="DNZ56" s="153"/>
      <c r="DOA56" s="153"/>
      <c r="DOB56" s="151"/>
      <c r="DOC56" s="153"/>
      <c r="DOE56" s="267"/>
      <c r="DOF56" s="267"/>
      <c r="DOG56" s="260"/>
      <c r="DOH56" s="293"/>
      <c r="DOI56" s="293"/>
      <c r="DOJ56" s="293"/>
      <c r="DOK56" s="261"/>
      <c r="DOL56" s="261"/>
      <c r="DOM56" s="261"/>
      <c r="DON56" s="262"/>
      <c r="DOO56" s="262"/>
      <c r="DOP56" s="261"/>
      <c r="DOQ56" s="263"/>
      <c r="DOR56" s="264"/>
      <c r="DOS56" s="292"/>
      <c r="DOT56" s="292"/>
      <c r="DOU56" s="292"/>
      <c r="DOV56" s="292"/>
      <c r="DOW56" s="292"/>
      <c r="DOX56" s="292"/>
      <c r="DOY56" s="153"/>
      <c r="DOZ56" s="153"/>
      <c r="DPA56" s="151"/>
      <c r="DPB56" s="153"/>
      <c r="DPD56" s="267"/>
      <c r="DPE56" s="267"/>
      <c r="DPF56" s="260"/>
      <c r="DPG56" s="293"/>
      <c r="DPH56" s="293"/>
      <c r="DPI56" s="293"/>
      <c r="DPJ56" s="261"/>
      <c r="DPK56" s="261"/>
      <c r="DPL56" s="261"/>
      <c r="DPM56" s="262"/>
      <c r="DPN56" s="262"/>
      <c r="DPO56" s="261"/>
      <c r="DPP56" s="263"/>
      <c r="DPQ56" s="264"/>
      <c r="DPR56" s="292"/>
      <c r="DPS56" s="292"/>
      <c r="DPT56" s="292"/>
      <c r="DPU56" s="292"/>
      <c r="DPV56" s="292"/>
      <c r="DPW56" s="292"/>
      <c r="DPX56" s="153"/>
      <c r="DPY56" s="153"/>
      <c r="DPZ56" s="151"/>
      <c r="DQA56" s="153"/>
      <c r="DQC56" s="267"/>
      <c r="DQD56" s="267"/>
      <c r="DQE56" s="260"/>
      <c r="DQF56" s="293"/>
      <c r="DQG56" s="293"/>
      <c r="DQH56" s="293"/>
      <c r="DQI56" s="261"/>
      <c r="DQJ56" s="261"/>
      <c r="DQK56" s="261"/>
      <c r="DQL56" s="262"/>
      <c r="DQM56" s="262"/>
      <c r="DQN56" s="261"/>
      <c r="DQO56" s="263"/>
      <c r="DQP56" s="264"/>
      <c r="DQQ56" s="292"/>
      <c r="DQR56" s="292"/>
      <c r="DQS56" s="292"/>
      <c r="DQT56" s="292"/>
      <c r="DQU56" s="292"/>
      <c r="DQV56" s="292"/>
      <c r="DQW56" s="153"/>
      <c r="DQX56" s="153"/>
      <c r="DQY56" s="151"/>
      <c r="DQZ56" s="153"/>
      <c r="DRB56" s="267"/>
      <c r="DRC56" s="267"/>
      <c r="DRD56" s="260"/>
      <c r="DRE56" s="293"/>
      <c r="DRF56" s="293"/>
      <c r="DRG56" s="293"/>
      <c r="DRH56" s="261"/>
      <c r="DRI56" s="261"/>
      <c r="DRJ56" s="261"/>
      <c r="DRK56" s="262"/>
      <c r="DRL56" s="262"/>
      <c r="DRM56" s="261"/>
      <c r="DRN56" s="263"/>
      <c r="DRO56" s="264"/>
      <c r="DRP56" s="292"/>
      <c r="DRQ56" s="292"/>
      <c r="DRR56" s="292"/>
      <c r="DRS56" s="292"/>
      <c r="DRT56" s="292"/>
      <c r="DRU56" s="292"/>
      <c r="DRV56" s="153"/>
      <c r="DRW56" s="153"/>
      <c r="DRX56" s="151"/>
      <c r="DRY56" s="153"/>
      <c r="DSA56" s="267"/>
      <c r="DSB56" s="267"/>
      <c r="DSC56" s="260"/>
      <c r="DSD56" s="293"/>
      <c r="DSE56" s="293"/>
      <c r="DSF56" s="293"/>
      <c r="DSG56" s="261"/>
      <c r="DSH56" s="261"/>
      <c r="DSI56" s="261"/>
      <c r="DSJ56" s="262"/>
      <c r="DSK56" s="262"/>
      <c r="DSL56" s="261"/>
      <c r="DSM56" s="263"/>
      <c r="DSN56" s="264"/>
      <c r="DSO56" s="292"/>
      <c r="DSP56" s="292"/>
      <c r="DSQ56" s="292"/>
      <c r="DSR56" s="292"/>
      <c r="DSS56" s="292"/>
      <c r="DST56" s="292"/>
      <c r="DSU56" s="153"/>
      <c r="DSV56" s="153"/>
      <c r="DSW56" s="151"/>
      <c r="DSX56" s="153"/>
      <c r="DSZ56" s="267"/>
      <c r="DTA56" s="267"/>
      <c r="DTB56" s="260"/>
      <c r="DTC56" s="293"/>
      <c r="DTD56" s="293"/>
      <c r="DTE56" s="293"/>
      <c r="DTF56" s="261"/>
      <c r="DTG56" s="261"/>
      <c r="DTH56" s="261"/>
      <c r="DTI56" s="262"/>
      <c r="DTJ56" s="262"/>
      <c r="DTK56" s="261"/>
      <c r="DTL56" s="263"/>
      <c r="DTM56" s="264"/>
      <c r="DTN56" s="292"/>
      <c r="DTO56" s="292"/>
      <c r="DTP56" s="292"/>
      <c r="DTQ56" s="292"/>
      <c r="DTR56" s="292"/>
      <c r="DTS56" s="292"/>
      <c r="DTT56" s="153"/>
      <c r="DTU56" s="153"/>
      <c r="DTV56" s="151"/>
      <c r="DTW56" s="153"/>
      <c r="DTY56" s="267"/>
      <c r="DTZ56" s="267"/>
      <c r="DUA56" s="260"/>
      <c r="DUB56" s="293"/>
      <c r="DUC56" s="293"/>
      <c r="DUD56" s="293"/>
      <c r="DUE56" s="261"/>
      <c r="DUF56" s="261"/>
      <c r="DUG56" s="261"/>
      <c r="DUH56" s="262"/>
      <c r="DUI56" s="262"/>
      <c r="DUJ56" s="261"/>
      <c r="DUK56" s="263"/>
      <c r="DUL56" s="264"/>
      <c r="DUM56" s="292"/>
      <c r="DUN56" s="292"/>
      <c r="DUO56" s="292"/>
      <c r="DUP56" s="292"/>
      <c r="DUQ56" s="292"/>
      <c r="DUR56" s="292"/>
      <c r="DUS56" s="153"/>
      <c r="DUT56" s="153"/>
      <c r="DUU56" s="151"/>
      <c r="DUV56" s="153"/>
      <c r="DUX56" s="267"/>
      <c r="DUY56" s="267"/>
      <c r="DUZ56" s="260"/>
      <c r="DVA56" s="293"/>
      <c r="DVB56" s="293"/>
      <c r="DVC56" s="293"/>
      <c r="DVD56" s="261"/>
      <c r="DVE56" s="261"/>
      <c r="DVF56" s="261"/>
      <c r="DVG56" s="262"/>
      <c r="DVH56" s="262"/>
      <c r="DVI56" s="261"/>
      <c r="DVJ56" s="263"/>
      <c r="DVK56" s="264"/>
      <c r="DVL56" s="292"/>
      <c r="DVM56" s="292"/>
      <c r="DVN56" s="292"/>
      <c r="DVO56" s="292"/>
      <c r="DVP56" s="292"/>
      <c r="DVQ56" s="292"/>
      <c r="DVR56" s="153"/>
      <c r="DVS56" s="153"/>
      <c r="DVT56" s="151"/>
      <c r="DVU56" s="153"/>
      <c r="DVW56" s="267"/>
      <c r="DVX56" s="267"/>
      <c r="DVY56" s="260"/>
      <c r="DVZ56" s="293"/>
      <c r="DWA56" s="293"/>
      <c r="DWB56" s="293"/>
      <c r="DWC56" s="261"/>
      <c r="DWD56" s="261"/>
      <c r="DWE56" s="261"/>
      <c r="DWF56" s="262"/>
      <c r="DWG56" s="262"/>
      <c r="DWH56" s="261"/>
      <c r="DWI56" s="263"/>
      <c r="DWJ56" s="264"/>
      <c r="DWK56" s="292"/>
      <c r="DWL56" s="292"/>
      <c r="DWM56" s="292"/>
      <c r="DWN56" s="292"/>
      <c r="DWO56" s="292"/>
      <c r="DWP56" s="292"/>
      <c r="DWQ56" s="153"/>
      <c r="DWR56" s="153"/>
      <c r="DWS56" s="151"/>
      <c r="DWT56" s="153"/>
      <c r="DWV56" s="267"/>
      <c r="DWW56" s="267"/>
      <c r="DWX56" s="260"/>
      <c r="DWY56" s="293"/>
      <c r="DWZ56" s="293"/>
      <c r="DXA56" s="293"/>
      <c r="DXB56" s="261"/>
      <c r="DXC56" s="261"/>
      <c r="DXD56" s="261"/>
      <c r="DXE56" s="262"/>
      <c r="DXF56" s="262"/>
      <c r="DXG56" s="261"/>
      <c r="DXH56" s="263"/>
      <c r="DXI56" s="264"/>
      <c r="DXJ56" s="292"/>
      <c r="DXK56" s="292"/>
      <c r="DXL56" s="292"/>
      <c r="DXM56" s="292"/>
      <c r="DXN56" s="292"/>
      <c r="DXO56" s="292"/>
      <c r="DXP56" s="153"/>
      <c r="DXQ56" s="153"/>
      <c r="DXR56" s="151"/>
      <c r="DXS56" s="153"/>
      <c r="DXU56" s="267"/>
      <c r="DXV56" s="267"/>
      <c r="DXW56" s="260"/>
      <c r="DXX56" s="293"/>
      <c r="DXY56" s="293"/>
      <c r="DXZ56" s="293"/>
      <c r="DYA56" s="261"/>
      <c r="DYB56" s="261"/>
      <c r="DYC56" s="261"/>
      <c r="DYD56" s="262"/>
      <c r="DYE56" s="262"/>
      <c r="DYF56" s="261"/>
      <c r="DYG56" s="263"/>
      <c r="DYH56" s="264"/>
      <c r="DYI56" s="292"/>
      <c r="DYJ56" s="292"/>
      <c r="DYK56" s="292"/>
      <c r="DYL56" s="292"/>
      <c r="DYM56" s="292"/>
      <c r="DYN56" s="292"/>
      <c r="DYO56" s="153"/>
      <c r="DYP56" s="153"/>
      <c r="DYQ56" s="151"/>
      <c r="DYR56" s="153"/>
      <c r="DYT56" s="267"/>
      <c r="DYU56" s="267"/>
      <c r="DYV56" s="260"/>
      <c r="DYW56" s="293"/>
      <c r="DYX56" s="293"/>
      <c r="DYY56" s="293"/>
      <c r="DYZ56" s="261"/>
      <c r="DZA56" s="261"/>
      <c r="DZB56" s="261"/>
      <c r="DZC56" s="262"/>
      <c r="DZD56" s="262"/>
      <c r="DZE56" s="261"/>
      <c r="DZF56" s="263"/>
      <c r="DZG56" s="264"/>
      <c r="DZH56" s="292"/>
      <c r="DZI56" s="292"/>
      <c r="DZJ56" s="292"/>
      <c r="DZK56" s="292"/>
      <c r="DZL56" s="292"/>
      <c r="DZM56" s="292"/>
      <c r="DZN56" s="153"/>
      <c r="DZO56" s="153"/>
      <c r="DZP56" s="151"/>
      <c r="DZQ56" s="153"/>
      <c r="DZS56" s="267"/>
      <c r="DZT56" s="267"/>
      <c r="DZU56" s="260"/>
      <c r="DZV56" s="293"/>
      <c r="DZW56" s="293"/>
      <c r="DZX56" s="293"/>
      <c r="DZY56" s="261"/>
      <c r="DZZ56" s="261"/>
      <c r="EAA56" s="261"/>
      <c r="EAB56" s="262"/>
      <c r="EAC56" s="262"/>
      <c r="EAD56" s="261"/>
      <c r="EAE56" s="263"/>
      <c r="EAF56" s="264"/>
      <c r="EAG56" s="292"/>
      <c r="EAH56" s="292"/>
      <c r="EAI56" s="292"/>
      <c r="EAJ56" s="292"/>
      <c r="EAK56" s="292"/>
      <c r="EAL56" s="292"/>
      <c r="EAM56" s="153"/>
      <c r="EAN56" s="153"/>
      <c r="EAO56" s="151"/>
      <c r="EAP56" s="153"/>
      <c r="EAR56" s="267"/>
      <c r="EAS56" s="267"/>
      <c r="EAT56" s="260"/>
      <c r="EAU56" s="293"/>
      <c r="EAV56" s="293"/>
      <c r="EAW56" s="293"/>
      <c r="EAX56" s="261"/>
      <c r="EAY56" s="261"/>
      <c r="EAZ56" s="261"/>
      <c r="EBA56" s="262"/>
      <c r="EBB56" s="262"/>
      <c r="EBC56" s="261"/>
      <c r="EBD56" s="263"/>
      <c r="EBE56" s="264"/>
      <c r="EBF56" s="292"/>
      <c r="EBG56" s="292"/>
      <c r="EBH56" s="292"/>
      <c r="EBI56" s="292"/>
      <c r="EBJ56" s="292"/>
      <c r="EBK56" s="292"/>
      <c r="EBL56" s="153"/>
      <c r="EBM56" s="153"/>
      <c r="EBN56" s="151"/>
      <c r="EBO56" s="153"/>
      <c r="EBQ56" s="267"/>
      <c r="EBR56" s="267"/>
      <c r="EBS56" s="260"/>
      <c r="EBT56" s="293"/>
      <c r="EBU56" s="293"/>
      <c r="EBV56" s="293"/>
      <c r="EBW56" s="261"/>
      <c r="EBX56" s="261"/>
      <c r="EBY56" s="261"/>
      <c r="EBZ56" s="262"/>
      <c r="ECA56" s="262"/>
      <c r="ECB56" s="261"/>
      <c r="ECC56" s="263"/>
      <c r="ECD56" s="264"/>
      <c r="ECE56" s="292"/>
      <c r="ECF56" s="292"/>
      <c r="ECG56" s="292"/>
      <c r="ECH56" s="292"/>
      <c r="ECI56" s="292"/>
      <c r="ECJ56" s="292"/>
      <c r="ECK56" s="153"/>
      <c r="ECL56" s="153"/>
      <c r="ECM56" s="151"/>
      <c r="ECN56" s="153"/>
      <c r="ECP56" s="267"/>
      <c r="ECQ56" s="267"/>
      <c r="ECR56" s="260"/>
      <c r="ECS56" s="293"/>
      <c r="ECT56" s="293"/>
      <c r="ECU56" s="293"/>
      <c r="ECV56" s="261"/>
      <c r="ECW56" s="261"/>
      <c r="ECX56" s="261"/>
      <c r="ECY56" s="262"/>
      <c r="ECZ56" s="262"/>
      <c r="EDA56" s="261"/>
      <c r="EDB56" s="263"/>
      <c r="EDC56" s="264"/>
      <c r="EDD56" s="292"/>
      <c r="EDE56" s="292"/>
      <c r="EDF56" s="292"/>
      <c r="EDG56" s="292"/>
      <c r="EDH56" s="292"/>
      <c r="EDI56" s="292"/>
      <c r="EDJ56" s="153"/>
      <c r="EDK56" s="153"/>
      <c r="EDL56" s="151"/>
      <c r="EDM56" s="153"/>
      <c r="EDO56" s="267"/>
      <c r="EDP56" s="267"/>
      <c r="EDQ56" s="260"/>
      <c r="EDR56" s="293"/>
      <c r="EDS56" s="293"/>
      <c r="EDT56" s="293"/>
      <c r="EDU56" s="261"/>
      <c r="EDV56" s="261"/>
      <c r="EDW56" s="261"/>
      <c r="EDX56" s="262"/>
      <c r="EDY56" s="262"/>
      <c r="EDZ56" s="261"/>
      <c r="EEA56" s="263"/>
      <c r="EEB56" s="264"/>
      <c r="EEC56" s="292"/>
      <c r="EED56" s="292"/>
      <c r="EEE56" s="292"/>
      <c r="EEF56" s="292"/>
      <c r="EEG56" s="292"/>
      <c r="EEH56" s="292"/>
      <c r="EEI56" s="153"/>
      <c r="EEJ56" s="153"/>
      <c r="EEK56" s="151"/>
      <c r="EEL56" s="153"/>
      <c r="EEN56" s="267"/>
      <c r="EEO56" s="267"/>
      <c r="EEP56" s="260"/>
      <c r="EEQ56" s="293"/>
      <c r="EER56" s="293"/>
      <c r="EES56" s="293"/>
      <c r="EET56" s="261"/>
      <c r="EEU56" s="261"/>
      <c r="EEV56" s="261"/>
      <c r="EEW56" s="262"/>
      <c r="EEX56" s="262"/>
      <c r="EEY56" s="261"/>
      <c r="EEZ56" s="263"/>
      <c r="EFA56" s="264"/>
      <c r="EFB56" s="292"/>
      <c r="EFC56" s="292"/>
      <c r="EFD56" s="292"/>
      <c r="EFE56" s="292"/>
      <c r="EFF56" s="292"/>
      <c r="EFG56" s="292"/>
      <c r="EFH56" s="153"/>
      <c r="EFI56" s="153"/>
      <c r="EFJ56" s="151"/>
      <c r="EFK56" s="153"/>
      <c r="EFM56" s="267"/>
      <c r="EFN56" s="267"/>
      <c r="EFO56" s="260"/>
      <c r="EFP56" s="293"/>
      <c r="EFQ56" s="293"/>
      <c r="EFR56" s="293"/>
      <c r="EFS56" s="261"/>
      <c r="EFT56" s="261"/>
      <c r="EFU56" s="261"/>
      <c r="EFV56" s="262"/>
      <c r="EFW56" s="262"/>
      <c r="EFX56" s="261"/>
      <c r="EFY56" s="263"/>
      <c r="EFZ56" s="264"/>
      <c r="EGA56" s="292"/>
      <c r="EGB56" s="292"/>
      <c r="EGC56" s="292"/>
      <c r="EGD56" s="292"/>
      <c r="EGE56" s="292"/>
      <c r="EGF56" s="292"/>
      <c r="EGG56" s="153"/>
      <c r="EGH56" s="153"/>
      <c r="EGI56" s="151"/>
      <c r="EGJ56" s="153"/>
      <c r="EGL56" s="267"/>
      <c r="EGM56" s="267"/>
      <c r="EGN56" s="260"/>
      <c r="EGO56" s="293"/>
      <c r="EGP56" s="293"/>
      <c r="EGQ56" s="293"/>
      <c r="EGR56" s="261"/>
      <c r="EGS56" s="261"/>
      <c r="EGT56" s="261"/>
      <c r="EGU56" s="262"/>
      <c r="EGV56" s="262"/>
      <c r="EGW56" s="261"/>
      <c r="EGX56" s="263"/>
      <c r="EGY56" s="264"/>
      <c r="EGZ56" s="292"/>
      <c r="EHA56" s="292"/>
      <c r="EHB56" s="292"/>
      <c r="EHC56" s="292"/>
      <c r="EHD56" s="292"/>
      <c r="EHE56" s="292"/>
      <c r="EHF56" s="153"/>
      <c r="EHG56" s="153"/>
      <c r="EHH56" s="151"/>
      <c r="EHI56" s="153"/>
      <c r="EHK56" s="267"/>
      <c r="EHL56" s="267"/>
      <c r="EHM56" s="260"/>
      <c r="EHN56" s="293"/>
      <c r="EHO56" s="293"/>
      <c r="EHP56" s="293"/>
      <c r="EHQ56" s="261"/>
      <c r="EHR56" s="261"/>
      <c r="EHS56" s="261"/>
      <c r="EHT56" s="262"/>
      <c r="EHU56" s="262"/>
      <c r="EHV56" s="261"/>
      <c r="EHW56" s="263"/>
      <c r="EHX56" s="264"/>
      <c r="EHY56" s="292"/>
      <c r="EHZ56" s="292"/>
      <c r="EIA56" s="292"/>
      <c r="EIB56" s="292"/>
      <c r="EIC56" s="292"/>
      <c r="EID56" s="292"/>
      <c r="EIE56" s="153"/>
      <c r="EIF56" s="153"/>
      <c r="EIG56" s="151"/>
      <c r="EIH56" s="153"/>
      <c r="EIJ56" s="267"/>
      <c r="EIK56" s="267"/>
      <c r="EIL56" s="260"/>
      <c r="EIM56" s="293"/>
      <c r="EIN56" s="293"/>
      <c r="EIO56" s="293"/>
      <c r="EIP56" s="261"/>
      <c r="EIQ56" s="261"/>
      <c r="EIR56" s="261"/>
      <c r="EIS56" s="262"/>
      <c r="EIT56" s="262"/>
      <c r="EIU56" s="261"/>
      <c r="EIV56" s="263"/>
      <c r="EIW56" s="264"/>
      <c r="EIX56" s="292"/>
      <c r="EIY56" s="292"/>
      <c r="EIZ56" s="292"/>
      <c r="EJA56" s="292"/>
      <c r="EJB56" s="292"/>
      <c r="EJC56" s="292"/>
      <c r="EJD56" s="153"/>
      <c r="EJE56" s="153"/>
      <c r="EJF56" s="151"/>
      <c r="EJG56" s="153"/>
      <c r="EJI56" s="267"/>
      <c r="EJJ56" s="267"/>
      <c r="EJK56" s="260"/>
      <c r="EJL56" s="293"/>
      <c r="EJM56" s="293"/>
      <c r="EJN56" s="293"/>
      <c r="EJO56" s="261"/>
      <c r="EJP56" s="261"/>
      <c r="EJQ56" s="261"/>
      <c r="EJR56" s="262"/>
      <c r="EJS56" s="262"/>
      <c r="EJT56" s="261"/>
      <c r="EJU56" s="263"/>
      <c r="EJV56" s="264"/>
      <c r="EJW56" s="292"/>
      <c r="EJX56" s="292"/>
      <c r="EJY56" s="292"/>
      <c r="EJZ56" s="292"/>
      <c r="EKA56" s="292"/>
      <c r="EKB56" s="292"/>
      <c r="EKC56" s="153"/>
      <c r="EKD56" s="153"/>
      <c r="EKE56" s="151"/>
      <c r="EKF56" s="153"/>
      <c r="EKH56" s="267"/>
      <c r="EKI56" s="267"/>
      <c r="EKJ56" s="260"/>
      <c r="EKK56" s="293"/>
      <c r="EKL56" s="293"/>
      <c r="EKM56" s="293"/>
      <c r="EKN56" s="261"/>
      <c r="EKO56" s="261"/>
      <c r="EKP56" s="261"/>
      <c r="EKQ56" s="262"/>
      <c r="EKR56" s="262"/>
      <c r="EKS56" s="261"/>
      <c r="EKT56" s="263"/>
      <c r="EKU56" s="264"/>
      <c r="EKV56" s="292"/>
      <c r="EKW56" s="292"/>
      <c r="EKX56" s="292"/>
      <c r="EKY56" s="292"/>
      <c r="EKZ56" s="292"/>
      <c r="ELA56" s="292"/>
      <c r="ELB56" s="153"/>
      <c r="ELC56" s="153"/>
      <c r="ELD56" s="151"/>
      <c r="ELE56" s="153"/>
      <c r="ELG56" s="267"/>
      <c r="ELH56" s="267"/>
      <c r="ELI56" s="260"/>
      <c r="ELJ56" s="293"/>
      <c r="ELK56" s="293"/>
      <c r="ELL56" s="293"/>
      <c r="ELM56" s="261"/>
      <c r="ELN56" s="261"/>
      <c r="ELO56" s="261"/>
      <c r="ELP56" s="262"/>
      <c r="ELQ56" s="262"/>
      <c r="ELR56" s="261"/>
      <c r="ELS56" s="263"/>
      <c r="ELT56" s="264"/>
      <c r="ELU56" s="292"/>
      <c r="ELV56" s="292"/>
      <c r="ELW56" s="292"/>
      <c r="ELX56" s="292"/>
      <c r="ELY56" s="292"/>
      <c r="ELZ56" s="292"/>
      <c r="EMA56" s="153"/>
      <c r="EMB56" s="153"/>
      <c r="EMC56" s="151"/>
      <c r="EMD56" s="153"/>
      <c r="EMF56" s="267"/>
      <c r="EMG56" s="267"/>
      <c r="EMH56" s="260"/>
      <c r="EMI56" s="293"/>
      <c r="EMJ56" s="293"/>
      <c r="EMK56" s="293"/>
      <c r="EML56" s="261"/>
      <c r="EMM56" s="261"/>
      <c r="EMN56" s="261"/>
      <c r="EMO56" s="262"/>
      <c r="EMP56" s="262"/>
      <c r="EMQ56" s="261"/>
      <c r="EMR56" s="263"/>
      <c r="EMS56" s="264"/>
      <c r="EMT56" s="292"/>
      <c r="EMU56" s="292"/>
      <c r="EMV56" s="292"/>
      <c r="EMW56" s="292"/>
      <c r="EMX56" s="292"/>
      <c r="EMY56" s="292"/>
      <c r="EMZ56" s="153"/>
      <c r="ENA56" s="153"/>
      <c r="ENB56" s="151"/>
      <c r="ENC56" s="153"/>
      <c r="ENE56" s="267"/>
      <c r="ENF56" s="267"/>
      <c r="ENG56" s="260"/>
      <c r="ENH56" s="293"/>
      <c r="ENI56" s="293"/>
      <c r="ENJ56" s="293"/>
      <c r="ENK56" s="261"/>
      <c r="ENL56" s="261"/>
      <c r="ENM56" s="261"/>
      <c r="ENN56" s="262"/>
      <c r="ENO56" s="262"/>
      <c r="ENP56" s="261"/>
      <c r="ENQ56" s="263"/>
      <c r="ENR56" s="264"/>
      <c r="ENS56" s="292"/>
      <c r="ENT56" s="292"/>
      <c r="ENU56" s="292"/>
      <c r="ENV56" s="292"/>
      <c r="ENW56" s="292"/>
      <c r="ENX56" s="292"/>
      <c r="ENY56" s="153"/>
      <c r="ENZ56" s="153"/>
      <c r="EOA56" s="151"/>
      <c r="EOB56" s="153"/>
      <c r="EOD56" s="267"/>
      <c r="EOE56" s="267"/>
      <c r="EOF56" s="260"/>
      <c r="EOG56" s="293"/>
      <c r="EOH56" s="293"/>
      <c r="EOI56" s="293"/>
      <c r="EOJ56" s="261"/>
      <c r="EOK56" s="261"/>
      <c r="EOL56" s="261"/>
      <c r="EOM56" s="262"/>
      <c r="EON56" s="262"/>
      <c r="EOO56" s="261"/>
      <c r="EOP56" s="263"/>
      <c r="EOQ56" s="264"/>
      <c r="EOR56" s="292"/>
      <c r="EOS56" s="292"/>
      <c r="EOT56" s="292"/>
      <c r="EOU56" s="292"/>
      <c r="EOV56" s="292"/>
      <c r="EOW56" s="292"/>
      <c r="EOX56" s="153"/>
      <c r="EOY56" s="153"/>
      <c r="EOZ56" s="151"/>
      <c r="EPA56" s="153"/>
      <c r="EPC56" s="267"/>
      <c r="EPD56" s="267"/>
      <c r="EPE56" s="260"/>
      <c r="EPF56" s="293"/>
      <c r="EPG56" s="293"/>
      <c r="EPH56" s="293"/>
      <c r="EPI56" s="261"/>
      <c r="EPJ56" s="261"/>
      <c r="EPK56" s="261"/>
      <c r="EPL56" s="262"/>
      <c r="EPM56" s="262"/>
      <c r="EPN56" s="261"/>
      <c r="EPO56" s="263"/>
      <c r="EPP56" s="264"/>
      <c r="EPQ56" s="292"/>
      <c r="EPR56" s="292"/>
      <c r="EPS56" s="292"/>
      <c r="EPT56" s="292"/>
      <c r="EPU56" s="292"/>
      <c r="EPV56" s="292"/>
      <c r="EPW56" s="153"/>
      <c r="EPX56" s="153"/>
      <c r="EPY56" s="151"/>
      <c r="EPZ56" s="153"/>
      <c r="EQB56" s="267"/>
      <c r="EQC56" s="267"/>
      <c r="EQD56" s="260"/>
      <c r="EQE56" s="293"/>
      <c r="EQF56" s="293"/>
      <c r="EQG56" s="293"/>
      <c r="EQH56" s="261"/>
      <c r="EQI56" s="261"/>
      <c r="EQJ56" s="261"/>
      <c r="EQK56" s="262"/>
      <c r="EQL56" s="262"/>
      <c r="EQM56" s="261"/>
      <c r="EQN56" s="263"/>
      <c r="EQO56" s="264"/>
      <c r="EQP56" s="292"/>
      <c r="EQQ56" s="292"/>
      <c r="EQR56" s="292"/>
      <c r="EQS56" s="292"/>
      <c r="EQT56" s="292"/>
      <c r="EQU56" s="292"/>
      <c r="EQV56" s="153"/>
      <c r="EQW56" s="153"/>
      <c r="EQX56" s="151"/>
      <c r="EQY56" s="153"/>
      <c r="ERA56" s="267"/>
      <c r="ERB56" s="267"/>
      <c r="ERC56" s="260"/>
      <c r="ERD56" s="293"/>
      <c r="ERE56" s="293"/>
      <c r="ERF56" s="293"/>
      <c r="ERG56" s="261"/>
      <c r="ERH56" s="261"/>
      <c r="ERI56" s="261"/>
      <c r="ERJ56" s="262"/>
      <c r="ERK56" s="262"/>
      <c r="ERL56" s="261"/>
      <c r="ERM56" s="263"/>
      <c r="ERN56" s="264"/>
      <c r="ERO56" s="292"/>
      <c r="ERP56" s="292"/>
      <c r="ERQ56" s="292"/>
      <c r="ERR56" s="292"/>
      <c r="ERS56" s="292"/>
      <c r="ERT56" s="292"/>
      <c r="ERU56" s="153"/>
      <c r="ERV56" s="153"/>
      <c r="ERW56" s="151"/>
      <c r="ERX56" s="153"/>
      <c r="ERZ56" s="267"/>
      <c r="ESA56" s="267"/>
      <c r="ESB56" s="260"/>
      <c r="ESC56" s="293"/>
      <c r="ESD56" s="293"/>
      <c r="ESE56" s="293"/>
      <c r="ESF56" s="261"/>
      <c r="ESG56" s="261"/>
      <c r="ESH56" s="261"/>
      <c r="ESI56" s="262"/>
      <c r="ESJ56" s="262"/>
      <c r="ESK56" s="261"/>
      <c r="ESL56" s="263"/>
      <c r="ESM56" s="264"/>
      <c r="ESN56" s="292"/>
      <c r="ESO56" s="292"/>
      <c r="ESP56" s="292"/>
      <c r="ESQ56" s="292"/>
      <c r="ESR56" s="292"/>
      <c r="ESS56" s="292"/>
      <c r="EST56" s="153"/>
      <c r="ESU56" s="153"/>
      <c r="ESV56" s="151"/>
      <c r="ESW56" s="153"/>
      <c r="ESY56" s="267"/>
      <c r="ESZ56" s="267"/>
      <c r="ETA56" s="260"/>
      <c r="ETB56" s="293"/>
      <c r="ETC56" s="293"/>
      <c r="ETD56" s="293"/>
      <c r="ETE56" s="261"/>
      <c r="ETF56" s="261"/>
      <c r="ETG56" s="261"/>
      <c r="ETH56" s="262"/>
      <c r="ETI56" s="262"/>
      <c r="ETJ56" s="261"/>
      <c r="ETK56" s="263"/>
      <c r="ETL56" s="264"/>
      <c r="ETM56" s="292"/>
      <c r="ETN56" s="292"/>
      <c r="ETO56" s="292"/>
      <c r="ETP56" s="292"/>
      <c r="ETQ56" s="292"/>
      <c r="ETR56" s="292"/>
      <c r="ETS56" s="153"/>
      <c r="ETT56" s="153"/>
      <c r="ETU56" s="151"/>
      <c r="ETV56" s="153"/>
      <c r="ETX56" s="267"/>
      <c r="ETY56" s="267"/>
      <c r="ETZ56" s="260"/>
      <c r="EUA56" s="293"/>
      <c r="EUB56" s="293"/>
      <c r="EUC56" s="293"/>
      <c r="EUD56" s="261"/>
      <c r="EUE56" s="261"/>
      <c r="EUF56" s="261"/>
      <c r="EUG56" s="262"/>
      <c r="EUH56" s="262"/>
      <c r="EUI56" s="261"/>
      <c r="EUJ56" s="263"/>
      <c r="EUK56" s="264"/>
      <c r="EUL56" s="292"/>
      <c r="EUM56" s="292"/>
      <c r="EUN56" s="292"/>
      <c r="EUO56" s="292"/>
      <c r="EUP56" s="292"/>
      <c r="EUQ56" s="292"/>
      <c r="EUR56" s="153"/>
      <c r="EUS56" s="153"/>
      <c r="EUT56" s="151"/>
      <c r="EUU56" s="153"/>
      <c r="EUW56" s="267"/>
      <c r="EUX56" s="267"/>
      <c r="EUY56" s="260"/>
      <c r="EUZ56" s="293"/>
      <c r="EVA56" s="293"/>
      <c r="EVB56" s="293"/>
      <c r="EVC56" s="261"/>
      <c r="EVD56" s="261"/>
      <c r="EVE56" s="261"/>
      <c r="EVF56" s="262"/>
      <c r="EVG56" s="262"/>
      <c r="EVH56" s="261"/>
      <c r="EVI56" s="263"/>
      <c r="EVJ56" s="264"/>
      <c r="EVK56" s="292"/>
      <c r="EVL56" s="292"/>
      <c r="EVM56" s="292"/>
      <c r="EVN56" s="292"/>
      <c r="EVO56" s="292"/>
      <c r="EVP56" s="292"/>
      <c r="EVQ56" s="153"/>
      <c r="EVR56" s="153"/>
      <c r="EVS56" s="151"/>
      <c r="EVT56" s="153"/>
      <c r="EVV56" s="267"/>
      <c r="EVW56" s="267"/>
      <c r="EVX56" s="260"/>
      <c r="EVY56" s="293"/>
      <c r="EVZ56" s="293"/>
      <c r="EWA56" s="293"/>
      <c r="EWB56" s="261"/>
      <c r="EWC56" s="261"/>
      <c r="EWD56" s="261"/>
      <c r="EWE56" s="262"/>
      <c r="EWF56" s="262"/>
      <c r="EWG56" s="261"/>
      <c r="EWH56" s="263"/>
      <c r="EWI56" s="264"/>
      <c r="EWJ56" s="292"/>
      <c r="EWK56" s="292"/>
      <c r="EWL56" s="292"/>
      <c r="EWM56" s="292"/>
      <c r="EWN56" s="292"/>
      <c r="EWO56" s="292"/>
      <c r="EWP56" s="153"/>
      <c r="EWQ56" s="153"/>
      <c r="EWR56" s="151"/>
      <c r="EWS56" s="153"/>
      <c r="EWU56" s="267"/>
      <c r="EWV56" s="267"/>
      <c r="EWW56" s="260"/>
      <c r="EWX56" s="293"/>
      <c r="EWY56" s="293"/>
      <c r="EWZ56" s="293"/>
      <c r="EXA56" s="261"/>
      <c r="EXB56" s="261"/>
      <c r="EXC56" s="261"/>
      <c r="EXD56" s="262"/>
      <c r="EXE56" s="262"/>
      <c r="EXF56" s="261"/>
      <c r="EXG56" s="263"/>
      <c r="EXH56" s="264"/>
      <c r="EXI56" s="292"/>
      <c r="EXJ56" s="292"/>
      <c r="EXK56" s="292"/>
      <c r="EXL56" s="292"/>
      <c r="EXM56" s="292"/>
      <c r="EXN56" s="292"/>
      <c r="EXO56" s="153"/>
      <c r="EXP56" s="153"/>
      <c r="EXQ56" s="151"/>
      <c r="EXR56" s="153"/>
      <c r="EXT56" s="267"/>
      <c r="EXU56" s="267"/>
      <c r="EXV56" s="260"/>
      <c r="EXW56" s="293"/>
      <c r="EXX56" s="293"/>
      <c r="EXY56" s="293"/>
      <c r="EXZ56" s="261"/>
      <c r="EYA56" s="261"/>
      <c r="EYB56" s="261"/>
      <c r="EYC56" s="262"/>
      <c r="EYD56" s="262"/>
      <c r="EYE56" s="261"/>
      <c r="EYF56" s="263"/>
      <c r="EYG56" s="264"/>
      <c r="EYH56" s="292"/>
      <c r="EYI56" s="292"/>
      <c r="EYJ56" s="292"/>
      <c r="EYK56" s="292"/>
      <c r="EYL56" s="292"/>
      <c r="EYM56" s="292"/>
      <c r="EYN56" s="153"/>
      <c r="EYO56" s="153"/>
      <c r="EYP56" s="151"/>
      <c r="EYQ56" s="153"/>
      <c r="EYS56" s="267"/>
      <c r="EYT56" s="267"/>
      <c r="EYU56" s="260"/>
      <c r="EYV56" s="293"/>
      <c r="EYW56" s="293"/>
      <c r="EYX56" s="293"/>
      <c r="EYY56" s="261"/>
      <c r="EYZ56" s="261"/>
      <c r="EZA56" s="261"/>
      <c r="EZB56" s="262"/>
      <c r="EZC56" s="262"/>
      <c r="EZD56" s="261"/>
      <c r="EZE56" s="263"/>
      <c r="EZF56" s="264"/>
      <c r="EZG56" s="292"/>
      <c r="EZH56" s="292"/>
      <c r="EZI56" s="292"/>
      <c r="EZJ56" s="292"/>
      <c r="EZK56" s="292"/>
      <c r="EZL56" s="292"/>
      <c r="EZM56" s="153"/>
      <c r="EZN56" s="153"/>
      <c r="EZO56" s="151"/>
      <c r="EZP56" s="153"/>
      <c r="EZR56" s="267"/>
      <c r="EZS56" s="267"/>
      <c r="EZT56" s="260"/>
      <c r="EZU56" s="293"/>
      <c r="EZV56" s="293"/>
      <c r="EZW56" s="293"/>
      <c r="EZX56" s="261"/>
      <c r="EZY56" s="261"/>
      <c r="EZZ56" s="261"/>
      <c r="FAA56" s="262"/>
      <c r="FAB56" s="262"/>
      <c r="FAC56" s="261"/>
      <c r="FAD56" s="263"/>
      <c r="FAE56" s="264"/>
      <c r="FAF56" s="292"/>
      <c r="FAG56" s="292"/>
      <c r="FAH56" s="292"/>
      <c r="FAI56" s="292"/>
      <c r="FAJ56" s="292"/>
      <c r="FAK56" s="292"/>
      <c r="FAL56" s="153"/>
      <c r="FAM56" s="153"/>
      <c r="FAN56" s="151"/>
      <c r="FAO56" s="153"/>
      <c r="FAQ56" s="267"/>
      <c r="FAR56" s="267"/>
      <c r="FAS56" s="260"/>
      <c r="FAT56" s="293"/>
      <c r="FAU56" s="293"/>
      <c r="FAV56" s="293"/>
      <c r="FAW56" s="261"/>
      <c r="FAX56" s="261"/>
      <c r="FAY56" s="261"/>
      <c r="FAZ56" s="262"/>
      <c r="FBA56" s="262"/>
      <c r="FBB56" s="261"/>
      <c r="FBC56" s="263"/>
      <c r="FBD56" s="264"/>
      <c r="FBE56" s="292"/>
      <c r="FBF56" s="292"/>
      <c r="FBG56" s="292"/>
      <c r="FBH56" s="292"/>
      <c r="FBI56" s="292"/>
      <c r="FBJ56" s="292"/>
      <c r="FBK56" s="153"/>
      <c r="FBL56" s="153"/>
      <c r="FBM56" s="151"/>
      <c r="FBN56" s="153"/>
      <c r="FBP56" s="267"/>
      <c r="FBQ56" s="267"/>
      <c r="FBR56" s="260"/>
      <c r="FBS56" s="293"/>
      <c r="FBT56" s="293"/>
      <c r="FBU56" s="293"/>
      <c r="FBV56" s="261"/>
      <c r="FBW56" s="261"/>
      <c r="FBX56" s="261"/>
      <c r="FBY56" s="262"/>
      <c r="FBZ56" s="262"/>
      <c r="FCA56" s="261"/>
      <c r="FCB56" s="263"/>
      <c r="FCC56" s="264"/>
      <c r="FCD56" s="292"/>
      <c r="FCE56" s="292"/>
      <c r="FCF56" s="292"/>
      <c r="FCG56" s="292"/>
      <c r="FCH56" s="292"/>
      <c r="FCI56" s="292"/>
      <c r="FCJ56" s="153"/>
      <c r="FCK56" s="153"/>
      <c r="FCL56" s="151"/>
      <c r="FCM56" s="153"/>
      <c r="FCO56" s="267"/>
      <c r="FCP56" s="267"/>
      <c r="FCQ56" s="260"/>
      <c r="FCR56" s="293"/>
      <c r="FCS56" s="293"/>
      <c r="FCT56" s="293"/>
      <c r="FCU56" s="261"/>
      <c r="FCV56" s="261"/>
      <c r="FCW56" s="261"/>
      <c r="FCX56" s="262"/>
      <c r="FCY56" s="262"/>
      <c r="FCZ56" s="261"/>
      <c r="FDA56" s="263"/>
      <c r="FDB56" s="264"/>
      <c r="FDC56" s="292"/>
      <c r="FDD56" s="292"/>
      <c r="FDE56" s="292"/>
      <c r="FDF56" s="292"/>
      <c r="FDG56" s="292"/>
      <c r="FDH56" s="292"/>
      <c r="FDI56" s="153"/>
      <c r="FDJ56" s="153"/>
      <c r="FDK56" s="151"/>
      <c r="FDL56" s="153"/>
      <c r="FDN56" s="267"/>
      <c r="FDO56" s="267"/>
      <c r="FDP56" s="260"/>
      <c r="FDQ56" s="293"/>
      <c r="FDR56" s="293"/>
      <c r="FDS56" s="293"/>
      <c r="FDT56" s="261"/>
      <c r="FDU56" s="261"/>
      <c r="FDV56" s="261"/>
      <c r="FDW56" s="262"/>
      <c r="FDX56" s="262"/>
      <c r="FDY56" s="261"/>
      <c r="FDZ56" s="263"/>
      <c r="FEA56" s="264"/>
      <c r="FEB56" s="292"/>
      <c r="FEC56" s="292"/>
      <c r="FED56" s="292"/>
      <c r="FEE56" s="292"/>
      <c r="FEF56" s="292"/>
      <c r="FEG56" s="292"/>
      <c r="FEH56" s="153"/>
      <c r="FEI56" s="153"/>
      <c r="FEJ56" s="151"/>
      <c r="FEK56" s="153"/>
      <c r="FEM56" s="267"/>
      <c r="FEN56" s="267"/>
      <c r="FEO56" s="260"/>
      <c r="FEP56" s="293"/>
      <c r="FEQ56" s="293"/>
      <c r="FER56" s="293"/>
      <c r="FES56" s="261"/>
      <c r="FET56" s="261"/>
      <c r="FEU56" s="261"/>
      <c r="FEV56" s="262"/>
      <c r="FEW56" s="262"/>
      <c r="FEX56" s="261"/>
      <c r="FEY56" s="263"/>
      <c r="FEZ56" s="264"/>
      <c r="FFA56" s="292"/>
      <c r="FFB56" s="292"/>
      <c r="FFC56" s="292"/>
      <c r="FFD56" s="292"/>
      <c r="FFE56" s="292"/>
      <c r="FFF56" s="292"/>
      <c r="FFG56" s="153"/>
      <c r="FFH56" s="153"/>
      <c r="FFI56" s="151"/>
      <c r="FFJ56" s="153"/>
      <c r="FFL56" s="267"/>
      <c r="FFM56" s="267"/>
      <c r="FFN56" s="260"/>
      <c r="FFO56" s="293"/>
      <c r="FFP56" s="293"/>
      <c r="FFQ56" s="293"/>
      <c r="FFR56" s="261"/>
      <c r="FFS56" s="261"/>
      <c r="FFT56" s="261"/>
      <c r="FFU56" s="262"/>
      <c r="FFV56" s="262"/>
      <c r="FFW56" s="261"/>
      <c r="FFX56" s="263"/>
      <c r="FFY56" s="264"/>
      <c r="FFZ56" s="292"/>
      <c r="FGA56" s="292"/>
      <c r="FGB56" s="292"/>
      <c r="FGC56" s="292"/>
      <c r="FGD56" s="292"/>
      <c r="FGE56" s="292"/>
      <c r="FGF56" s="153"/>
      <c r="FGG56" s="153"/>
      <c r="FGH56" s="151"/>
      <c r="FGI56" s="153"/>
      <c r="FGK56" s="267"/>
      <c r="FGL56" s="267"/>
      <c r="FGM56" s="260"/>
      <c r="FGN56" s="293"/>
      <c r="FGO56" s="293"/>
      <c r="FGP56" s="293"/>
      <c r="FGQ56" s="261"/>
      <c r="FGR56" s="261"/>
      <c r="FGS56" s="261"/>
      <c r="FGT56" s="262"/>
      <c r="FGU56" s="262"/>
      <c r="FGV56" s="261"/>
      <c r="FGW56" s="263"/>
      <c r="FGX56" s="264"/>
      <c r="FGY56" s="292"/>
      <c r="FGZ56" s="292"/>
      <c r="FHA56" s="292"/>
      <c r="FHB56" s="292"/>
      <c r="FHC56" s="292"/>
      <c r="FHD56" s="292"/>
      <c r="FHE56" s="153"/>
      <c r="FHF56" s="153"/>
      <c r="FHG56" s="151"/>
      <c r="FHH56" s="153"/>
      <c r="FHJ56" s="267"/>
      <c r="FHK56" s="267"/>
      <c r="FHL56" s="260"/>
      <c r="FHM56" s="293"/>
      <c r="FHN56" s="293"/>
      <c r="FHO56" s="293"/>
      <c r="FHP56" s="261"/>
      <c r="FHQ56" s="261"/>
      <c r="FHR56" s="261"/>
      <c r="FHS56" s="262"/>
      <c r="FHT56" s="262"/>
      <c r="FHU56" s="261"/>
      <c r="FHV56" s="263"/>
      <c r="FHW56" s="264"/>
      <c r="FHX56" s="292"/>
      <c r="FHY56" s="292"/>
      <c r="FHZ56" s="292"/>
      <c r="FIA56" s="292"/>
      <c r="FIB56" s="292"/>
      <c r="FIC56" s="292"/>
      <c r="FID56" s="153"/>
      <c r="FIE56" s="153"/>
      <c r="FIF56" s="151"/>
      <c r="FIG56" s="153"/>
      <c r="FII56" s="267"/>
      <c r="FIJ56" s="267"/>
      <c r="FIK56" s="260"/>
      <c r="FIL56" s="293"/>
      <c r="FIM56" s="293"/>
      <c r="FIN56" s="293"/>
      <c r="FIO56" s="261"/>
      <c r="FIP56" s="261"/>
      <c r="FIQ56" s="261"/>
      <c r="FIR56" s="262"/>
      <c r="FIS56" s="262"/>
      <c r="FIT56" s="261"/>
      <c r="FIU56" s="263"/>
      <c r="FIV56" s="264"/>
      <c r="FIW56" s="292"/>
      <c r="FIX56" s="292"/>
      <c r="FIY56" s="292"/>
      <c r="FIZ56" s="292"/>
      <c r="FJA56" s="292"/>
      <c r="FJB56" s="292"/>
      <c r="FJC56" s="153"/>
      <c r="FJD56" s="153"/>
      <c r="FJE56" s="151"/>
      <c r="FJF56" s="153"/>
      <c r="FJH56" s="267"/>
      <c r="FJI56" s="267"/>
      <c r="FJJ56" s="260"/>
      <c r="FJK56" s="293"/>
      <c r="FJL56" s="293"/>
      <c r="FJM56" s="293"/>
      <c r="FJN56" s="261"/>
      <c r="FJO56" s="261"/>
      <c r="FJP56" s="261"/>
      <c r="FJQ56" s="262"/>
      <c r="FJR56" s="262"/>
      <c r="FJS56" s="261"/>
      <c r="FJT56" s="263"/>
      <c r="FJU56" s="264"/>
      <c r="FJV56" s="292"/>
      <c r="FJW56" s="292"/>
      <c r="FJX56" s="292"/>
      <c r="FJY56" s="292"/>
      <c r="FJZ56" s="292"/>
      <c r="FKA56" s="292"/>
      <c r="FKB56" s="153"/>
      <c r="FKC56" s="153"/>
      <c r="FKD56" s="151"/>
      <c r="FKE56" s="153"/>
      <c r="FKG56" s="267"/>
      <c r="FKH56" s="267"/>
      <c r="FKI56" s="260"/>
      <c r="FKJ56" s="293"/>
      <c r="FKK56" s="293"/>
      <c r="FKL56" s="293"/>
      <c r="FKM56" s="261"/>
      <c r="FKN56" s="261"/>
      <c r="FKO56" s="261"/>
      <c r="FKP56" s="262"/>
      <c r="FKQ56" s="262"/>
      <c r="FKR56" s="261"/>
      <c r="FKS56" s="263"/>
      <c r="FKT56" s="264"/>
      <c r="FKU56" s="292"/>
      <c r="FKV56" s="292"/>
      <c r="FKW56" s="292"/>
      <c r="FKX56" s="292"/>
      <c r="FKY56" s="292"/>
      <c r="FKZ56" s="292"/>
      <c r="FLA56" s="153"/>
      <c r="FLB56" s="153"/>
      <c r="FLC56" s="151"/>
      <c r="FLD56" s="153"/>
      <c r="FLF56" s="267"/>
      <c r="FLG56" s="267"/>
      <c r="FLH56" s="260"/>
      <c r="FLI56" s="293"/>
      <c r="FLJ56" s="293"/>
      <c r="FLK56" s="293"/>
      <c r="FLL56" s="261"/>
      <c r="FLM56" s="261"/>
      <c r="FLN56" s="261"/>
      <c r="FLO56" s="262"/>
      <c r="FLP56" s="262"/>
      <c r="FLQ56" s="261"/>
      <c r="FLR56" s="263"/>
      <c r="FLS56" s="264"/>
      <c r="FLT56" s="292"/>
      <c r="FLU56" s="292"/>
      <c r="FLV56" s="292"/>
      <c r="FLW56" s="292"/>
      <c r="FLX56" s="292"/>
      <c r="FLY56" s="292"/>
      <c r="FLZ56" s="153"/>
      <c r="FMA56" s="153"/>
      <c r="FMB56" s="151"/>
      <c r="FMC56" s="153"/>
      <c r="FME56" s="267"/>
      <c r="FMF56" s="267"/>
      <c r="FMG56" s="260"/>
      <c r="FMH56" s="293"/>
      <c r="FMI56" s="293"/>
      <c r="FMJ56" s="293"/>
      <c r="FMK56" s="261"/>
      <c r="FML56" s="261"/>
      <c r="FMM56" s="261"/>
      <c r="FMN56" s="262"/>
      <c r="FMO56" s="262"/>
      <c r="FMP56" s="261"/>
      <c r="FMQ56" s="263"/>
      <c r="FMR56" s="264"/>
      <c r="FMS56" s="292"/>
      <c r="FMT56" s="292"/>
      <c r="FMU56" s="292"/>
      <c r="FMV56" s="292"/>
      <c r="FMW56" s="292"/>
      <c r="FMX56" s="292"/>
      <c r="FMY56" s="153"/>
      <c r="FMZ56" s="153"/>
      <c r="FNA56" s="151"/>
      <c r="FNB56" s="153"/>
      <c r="FND56" s="267"/>
      <c r="FNE56" s="267"/>
      <c r="FNF56" s="260"/>
      <c r="FNG56" s="293"/>
      <c r="FNH56" s="293"/>
      <c r="FNI56" s="293"/>
      <c r="FNJ56" s="261"/>
      <c r="FNK56" s="261"/>
      <c r="FNL56" s="261"/>
      <c r="FNM56" s="262"/>
      <c r="FNN56" s="262"/>
      <c r="FNO56" s="261"/>
      <c r="FNP56" s="263"/>
      <c r="FNQ56" s="264"/>
      <c r="FNR56" s="292"/>
      <c r="FNS56" s="292"/>
      <c r="FNT56" s="292"/>
      <c r="FNU56" s="292"/>
      <c r="FNV56" s="292"/>
      <c r="FNW56" s="292"/>
      <c r="FNX56" s="153"/>
      <c r="FNY56" s="153"/>
      <c r="FNZ56" s="151"/>
      <c r="FOA56" s="153"/>
      <c r="FOC56" s="267"/>
      <c r="FOD56" s="267"/>
      <c r="FOE56" s="260"/>
      <c r="FOF56" s="293"/>
      <c r="FOG56" s="293"/>
      <c r="FOH56" s="293"/>
      <c r="FOI56" s="261"/>
      <c r="FOJ56" s="261"/>
      <c r="FOK56" s="261"/>
      <c r="FOL56" s="262"/>
      <c r="FOM56" s="262"/>
      <c r="FON56" s="261"/>
      <c r="FOO56" s="263"/>
      <c r="FOP56" s="264"/>
      <c r="FOQ56" s="292"/>
      <c r="FOR56" s="292"/>
      <c r="FOS56" s="292"/>
      <c r="FOT56" s="292"/>
      <c r="FOU56" s="292"/>
      <c r="FOV56" s="292"/>
      <c r="FOW56" s="153"/>
      <c r="FOX56" s="153"/>
      <c r="FOY56" s="151"/>
      <c r="FOZ56" s="153"/>
      <c r="FPB56" s="267"/>
      <c r="FPC56" s="267"/>
      <c r="FPD56" s="260"/>
      <c r="FPE56" s="293"/>
      <c r="FPF56" s="293"/>
      <c r="FPG56" s="293"/>
      <c r="FPH56" s="261"/>
      <c r="FPI56" s="261"/>
      <c r="FPJ56" s="261"/>
      <c r="FPK56" s="262"/>
      <c r="FPL56" s="262"/>
      <c r="FPM56" s="261"/>
      <c r="FPN56" s="263"/>
      <c r="FPO56" s="264"/>
      <c r="FPP56" s="292"/>
      <c r="FPQ56" s="292"/>
      <c r="FPR56" s="292"/>
      <c r="FPS56" s="292"/>
      <c r="FPT56" s="292"/>
      <c r="FPU56" s="292"/>
      <c r="FPV56" s="153"/>
      <c r="FPW56" s="153"/>
      <c r="FPX56" s="151"/>
      <c r="FPY56" s="153"/>
      <c r="FQA56" s="267"/>
      <c r="FQB56" s="267"/>
      <c r="FQC56" s="260"/>
      <c r="FQD56" s="293"/>
      <c r="FQE56" s="293"/>
      <c r="FQF56" s="293"/>
      <c r="FQG56" s="261"/>
      <c r="FQH56" s="261"/>
      <c r="FQI56" s="261"/>
      <c r="FQJ56" s="262"/>
      <c r="FQK56" s="262"/>
      <c r="FQL56" s="261"/>
      <c r="FQM56" s="263"/>
      <c r="FQN56" s="264"/>
      <c r="FQO56" s="292"/>
      <c r="FQP56" s="292"/>
      <c r="FQQ56" s="292"/>
      <c r="FQR56" s="292"/>
      <c r="FQS56" s="292"/>
      <c r="FQT56" s="292"/>
      <c r="FQU56" s="153"/>
      <c r="FQV56" s="153"/>
      <c r="FQW56" s="151"/>
      <c r="FQX56" s="153"/>
      <c r="FQZ56" s="267"/>
      <c r="FRA56" s="267"/>
      <c r="FRB56" s="260"/>
      <c r="FRC56" s="293"/>
      <c r="FRD56" s="293"/>
      <c r="FRE56" s="293"/>
      <c r="FRF56" s="261"/>
      <c r="FRG56" s="261"/>
      <c r="FRH56" s="261"/>
      <c r="FRI56" s="262"/>
      <c r="FRJ56" s="262"/>
      <c r="FRK56" s="261"/>
      <c r="FRL56" s="263"/>
      <c r="FRM56" s="264"/>
      <c r="FRN56" s="292"/>
      <c r="FRO56" s="292"/>
      <c r="FRP56" s="292"/>
      <c r="FRQ56" s="292"/>
      <c r="FRR56" s="292"/>
      <c r="FRS56" s="292"/>
      <c r="FRT56" s="153"/>
      <c r="FRU56" s="153"/>
      <c r="FRV56" s="151"/>
      <c r="FRW56" s="153"/>
      <c r="FRY56" s="267"/>
      <c r="FRZ56" s="267"/>
      <c r="FSA56" s="260"/>
      <c r="FSB56" s="293"/>
      <c r="FSC56" s="293"/>
      <c r="FSD56" s="293"/>
      <c r="FSE56" s="261"/>
      <c r="FSF56" s="261"/>
      <c r="FSG56" s="261"/>
      <c r="FSH56" s="262"/>
      <c r="FSI56" s="262"/>
      <c r="FSJ56" s="261"/>
      <c r="FSK56" s="263"/>
      <c r="FSL56" s="264"/>
      <c r="FSM56" s="292"/>
      <c r="FSN56" s="292"/>
      <c r="FSO56" s="292"/>
      <c r="FSP56" s="292"/>
      <c r="FSQ56" s="292"/>
      <c r="FSR56" s="292"/>
      <c r="FSS56" s="153"/>
      <c r="FST56" s="153"/>
      <c r="FSU56" s="151"/>
      <c r="FSV56" s="153"/>
      <c r="FSX56" s="267"/>
      <c r="FSY56" s="267"/>
      <c r="FSZ56" s="260"/>
      <c r="FTA56" s="293"/>
      <c r="FTB56" s="293"/>
      <c r="FTC56" s="293"/>
      <c r="FTD56" s="261"/>
      <c r="FTE56" s="261"/>
      <c r="FTF56" s="261"/>
      <c r="FTG56" s="262"/>
      <c r="FTH56" s="262"/>
      <c r="FTI56" s="261"/>
      <c r="FTJ56" s="263"/>
      <c r="FTK56" s="264"/>
      <c r="FTL56" s="292"/>
      <c r="FTM56" s="292"/>
      <c r="FTN56" s="292"/>
      <c r="FTO56" s="292"/>
      <c r="FTP56" s="292"/>
      <c r="FTQ56" s="292"/>
      <c r="FTR56" s="153"/>
      <c r="FTS56" s="153"/>
      <c r="FTT56" s="151"/>
      <c r="FTU56" s="153"/>
      <c r="FTW56" s="267"/>
      <c r="FTX56" s="267"/>
      <c r="FTY56" s="260"/>
      <c r="FTZ56" s="293"/>
      <c r="FUA56" s="293"/>
      <c r="FUB56" s="293"/>
      <c r="FUC56" s="261"/>
      <c r="FUD56" s="261"/>
      <c r="FUE56" s="261"/>
      <c r="FUF56" s="262"/>
      <c r="FUG56" s="262"/>
      <c r="FUH56" s="261"/>
      <c r="FUI56" s="263"/>
      <c r="FUJ56" s="264"/>
      <c r="FUK56" s="292"/>
      <c r="FUL56" s="292"/>
      <c r="FUM56" s="292"/>
      <c r="FUN56" s="292"/>
      <c r="FUO56" s="292"/>
      <c r="FUP56" s="292"/>
      <c r="FUQ56" s="153"/>
      <c r="FUR56" s="153"/>
      <c r="FUS56" s="151"/>
      <c r="FUT56" s="153"/>
      <c r="FUV56" s="267"/>
      <c r="FUW56" s="267"/>
      <c r="FUX56" s="260"/>
      <c r="FUY56" s="293"/>
      <c r="FUZ56" s="293"/>
      <c r="FVA56" s="293"/>
      <c r="FVB56" s="261"/>
      <c r="FVC56" s="261"/>
      <c r="FVD56" s="261"/>
      <c r="FVE56" s="262"/>
      <c r="FVF56" s="262"/>
      <c r="FVG56" s="261"/>
      <c r="FVH56" s="263"/>
      <c r="FVI56" s="264"/>
      <c r="FVJ56" s="292"/>
      <c r="FVK56" s="292"/>
      <c r="FVL56" s="292"/>
      <c r="FVM56" s="292"/>
      <c r="FVN56" s="292"/>
      <c r="FVO56" s="292"/>
      <c r="FVP56" s="153"/>
      <c r="FVQ56" s="153"/>
      <c r="FVR56" s="151"/>
      <c r="FVS56" s="153"/>
      <c r="FVU56" s="267"/>
      <c r="FVV56" s="267"/>
      <c r="FVW56" s="260"/>
      <c r="FVX56" s="293"/>
      <c r="FVY56" s="293"/>
      <c r="FVZ56" s="293"/>
      <c r="FWA56" s="261"/>
      <c r="FWB56" s="261"/>
      <c r="FWC56" s="261"/>
      <c r="FWD56" s="262"/>
      <c r="FWE56" s="262"/>
      <c r="FWF56" s="261"/>
      <c r="FWG56" s="263"/>
      <c r="FWH56" s="264"/>
      <c r="FWI56" s="292"/>
      <c r="FWJ56" s="292"/>
      <c r="FWK56" s="292"/>
      <c r="FWL56" s="292"/>
      <c r="FWM56" s="292"/>
      <c r="FWN56" s="292"/>
      <c r="FWO56" s="153"/>
      <c r="FWP56" s="153"/>
      <c r="FWQ56" s="151"/>
      <c r="FWR56" s="153"/>
      <c r="FWT56" s="267"/>
      <c r="FWU56" s="267"/>
      <c r="FWV56" s="260"/>
      <c r="FWW56" s="293"/>
      <c r="FWX56" s="293"/>
      <c r="FWY56" s="293"/>
      <c r="FWZ56" s="261"/>
      <c r="FXA56" s="261"/>
      <c r="FXB56" s="261"/>
      <c r="FXC56" s="262"/>
      <c r="FXD56" s="262"/>
      <c r="FXE56" s="261"/>
      <c r="FXF56" s="263"/>
      <c r="FXG56" s="264"/>
      <c r="FXH56" s="292"/>
      <c r="FXI56" s="292"/>
      <c r="FXJ56" s="292"/>
      <c r="FXK56" s="292"/>
      <c r="FXL56" s="292"/>
      <c r="FXM56" s="292"/>
      <c r="FXN56" s="153"/>
      <c r="FXO56" s="153"/>
      <c r="FXP56" s="151"/>
      <c r="FXQ56" s="153"/>
      <c r="FXS56" s="267"/>
      <c r="FXT56" s="267"/>
      <c r="FXU56" s="260"/>
      <c r="FXV56" s="293"/>
      <c r="FXW56" s="293"/>
      <c r="FXX56" s="293"/>
      <c r="FXY56" s="261"/>
      <c r="FXZ56" s="261"/>
      <c r="FYA56" s="261"/>
      <c r="FYB56" s="262"/>
      <c r="FYC56" s="262"/>
      <c r="FYD56" s="261"/>
      <c r="FYE56" s="263"/>
      <c r="FYF56" s="264"/>
      <c r="FYG56" s="292"/>
      <c r="FYH56" s="292"/>
      <c r="FYI56" s="292"/>
      <c r="FYJ56" s="292"/>
      <c r="FYK56" s="292"/>
      <c r="FYL56" s="292"/>
      <c r="FYM56" s="153"/>
      <c r="FYN56" s="153"/>
      <c r="FYO56" s="151"/>
      <c r="FYP56" s="153"/>
      <c r="FYR56" s="267"/>
      <c r="FYS56" s="267"/>
      <c r="FYT56" s="260"/>
      <c r="FYU56" s="293"/>
      <c r="FYV56" s="293"/>
      <c r="FYW56" s="293"/>
      <c r="FYX56" s="261"/>
      <c r="FYY56" s="261"/>
      <c r="FYZ56" s="261"/>
      <c r="FZA56" s="262"/>
      <c r="FZB56" s="262"/>
      <c r="FZC56" s="261"/>
      <c r="FZD56" s="263"/>
      <c r="FZE56" s="264"/>
      <c r="FZF56" s="292"/>
      <c r="FZG56" s="292"/>
      <c r="FZH56" s="292"/>
      <c r="FZI56" s="292"/>
      <c r="FZJ56" s="292"/>
      <c r="FZK56" s="292"/>
      <c r="FZL56" s="153"/>
      <c r="FZM56" s="153"/>
      <c r="FZN56" s="151"/>
      <c r="FZO56" s="153"/>
      <c r="FZQ56" s="267"/>
      <c r="FZR56" s="267"/>
      <c r="FZS56" s="260"/>
      <c r="FZT56" s="293"/>
      <c r="FZU56" s="293"/>
      <c r="FZV56" s="293"/>
      <c r="FZW56" s="261"/>
      <c r="FZX56" s="261"/>
      <c r="FZY56" s="261"/>
      <c r="FZZ56" s="262"/>
      <c r="GAA56" s="262"/>
      <c r="GAB56" s="261"/>
      <c r="GAC56" s="263"/>
      <c r="GAD56" s="264"/>
      <c r="GAE56" s="292"/>
      <c r="GAF56" s="292"/>
      <c r="GAG56" s="292"/>
      <c r="GAH56" s="292"/>
      <c r="GAI56" s="292"/>
      <c r="GAJ56" s="292"/>
      <c r="GAK56" s="153"/>
      <c r="GAL56" s="153"/>
      <c r="GAM56" s="151"/>
      <c r="GAN56" s="153"/>
      <c r="GAP56" s="267"/>
      <c r="GAQ56" s="267"/>
      <c r="GAR56" s="260"/>
      <c r="GAS56" s="293"/>
      <c r="GAT56" s="293"/>
      <c r="GAU56" s="293"/>
      <c r="GAV56" s="261"/>
      <c r="GAW56" s="261"/>
      <c r="GAX56" s="261"/>
      <c r="GAY56" s="262"/>
      <c r="GAZ56" s="262"/>
      <c r="GBA56" s="261"/>
      <c r="GBB56" s="263"/>
      <c r="GBC56" s="264"/>
      <c r="GBD56" s="292"/>
      <c r="GBE56" s="292"/>
      <c r="GBF56" s="292"/>
      <c r="GBG56" s="292"/>
      <c r="GBH56" s="292"/>
      <c r="GBI56" s="292"/>
      <c r="GBJ56" s="153"/>
      <c r="GBK56" s="153"/>
      <c r="GBL56" s="151"/>
      <c r="GBM56" s="153"/>
      <c r="GBO56" s="267"/>
      <c r="GBP56" s="267"/>
      <c r="GBQ56" s="260"/>
      <c r="GBR56" s="293"/>
      <c r="GBS56" s="293"/>
      <c r="GBT56" s="293"/>
      <c r="GBU56" s="261"/>
      <c r="GBV56" s="261"/>
      <c r="GBW56" s="261"/>
      <c r="GBX56" s="262"/>
      <c r="GBY56" s="262"/>
      <c r="GBZ56" s="261"/>
      <c r="GCA56" s="263"/>
      <c r="GCB56" s="264"/>
      <c r="GCC56" s="292"/>
      <c r="GCD56" s="292"/>
      <c r="GCE56" s="292"/>
      <c r="GCF56" s="292"/>
      <c r="GCG56" s="292"/>
      <c r="GCH56" s="292"/>
      <c r="GCI56" s="153"/>
      <c r="GCJ56" s="153"/>
      <c r="GCK56" s="151"/>
      <c r="GCL56" s="153"/>
      <c r="GCN56" s="267"/>
      <c r="GCO56" s="267"/>
      <c r="GCP56" s="260"/>
      <c r="GCQ56" s="293"/>
      <c r="GCR56" s="293"/>
      <c r="GCS56" s="293"/>
      <c r="GCT56" s="261"/>
      <c r="GCU56" s="261"/>
      <c r="GCV56" s="261"/>
      <c r="GCW56" s="262"/>
      <c r="GCX56" s="262"/>
      <c r="GCY56" s="261"/>
      <c r="GCZ56" s="263"/>
      <c r="GDA56" s="264"/>
      <c r="GDB56" s="292"/>
      <c r="GDC56" s="292"/>
      <c r="GDD56" s="292"/>
      <c r="GDE56" s="292"/>
      <c r="GDF56" s="292"/>
      <c r="GDG56" s="292"/>
      <c r="GDH56" s="153"/>
      <c r="GDI56" s="153"/>
      <c r="GDJ56" s="151"/>
      <c r="GDK56" s="153"/>
      <c r="GDM56" s="267"/>
      <c r="GDN56" s="267"/>
      <c r="GDO56" s="260"/>
      <c r="GDP56" s="293"/>
      <c r="GDQ56" s="293"/>
      <c r="GDR56" s="293"/>
      <c r="GDS56" s="261"/>
      <c r="GDT56" s="261"/>
      <c r="GDU56" s="261"/>
      <c r="GDV56" s="262"/>
      <c r="GDW56" s="262"/>
      <c r="GDX56" s="261"/>
      <c r="GDY56" s="263"/>
      <c r="GDZ56" s="264"/>
      <c r="GEA56" s="292"/>
      <c r="GEB56" s="292"/>
      <c r="GEC56" s="292"/>
      <c r="GED56" s="292"/>
      <c r="GEE56" s="292"/>
      <c r="GEF56" s="292"/>
      <c r="GEG56" s="153"/>
      <c r="GEH56" s="153"/>
      <c r="GEI56" s="151"/>
      <c r="GEJ56" s="153"/>
      <c r="GEL56" s="267"/>
      <c r="GEM56" s="267"/>
      <c r="GEN56" s="260"/>
      <c r="GEO56" s="293"/>
      <c r="GEP56" s="293"/>
      <c r="GEQ56" s="293"/>
      <c r="GER56" s="261"/>
      <c r="GES56" s="261"/>
      <c r="GET56" s="261"/>
      <c r="GEU56" s="262"/>
      <c r="GEV56" s="262"/>
      <c r="GEW56" s="261"/>
      <c r="GEX56" s="263"/>
      <c r="GEY56" s="264"/>
      <c r="GEZ56" s="292"/>
      <c r="GFA56" s="292"/>
      <c r="GFB56" s="292"/>
      <c r="GFC56" s="292"/>
      <c r="GFD56" s="292"/>
      <c r="GFE56" s="292"/>
      <c r="GFF56" s="153"/>
      <c r="GFG56" s="153"/>
      <c r="GFH56" s="151"/>
      <c r="GFI56" s="153"/>
      <c r="GFK56" s="267"/>
      <c r="GFL56" s="267"/>
      <c r="GFM56" s="260"/>
      <c r="GFN56" s="293"/>
      <c r="GFO56" s="293"/>
      <c r="GFP56" s="293"/>
      <c r="GFQ56" s="261"/>
      <c r="GFR56" s="261"/>
      <c r="GFS56" s="261"/>
      <c r="GFT56" s="262"/>
      <c r="GFU56" s="262"/>
      <c r="GFV56" s="261"/>
      <c r="GFW56" s="263"/>
      <c r="GFX56" s="264"/>
      <c r="GFY56" s="292"/>
      <c r="GFZ56" s="292"/>
      <c r="GGA56" s="292"/>
      <c r="GGB56" s="292"/>
      <c r="GGC56" s="292"/>
      <c r="GGD56" s="292"/>
      <c r="GGE56" s="153"/>
      <c r="GGF56" s="153"/>
      <c r="GGG56" s="151"/>
      <c r="GGH56" s="153"/>
      <c r="GGJ56" s="267"/>
      <c r="GGK56" s="267"/>
      <c r="GGL56" s="260"/>
      <c r="GGM56" s="293"/>
      <c r="GGN56" s="293"/>
      <c r="GGO56" s="293"/>
      <c r="GGP56" s="261"/>
      <c r="GGQ56" s="261"/>
      <c r="GGR56" s="261"/>
      <c r="GGS56" s="262"/>
      <c r="GGT56" s="262"/>
      <c r="GGU56" s="261"/>
      <c r="GGV56" s="263"/>
      <c r="GGW56" s="264"/>
      <c r="GGX56" s="292"/>
      <c r="GGY56" s="292"/>
      <c r="GGZ56" s="292"/>
      <c r="GHA56" s="292"/>
      <c r="GHB56" s="292"/>
      <c r="GHC56" s="292"/>
      <c r="GHD56" s="153"/>
      <c r="GHE56" s="153"/>
      <c r="GHF56" s="151"/>
      <c r="GHG56" s="153"/>
      <c r="GHI56" s="267"/>
      <c r="GHJ56" s="267"/>
      <c r="GHK56" s="260"/>
      <c r="GHL56" s="293"/>
      <c r="GHM56" s="293"/>
      <c r="GHN56" s="293"/>
      <c r="GHO56" s="261"/>
      <c r="GHP56" s="261"/>
      <c r="GHQ56" s="261"/>
      <c r="GHR56" s="262"/>
      <c r="GHS56" s="262"/>
      <c r="GHT56" s="261"/>
      <c r="GHU56" s="263"/>
      <c r="GHV56" s="264"/>
      <c r="GHW56" s="292"/>
      <c r="GHX56" s="292"/>
      <c r="GHY56" s="292"/>
      <c r="GHZ56" s="292"/>
      <c r="GIA56" s="292"/>
      <c r="GIB56" s="292"/>
      <c r="GIC56" s="153"/>
      <c r="GID56" s="153"/>
      <c r="GIE56" s="151"/>
      <c r="GIF56" s="153"/>
      <c r="GIH56" s="267"/>
      <c r="GII56" s="267"/>
      <c r="GIJ56" s="260"/>
      <c r="GIK56" s="293"/>
      <c r="GIL56" s="293"/>
      <c r="GIM56" s="293"/>
      <c r="GIN56" s="261"/>
      <c r="GIO56" s="261"/>
      <c r="GIP56" s="261"/>
      <c r="GIQ56" s="262"/>
      <c r="GIR56" s="262"/>
      <c r="GIS56" s="261"/>
      <c r="GIT56" s="263"/>
      <c r="GIU56" s="264"/>
      <c r="GIV56" s="292"/>
      <c r="GIW56" s="292"/>
      <c r="GIX56" s="292"/>
      <c r="GIY56" s="292"/>
      <c r="GIZ56" s="292"/>
      <c r="GJA56" s="292"/>
      <c r="GJB56" s="153"/>
      <c r="GJC56" s="153"/>
      <c r="GJD56" s="151"/>
      <c r="GJE56" s="153"/>
      <c r="GJG56" s="267"/>
      <c r="GJH56" s="267"/>
      <c r="GJI56" s="260"/>
      <c r="GJJ56" s="293"/>
      <c r="GJK56" s="293"/>
      <c r="GJL56" s="293"/>
      <c r="GJM56" s="261"/>
      <c r="GJN56" s="261"/>
      <c r="GJO56" s="261"/>
      <c r="GJP56" s="262"/>
      <c r="GJQ56" s="262"/>
      <c r="GJR56" s="261"/>
      <c r="GJS56" s="263"/>
      <c r="GJT56" s="264"/>
      <c r="GJU56" s="292"/>
      <c r="GJV56" s="292"/>
      <c r="GJW56" s="292"/>
      <c r="GJX56" s="292"/>
      <c r="GJY56" s="292"/>
      <c r="GJZ56" s="292"/>
      <c r="GKA56" s="153"/>
      <c r="GKB56" s="153"/>
      <c r="GKC56" s="151"/>
      <c r="GKD56" s="153"/>
      <c r="GKF56" s="267"/>
      <c r="GKG56" s="267"/>
      <c r="GKH56" s="260"/>
      <c r="GKI56" s="293"/>
      <c r="GKJ56" s="293"/>
      <c r="GKK56" s="293"/>
      <c r="GKL56" s="261"/>
      <c r="GKM56" s="261"/>
      <c r="GKN56" s="261"/>
      <c r="GKO56" s="262"/>
      <c r="GKP56" s="262"/>
      <c r="GKQ56" s="261"/>
      <c r="GKR56" s="263"/>
      <c r="GKS56" s="264"/>
      <c r="GKT56" s="292"/>
      <c r="GKU56" s="292"/>
      <c r="GKV56" s="292"/>
      <c r="GKW56" s="292"/>
      <c r="GKX56" s="292"/>
      <c r="GKY56" s="292"/>
      <c r="GKZ56" s="153"/>
      <c r="GLA56" s="153"/>
      <c r="GLB56" s="151"/>
      <c r="GLC56" s="153"/>
      <c r="GLE56" s="267"/>
      <c r="GLF56" s="267"/>
      <c r="GLG56" s="260"/>
      <c r="GLH56" s="293"/>
      <c r="GLI56" s="293"/>
      <c r="GLJ56" s="293"/>
      <c r="GLK56" s="261"/>
      <c r="GLL56" s="261"/>
      <c r="GLM56" s="261"/>
      <c r="GLN56" s="262"/>
      <c r="GLO56" s="262"/>
      <c r="GLP56" s="261"/>
      <c r="GLQ56" s="263"/>
      <c r="GLR56" s="264"/>
      <c r="GLS56" s="292"/>
      <c r="GLT56" s="292"/>
      <c r="GLU56" s="292"/>
      <c r="GLV56" s="292"/>
      <c r="GLW56" s="292"/>
      <c r="GLX56" s="292"/>
      <c r="GLY56" s="153"/>
      <c r="GLZ56" s="153"/>
      <c r="GMA56" s="151"/>
      <c r="GMB56" s="153"/>
      <c r="GMD56" s="267"/>
      <c r="GME56" s="267"/>
      <c r="GMF56" s="260"/>
      <c r="GMG56" s="293"/>
      <c r="GMH56" s="293"/>
      <c r="GMI56" s="293"/>
      <c r="GMJ56" s="261"/>
      <c r="GMK56" s="261"/>
      <c r="GML56" s="261"/>
      <c r="GMM56" s="262"/>
      <c r="GMN56" s="262"/>
      <c r="GMO56" s="261"/>
      <c r="GMP56" s="263"/>
      <c r="GMQ56" s="264"/>
      <c r="GMR56" s="292"/>
      <c r="GMS56" s="292"/>
      <c r="GMT56" s="292"/>
      <c r="GMU56" s="292"/>
      <c r="GMV56" s="292"/>
      <c r="GMW56" s="292"/>
      <c r="GMX56" s="153"/>
      <c r="GMY56" s="153"/>
      <c r="GMZ56" s="151"/>
      <c r="GNA56" s="153"/>
      <c r="GNC56" s="267"/>
      <c r="GND56" s="267"/>
      <c r="GNE56" s="260"/>
      <c r="GNF56" s="293"/>
      <c r="GNG56" s="293"/>
      <c r="GNH56" s="293"/>
      <c r="GNI56" s="261"/>
      <c r="GNJ56" s="261"/>
      <c r="GNK56" s="261"/>
      <c r="GNL56" s="262"/>
      <c r="GNM56" s="262"/>
      <c r="GNN56" s="261"/>
      <c r="GNO56" s="263"/>
      <c r="GNP56" s="264"/>
      <c r="GNQ56" s="292"/>
      <c r="GNR56" s="292"/>
      <c r="GNS56" s="292"/>
      <c r="GNT56" s="292"/>
      <c r="GNU56" s="292"/>
      <c r="GNV56" s="292"/>
      <c r="GNW56" s="153"/>
      <c r="GNX56" s="153"/>
      <c r="GNY56" s="151"/>
      <c r="GNZ56" s="153"/>
      <c r="GOB56" s="267"/>
      <c r="GOC56" s="267"/>
      <c r="GOD56" s="260"/>
      <c r="GOE56" s="293"/>
      <c r="GOF56" s="293"/>
      <c r="GOG56" s="293"/>
      <c r="GOH56" s="261"/>
      <c r="GOI56" s="261"/>
      <c r="GOJ56" s="261"/>
      <c r="GOK56" s="262"/>
      <c r="GOL56" s="262"/>
      <c r="GOM56" s="261"/>
      <c r="GON56" s="263"/>
      <c r="GOO56" s="264"/>
      <c r="GOP56" s="292"/>
      <c r="GOQ56" s="292"/>
      <c r="GOR56" s="292"/>
      <c r="GOS56" s="292"/>
      <c r="GOT56" s="292"/>
      <c r="GOU56" s="292"/>
      <c r="GOV56" s="153"/>
      <c r="GOW56" s="153"/>
      <c r="GOX56" s="151"/>
      <c r="GOY56" s="153"/>
      <c r="GPA56" s="267"/>
      <c r="GPB56" s="267"/>
      <c r="GPC56" s="260"/>
      <c r="GPD56" s="293"/>
      <c r="GPE56" s="293"/>
      <c r="GPF56" s="293"/>
      <c r="GPG56" s="261"/>
      <c r="GPH56" s="261"/>
      <c r="GPI56" s="261"/>
      <c r="GPJ56" s="262"/>
      <c r="GPK56" s="262"/>
      <c r="GPL56" s="261"/>
      <c r="GPM56" s="263"/>
      <c r="GPN56" s="264"/>
      <c r="GPO56" s="292"/>
      <c r="GPP56" s="292"/>
      <c r="GPQ56" s="292"/>
      <c r="GPR56" s="292"/>
      <c r="GPS56" s="292"/>
      <c r="GPT56" s="292"/>
      <c r="GPU56" s="153"/>
      <c r="GPV56" s="153"/>
      <c r="GPW56" s="151"/>
      <c r="GPX56" s="153"/>
      <c r="GPZ56" s="267"/>
      <c r="GQA56" s="267"/>
      <c r="GQB56" s="260"/>
      <c r="GQC56" s="293"/>
      <c r="GQD56" s="293"/>
      <c r="GQE56" s="293"/>
      <c r="GQF56" s="261"/>
      <c r="GQG56" s="261"/>
      <c r="GQH56" s="261"/>
      <c r="GQI56" s="262"/>
      <c r="GQJ56" s="262"/>
      <c r="GQK56" s="261"/>
      <c r="GQL56" s="263"/>
      <c r="GQM56" s="264"/>
      <c r="GQN56" s="292"/>
      <c r="GQO56" s="292"/>
      <c r="GQP56" s="292"/>
      <c r="GQQ56" s="292"/>
      <c r="GQR56" s="292"/>
      <c r="GQS56" s="292"/>
      <c r="GQT56" s="153"/>
      <c r="GQU56" s="153"/>
      <c r="GQV56" s="151"/>
      <c r="GQW56" s="153"/>
      <c r="GQY56" s="267"/>
      <c r="GQZ56" s="267"/>
      <c r="GRA56" s="260"/>
      <c r="GRB56" s="293"/>
      <c r="GRC56" s="293"/>
      <c r="GRD56" s="293"/>
      <c r="GRE56" s="261"/>
      <c r="GRF56" s="261"/>
      <c r="GRG56" s="261"/>
      <c r="GRH56" s="262"/>
      <c r="GRI56" s="262"/>
      <c r="GRJ56" s="261"/>
      <c r="GRK56" s="263"/>
      <c r="GRL56" s="264"/>
      <c r="GRM56" s="292"/>
      <c r="GRN56" s="292"/>
      <c r="GRO56" s="292"/>
      <c r="GRP56" s="292"/>
      <c r="GRQ56" s="292"/>
      <c r="GRR56" s="292"/>
      <c r="GRS56" s="153"/>
      <c r="GRT56" s="153"/>
      <c r="GRU56" s="151"/>
      <c r="GRV56" s="153"/>
      <c r="GRX56" s="267"/>
      <c r="GRY56" s="267"/>
      <c r="GRZ56" s="260"/>
      <c r="GSA56" s="293"/>
      <c r="GSB56" s="293"/>
      <c r="GSC56" s="293"/>
      <c r="GSD56" s="261"/>
      <c r="GSE56" s="261"/>
      <c r="GSF56" s="261"/>
      <c r="GSG56" s="262"/>
      <c r="GSH56" s="262"/>
      <c r="GSI56" s="261"/>
      <c r="GSJ56" s="263"/>
      <c r="GSK56" s="264"/>
      <c r="GSL56" s="292"/>
      <c r="GSM56" s="292"/>
      <c r="GSN56" s="292"/>
      <c r="GSO56" s="292"/>
      <c r="GSP56" s="292"/>
      <c r="GSQ56" s="292"/>
      <c r="GSR56" s="153"/>
      <c r="GSS56" s="153"/>
      <c r="GST56" s="151"/>
      <c r="GSU56" s="153"/>
      <c r="GSW56" s="267"/>
      <c r="GSX56" s="267"/>
      <c r="GSY56" s="260"/>
      <c r="GSZ56" s="293"/>
      <c r="GTA56" s="293"/>
      <c r="GTB56" s="293"/>
      <c r="GTC56" s="261"/>
      <c r="GTD56" s="261"/>
      <c r="GTE56" s="261"/>
      <c r="GTF56" s="262"/>
      <c r="GTG56" s="262"/>
      <c r="GTH56" s="261"/>
      <c r="GTI56" s="263"/>
      <c r="GTJ56" s="264"/>
      <c r="GTK56" s="292"/>
      <c r="GTL56" s="292"/>
      <c r="GTM56" s="292"/>
      <c r="GTN56" s="292"/>
      <c r="GTO56" s="292"/>
      <c r="GTP56" s="292"/>
      <c r="GTQ56" s="153"/>
      <c r="GTR56" s="153"/>
      <c r="GTS56" s="151"/>
      <c r="GTT56" s="153"/>
      <c r="GTV56" s="267"/>
      <c r="GTW56" s="267"/>
      <c r="GTX56" s="260"/>
      <c r="GTY56" s="293"/>
      <c r="GTZ56" s="293"/>
      <c r="GUA56" s="293"/>
      <c r="GUB56" s="261"/>
      <c r="GUC56" s="261"/>
      <c r="GUD56" s="261"/>
      <c r="GUE56" s="262"/>
      <c r="GUF56" s="262"/>
      <c r="GUG56" s="261"/>
      <c r="GUH56" s="263"/>
      <c r="GUI56" s="264"/>
      <c r="GUJ56" s="292"/>
      <c r="GUK56" s="292"/>
      <c r="GUL56" s="292"/>
      <c r="GUM56" s="292"/>
      <c r="GUN56" s="292"/>
      <c r="GUO56" s="292"/>
      <c r="GUP56" s="153"/>
      <c r="GUQ56" s="153"/>
      <c r="GUR56" s="151"/>
      <c r="GUS56" s="153"/>
      <c r="GUU56" s="267"/>
      <c r="GUV56" s="267"/>
      <c r="GUW56" s="260"/>
      <c r="GUX56" s="293"/>
      <c r="GUY56" s="293"/>
      <c r="GUZ56" s="293"/>
      <c r="GVA56" s="261"/>
      <c r="GVB56" s="261"/>
      <c r="GVC56" s="261"/>
      <c r="GVD56" s="262"/>
      <c r="GVE56" s="262"/>
      <c r="GVF56" s="261"/>
      <c r="GVG56" s="263"/>
      <c r="GVH56" s="264"/>
      <c r="GVI56" s="292"/>
      <c r="GVJ56" s="292"/>
      <c r="GVK56" s="292"/>
      <c r="GVL56" s="292"/>
      <c r="GVM56" s="292"/>
      <c r="GVN56" s="292"/>
      <c r="GVO56" s="153"/>
      <c r="GVP56" s="153"/>
      <c r="GVQ56" s="151"/>
      <c r="GVR56" s="153"/>
      <c r="GVT56" s="267"/>
      <c r="GVU56" s="267"/>
      <c r="GVV56" s="260"/>
      <c r="GVW56" s="293"/>
      <c r="GVX56" s="293"/>
      <c r="GVY56" s="293"/>
      <c r="GVZ56" s="261"/>
      <c r="GWA56" s="261"/>
      <c r="GWB56" s="261"/>
      <c r="GWC56" s="262"/>
      <c r="GWD56" s="262"/>
      <c r="GWE56" s="261"/>
      <c r="GWF56" s="263"/>
      <c r="GWG56" s="264"/>
      <c r="GWH56" s="292"/>
      <c r="GWI56" s="292"/>
      <c r="GWJ56" s="292"/>
      <c r="GWK56" s="292"/>
      <c r="GWL56" s="292"/>
      <c r="GWM56" s="292"/>
      <c r="GWN56" s="153"/>
      <c r="GWO56" s="153"/>
      <c r="GWP56" s="151"/>
      <c r="GWQ56" s="153"/>
      <c r="GWS56" s="267"/>
      <c r="GWT56" s="267"/>
      <c r="GWU56" s="260"/>
      <c r="GWV56" s="293"/>
      <c r="GWW56" s="293"/>
      <c r="GWX56" s="293"/>
      <c r="GWY56" s="261"/>
      <c r="GWZ56" s="261"/>
      <c r="GXA56" s="261"/>
      <c r="GXB56" s="262"/>
      <c r="GXC56" s="262"/>
      <c r="GXD56" s="261"/>
      <c r="GXE56" s="263"/>
      <c r="GXF56" s="264"/>
      <c r="GXG56" s="292"/>
      <c r="GXH56" s="292"/>
      <c r="GXI56" s="292"/>
      <c r="GXJ56" s="292"/>
      <c r="GXK56" s="292"/>
      <c r="GXL56" s="292"/>
      <c r="GXM56" s="153"/>
      <c r="GXN56" s="153"/>
      <c r="GXO56" s="151"/>
      <c r="GXP56" s="153"/>
      <c r="GXR56" s="267"/>
      <c r="GXS56" s="267"/>
      <c r="GXT56" s="260"/>
      <c r="GXU56" s="293"/>
      <c r="GXV56" s="293"/>
      <c r="GXW56" s="293"/>
      <c r="GXX56" s="261"/>
      <c r="GXY56" s="261"/>
      <c r="GXZ56" s="261"/>
      <c r="GYA56" s="262"/>
      <c r="GYB56" s="262"/>
      <c r="GYC56" s="261"/>
      <c r="GYD56" s="263"/>
      <c r="GYE56" s="264"/>
      <c r="GYF56" s="292"/>
      <c r="GYG56" s="292"/>
      <c r="GYH56" s="292"/>
      <c r="GYI56" s="292"/>
      <c r="GYJ56" s="292"/>
      <c r="GYK56" s="292"/>
      <c r="GYL56" s="153"/>
      <c r="GYM56" s="153"/>
      <c r="GYN56" s="151"/>
      <c r="GYO56" s="153"/>
      <c r="GYQ56" s="267"/>
      <c r="GYR56" s="267"/>
      <c r="GYS56" s="260"/>
      <c r="GYT56" s="293"/>
      <c r="GYU56" s="293"/>
      <c r="GYV56" s="293"/>
      <c r="GYW56" s="261"/>
      <c r="GYX56" s="261"/>
      <c r="GYY56" s="261"/>
      <c r="GYZ56" s="262"/>
      <c r="GZA56" s="262"/>
      <c r="GZB56" s="261"/>
      <c r="GZC56" s="263"/>
      <c r="GZD56" s="264"/>
      <c r="GZE56" s="292"/>
      <c r="GZF56" s="292"/>
      <c r="GZG56" s="292"/>
      <c r="GZH56" s="292"/>
      <c r="GZI56" s="292"/>
      <c r="GZJ56" s="292"/>
      <c r="GZK56" s="153"/>
      <c r="GZL56" s="153"/>
      <c r="GZM56" s="151"/>
      <c r="GZN56" s="153"/>
      <c r="GZP56" s="267"/>
      <c r="GZQ56" s="267"/>
      <c r="GZR56" s="260"/>
      <c r="GZS56" s="293"/>
      <c r="GZT56" s="293"/>
      <c r="GZU56" s="293"/>
      <c r="GZV56" s="261"/>
      <c r="GZW56" s="261"/>
      <c r="GZX56" s="261"/>
      <c r="GZY56" s="262"/>
      <c r="GZZ56" s="262"/>
      <c r="HAA56" s="261"/>
      <c r="HAB56" s="263"/>
      <c r="HAC56" s="264"/>
      <c r="HAD56" s="292"/>
      <c r="HAE56" s="292"/>
      <c r="HAF56" s="292"/>
      <c r="HAG56" s="292"/>
      <c r="HAH56" s="292"/>
      <c r="HAI56" s="292"/>
      <c r="HAJ56" s="153"/>
      <c r="HAK56" s="153"/>
      <c r="HAL56" s="151"/>
      <c r="HAM56" s="153"/>
      <c r="HAO56" s="267"/>
      <c r="HAP56" s="267"/>
      <c r="HAQ56" s="260"/>
      <c r="HAR56" s="293"/>
      <c r="HAS56" s="293"/>
      <c r="HAT56" s="293"/>
      <c r="HAU56" s="261"/>
      <c r="HAV56" s="261"/>
      <c r="HAW56" s="261"/>
      <c r="HAX56" s="262"/>
      <c r="HAY56" s="262"/>
      <c r="HAZ56" s="261"/>
      <c r="HBA56" s="263"/>
      <c r="HBB56" s="264"/>
      <c r="HBC56" s="292"/>
      <c r="HBD56" s="292"/>
      <c r="HBE56" s="292"/>
      <c r="HBF56" s="292"/>
      <c r="HBG56" s="292"/>
      <c r="HBH56" s="292"/>
      <c r="HBI56" s="153"/>
      <c r="HBJ56" s="153"/>
      <c r="HBK56" s="151"/>
      <c r="HBL56" s="153"/>
      <c r="HBN56" s="267"/>
      <c r="HBO56" s="267"/>
      <c r="HBP56" s="260"/>
      <c r="HBQ56" s="293"/>
      <c r="HBR56" s="293"/>
      <c r="HBS56" s="293"/>
      <c r="HBT56" s="261"/>
      <c r="HBU56" s="261"/>
      <c r="HBV56" s="261"/>
      <c r="HBW56" s="262"/>
      <c r="HBX56" s="262"/>
      <c r="HBY56" s="261"/>
      <c r="HBZ56" s="263"/>
      <c r="HCA56" s="264"/>
      <c r="HCB56" s="292"/>
      <c r="HCC56" s="292"/>
      <c r="HCD56" s="292"/>
      <c r="HCE56" s="292"/>
      <c r="HCF56" s="292"/>
      <c r="HCG56" s="292"/>
      <c r="HCH56" s="153"/>
      <c r="HCI56" s="153"/>
      <c r="HCJ56" s="151"/>
      <c r="HCK56" s="153"/>
      <c r="HCM56" s="267"/>
      <c r="HCN56" s="267"/>
      <c r="HCO56" s="260"/>
      <c r="HCP56" s="293"/>
      <c r="HCQ56" s="293"/>
      <c r="HCR56" s="293"/>
      <c r="HCS56" s="261"/>
      <c r="HCT56" s="261"/>
      <c r="HCU56" s="261"/>
      <c r="HCV56" s="262"/>
      <c r="HCW56" s="262"/>
      <c r="HCX56" s="261"/>
      <c r="HCY56" s="263"/>
      <c r="HCZ56" s="264"/>
      <c r="HDA56" s="292"/>
      <c r="HDB56" s="292"/>
      <c r="HDC56" s="292"/>
      <c r="HDD56" s="292"/>
      <c r="HDE56" s="292"/>
      <c r="HDF56" s="292"/>
      <c r="HDG56" s="153"/>
      <c r="HDH56" s="153"/>
      <c r="HDI56" s="151"/>
      <c r="HDJ56" s="153"/>
      <c r="HDL56" s="267"/>
      <c r="HDM56" s="267"/>
      <c r="HDN56" s="260"/>
      <c r="HDO56" s="293"/>
      <c r="HDP56" s="293"/>
      <c r="HDQ56" s="293"/>
      <c r="HDR56" s="261"/>
      <c r="HDS56" s="261"/>
      <c r="HDT56" s="261"/>
      <c r="HDU56" s="262"/>
      <c r="HDV56" s="262"/>
      <c r="HDW56" s="261"/>
      <c r="HDX56" s="263"/>
      <c r="HDY56" s="264"/>
      <c r="HDZ56" s="292"/>
      <c r="HEA56" s="292"/>
      <c r="HEB56" s="292"/>
      <c r="HEC56" s="292"/>
      <c r="HED56" s="292"/>
      <c r="HEE56" s="292"/>
      <c r="HEF56" s="153"/>
      <c r="HEG56" s="153"/>
      <c r="HEH56" s="151"/>
      <c r="HEI56" s="153"/>
      <c r="HEK56" s="267"/>
      <c r="HEL56" s="267"/>
      <c r="HEM56" s="260"/>
      <c r="HEN56" s="293"/>
      <c r="HEO56" s="293"/>
      <c r="HEP56" s="293"/>
      <c r="HEQ56" s="261"/>
      <c r="HER56" s="261"/>
      <c r="HES56" s="261"/>
      <c r="HET56" s="262"/>
      <c r="HEU56" s="262"/>
      <c r="HEV56" s="261"/>
      <c r="HEW56" s="263"/>
      <c r="HEX56" s="264"/>
      <c r="HEY56" s="292"/>
      <c r="HEZ56" s="292"/>
      <c r="HFA56" s="292"/>
      <c r="HFB56" s="292"/>
      <c r="HFC56" s="292"/>
      <c r="HFD56" s="292"/>
      <c r="HFE56" s="153"/>
      <c r="HFF56" s="153"/>
      <c r="HFG56" s="151"/>
      <c r="HFH56" s="153"/>
      <c r="HFJ56" s="267"/>
      <c r="HFK56" s="267"/>
      <c r="HFL56" s="260"/>
      <c r="HFM56" s="293"/>
      <c r="HFN56" s="293"/>
      <c r="HFO56" s="293"/>
      <c r="HFP56" s="261"/>
      <c r="HFQ56" s="261"/>
      <c r="HFR56" s="261"/>
      <c r="HFS56" s="262"/>
      <c r="HFT56" s="262"/>
      <c r="HFU56" s="261"/>
      <c r="HFV56" s="263"/>
      <c r="HFW56" s="264"/>
      <c r="HFX56" s="292"/>
      <c r="HFY56" s="292"/>
      <c r="HFZ56" s="292"/>
      <c r="HGA56" s="292"/>
      <c r="HGB56" s="292"/>
      <c r="HGC56" s="292"/>
      <c r="HGD56" s="153"/>
      <c r="HGE56" s="153"/>
      <c r="HGF56" s="151"/>
      <c r="HGG56" s="153"/>
      <c r="HGI56" s="267"/>
      <c r="HGJ56" s="267"/>
      <c r="HGK56" s="260"/>
      <c r="HGL56" s="293"/>
      <c r="HGM56" s="293"/>
      <c r="HGN56" s="293"/>
      <c r="HGO56" s="261"/>
      <c r="HGP56" s="261"/>
      <c r="HGQ56" s="261"/>
      <c r="HGR56" s="262"/>
      <c r="HGS56" s="262"/>
      <c r="HGT56" s="261"/>
      <c r="HGU56" s="263"/>
      <c r="HGV56" s="264"/>
      <c r="HGW56" s="292"/>
      <c r="HGX56" s="292"/>
      <c r="HGY56" s="292"/>
      <c r="HGZ56" s="292"/>
      <c r="HHA56" s="292"/>
      <c r="HHB56" s="292"/>
      <c r="HHC56" s="153"/>
      <c r="HHD56" s="153"/>
      <c r="HHE56" s="151"/>
      <c r="HHF56" s="153"/>
      <c r="HHH56" s="267"/>
      <c r="HHI56" s="267"/>
      <c r="HHJ56" s="260"/>
      <c r="HHK56" s="293"/>
      <c r="HHL56" s="293"/>
      <c r="HHM56" s="293"/>
      <c r="HHN56" s="261"/>
      <c r="HHO56" s="261"/>
      <c r="HHP56" s="261"/>
      <c r="HHQ56" s="262"/>
      <c r="HHR56" s="262"/>
      <c r="HHS56" s="261"/>
      <c r="HHT56" s="263"/>
      <c r="HHU56" s="264"/>
      <c r="HHV56" s="292"/>
      <c r="HHW56" s="292"/>
      <c r="HHX56" s="292"/>
      <c r="HHY56" s="292"/>
      <c r="HHZ56" s="292"/>
      <c r="HIA56" s="292"/>
      <c r="HIB56" s="153"/>
      <c r="HIC56" s="153"/>
      <c r="HID56" s="151"/>
      <c r="HIE56" s="153"/>
      <c r="HIG56" s="267"/>
      <c r="HIH56" s="267"/>
      <c r="HII56" s="260"/>
      <c r="HIJ56" s="293"/>
      <c r="HIK56" s="293"/>
      <c r="HIL56" s="293"/>
      <c r="HIM56" s="261"/>
      <c r="HIN56" s="261"/>
      <c r="HIO56" s="261"/>
      <c r="HIP56" s="262"/>
      <c r="HIQ56" s="262"/>
      <c r="HIR56" s="261"/>
      <c r="HIS56" s="263"/>
      <c r="HIT56" s="264"/>
      <c r="HIU56" s="292"/>
      <c r="HIV56" s="292"/>
      <c r="HIW56" s="292"/>
      <c r="HIX56" s="292"/>
      <c r="HIY56" s="292"/>
      <c r="HIZ56" s="292"/>
      <c r="HJA56" s="153"/>
      <c r="HJB56" s="153"/>
      <c r="HJC56" s="151"/>
      <c r="HJD56" s="153"/>
      <c r="HJF56" s="267"/>
      <c r="HJG56" s="267"/>
      <c r="HJH56" s="260"/>
      <c r="HJI56" s="293"/>
      <c r="HJJ56" s="293"/>
      <c r="HJK56" s="293"/>
      <c r="HJL56" s="261"/>
      <c r="HJM56" s="261"/>
      <c r="HJN56" s="261"/>
      <c r="HJO56" s="262"/>
      <c r="HJP56" s="262"/>
      <c r="HJQ56" s="261"/>
      <c r="HJR56" s="263"/>
      <c r="HJS56" s="264"/>
      <c r="HJT56" s="292"/>
      <c r="HJU56" s="292"/>
      <c r="HJV56" s="292"/>
      <c r="HJW56" s="292"/>
      <c r="HJX56" s="292"/>
      <c r="HJY56" s="292"/>
      <c r="HJZ56" s="153"/>
      <c r="HKA56" s="153"/>
      <c r="HKB56" s="151"/>
      <c r="HKC56" s="153"/>
      <c r="HKE56" s="267"/>
      <c r="HKF56" s="267"/>
      <c r="HKG56" s="260"/>
      <c r="HKH56" s="293"/>
      <c r="HKI56" s="293"/>
      <c r="HKJ56" s="293"/>
      <c r="HKK56" s="261"/>
      <c r="HKL56" s="261"/>
      <c r="HKM56" s="261"/>
      <c r="HKN56" s="262"/>
      <c r="HKO56" s="262"/>
      <c r="HKP56" s="261"/>
      <c r="HKQ56" s="263"/>
      <c r="HKR56" s="264"/>
      <c r="HKS56" s="292"/>
      <c r="HKT56" s="292"/>
      <c r="HKU56" s="292"/>
      <c r="HKV56" s="292"/>
      <c r="HKW56" s="292"/>
      <c r="HKX56" s="292"/>
      <c r="HKY56" s="153"/>
      <c r="HKZ56" s="153"/>
      <c r="HLA56" s="151"/>
      <c r="HLB56" s="153"/>
      <c r="HLD56" s="267"/>
      <c r="HLE56" s="267"/>
      <c r="HLF56" s="260"/>
      <c r="HLG56" s="293"/>
      <c r="HLH56" s="293"/>
      <c r="HLI56" s="293"/>
      <c r="HLJ56" s="261"/>
      <c r="HLK56" s="261"/>
      <c r="HLL56" s="261"/>
      <c r="HLM56" s="262"/>
      <c r="HLN56" s="262"/>
      <c r="HLO56" s="261"/>
      <c r="HLP56" s="263"/>
      <c r="HLQ56" s="264"/>
      <c r="HLR56" s="292"/>
      <c r="HLS56" s="292"/>
      <c r="HLT56" s="292"/>
      <c r="HLU56" s="292"/>
      <c r="HLV56" s="292"/>
      <c r="HLW56" s="292"/>
      <c r="HLX56" s="153"/>
      <c r="HLY56" s="153"/>
      <c r="HLZ56" s="151"/>
      <c r="HMA56" s="153"/>
      <c r="HMC56" s="267"/>
      <c r="HMD56" s="267"/>
      <c r="HME56" s="260"/>
      <c r="HMF56" s="293"/>
      <c r="HMG56" s="293"/>
      <c r="HMH56" s="293"/>
      <c r="HMI56" s="261"/>
      <c r="HMJ56" s="261"/>
      <c r="HMK56" s="261"/>
      <c r="HML56" s="262"/>
      <c r="HMM56" s="262"/>
      <c r="HMN56" s="261"/>
      <c r="HMO56" s="263"/>
      <c r="HMP56" s="264"/>
      <c r="HMQ56" s="292"/>
      <c r="HMR56" s="292"/>
      <c r="HMS56" s="292"/>
      <c r="HMT56" s="292"/>
      <c r="HMU56" s="292"/>
      <c r="HMV56" s="292"/>
      <c r="HMW56" s="153"/>
      <c r="HMX56" s="153"/>
      <c r="HMY56" s="151"/>
      <c r="HMZ56" s="153"/>
      <c r="HNB56" s="267"/>
      <c r="HNC56" s="267"/>
      <c r="HND56" s="260"/>
      <c r="HNE56" s="293"/>
      <c r="HNF56" s="293"/>
      <c r="HNG56" s="293"/>
      <c r="HNH56" s="261"/>
      <c r="HNI56" s="261"/>
      <c r="HNJ56" s="261"/>
      <c r="HNK56" s="262"/>
      <c r="HNL56" s="262"/>
      <c r="HNM56" s="261"/>
      <c r="HNN56" s="263"/>
      <c r="HNO56" s="264"/>
      <c r="HNP56" s="292"/>
      <c r="HNQ56" s="292"/>
      <c r="HNR56" s="292"/>
      <c r="HNS56" s="292"/>
      <c r="HNT56" s="292"/>
      <c r="HNU56" s="292"/>
      <c r="HNV56" s="153"/>
      <c r="HNW56" s="153"/>
      <c r="HNX56" s="151"/>
      <c r="HNY56" s="153"/>
      <c r="HOA56" s="267"/>
      <c r="HOB56" s="267"/>
      <c r="HOC56" s="260"/>
      <c r="HOD56" s="293"/>
      <c r="HOE56" s="293"/>
      <c r="HOF56" s="293"/>
      <c r="HOG56" s="261"/>
      <c r="HOH56" s="261"/>
      <c r="HOI56" s="261"/>
      <c r="HOJ56" s="262"/>
      <c r="HOK56" s="262"/>
      <c r="HOL56" s="261"/>
      <c r="HOM56" s="263"/>
      <c r="HON56" s="264"/>
      <c r="HOO56" s="292"/>
      <c r="HOP56" s="292"/>
      <c r="HOQ56" s="292"/>
      <c r="HOR56" s="292"/>
      <c r="HOS56" s="292"/>
      <c r="HOT56" s="292"/>
      <c r="HOU56" s="153"/>
      <c r="HOV56" s="153"/>
      <c r="HOW56" s="151"/>
      <c r="HOX56" s="153"/>
      <c r="HOZ56" s="267"/>
      <c r="HPA56" s="267"/>
      <c r="HPB56" s="260"/>
      <c r="HPC56" s="293"/>
      <c r="HPD56" s="293"/>
      <c r="HPE56" s="293"/>
      <c r="HPF56" s="261"/>
      <c r="HPG56" s="261"/>
      <c r="HPH56" s="261"/>
      <c r="HPI56" s="262"/>
      <c r="HPJ56" s="262"/>
      <c r="HPK56" s="261"/>
      <c r="HPL56" s="263"/>
      <c r="HPM56" s="264"/>
      <c r="HPN56" s="292"/>
      <c r="HPO56" s="292"/>
      <c r="HPP56" s="292"/>
      <c r="HPQ56" s="292"/>
      <c r="HPR56" s="292"/>
      <c r="HPS56" s="292"/>
      <c r="HPT56" s="153"/>
      <c r="HPU56" s="153"/>
      <c r="HPV56" s="151"/>
      <c r="HPW56" s="153"/>
      <c r="HPY56" s="267"/>
      <c r="HPZ56" s="267"/>
      <c r="HQA56" s="260"/>
      <c r="HQB56" s="293"/>
      <c r="HQC56" s="293"/>
      <c r="HQD56" s="293"/>
      <c r="HQE56" s="261"/>
      <c r="HQF56" s="261"/>
      <c r="HQG56" s="261"/>
      <c r="HQH56" s="262"/>
      <c r="HQI56" s="262"/>
      <c r="HQJ56" s="261"/>
      <c r="HQK56" s="263"/>
      <c r="HQL56" s="264"/>
      <c r="HQM56" s="292"/>
      <c r="HQN56" s="292"/>
      <c r="HQO56" s="292"/>
      <c r="HQP56" s="292"/>
      <c r="HQQ56" s="292"/>
      <c r="HQR56" s="292"/>
      <c r="HQS56" s="153"/>
      <c r="HQT56" s="153"/>
      <c r="HQU56" s="151"/>
      <c r="HQV56" s="153"/>
      <c r="HQX56" s="267"/>
      <c r="HQY56" s="267"/>
      <c r="HQZ56" s="260"/>
      <c r="HRA56" s="293"/>
      <c r="HRB56" s="293"/>
      <c r="HRC56" s="293"/>
      <c r="HRD56" s="261"/>
      <c r="HRE56" s="261"/>
      <c r="HRF56" s="261"/>
      <c r="HRG56" s="262"/>
      <c r="HRH56" s="262"/>
      <c r="HRI56" s="261"/>
      <c r="HRJ56" s="263"/>
      <c r="HRK56" s="264"/>
      <c r="HRL56" s="292"/>
      <c r="HRM56" s="292"/>
      <c r="HRN56" s="292"/>
      <c r="HRO56" s="292"/>
      <c r="HRP56" s="292"/>
      <c r="HRQ56" s="292"/>
      <c r="HRR56" s="153"/>
      <c r="HRS56" s="153"/>
      <c r="HRT56" s="151"/>
      <c r="HRU56" s="153"/>
      <c r="HRW56" s="267"/>
      <c r="HRX56" s="267"/>
      <c r="HRY56" s="260"/>
      <c r="HRZ56" s="293"/>
      <c r="HSA56" s="293"/>
      <c r="HSB56" s="293"/>
      <c r="HSC56" s="261"/>
      <c r="HSD56" s="261"/>
      <c r="HSE56" s="261"/>
      <c r="HSF56" s="262"/>
      <c r="HSG56" s="262"/>
      <c r="HSH56" s="261"/>
      <c r="HSI56" s="263"/>
      <c r="HSJ56" s="264"/>
      <c r="HSK56" s="292"/>
      <c r="HSL56" s="292"/>
      <c r="HSM56" s="292"/>
      <c r="HSN56" s="292"/>
      <c r="HSO56" s="292"/>
      <c r="HSP56" s="292"/>
      <c r="HSQ56" s="153"/>
      <c r="HSR56" s="153"/>
      <c r="HSS56" s="151"/>
      <c r="HST56" s="153"/>
      <c r="HSV56" s="267"/>
      <c r="HSW56" s="267"/>
      <c r="HSX56" s="260"/>
      <c r="HSY56" s="293"/>
      <c r="HSZ56" s="293"/>
      <c r="HTA56" s="293"/>
      <c r="HTB56" s="261"/>
      <c r="HTC56" s="261"/>
      <c r="HTD56" s="261"/>
      <c r="HTE56" s="262"/>
      <c r="HTF56" s="262"/>
      <c r="HTG56" s="261"/>
      <c r="HTH56" s="263"/>
      <c r="HTI56" s="264"/>
      <c r="HTJ56" s="292"/>
      <c r="HTK56" s="292"/>
      <c r="HTL56" s="292"/>
      <c r="HTM56" s="292"/>
      <c r="HTN56" s="292"/>
      <c r="HTO56" s="292"/>
      <c r="HTP56" s="153"/>
      <c r="HTQ56" s="153"/>
      <c r="HTR56" s="151"/>
      <c r="HTS56" s="153"/>
      <c r="HTU56" s="267"/>
      <c r="HTV56" s="267"/>
      <c r="HTW56" s="260"/>
      <c r="HTX56" s="293"/>
      <c r="HTY56" s="293"/>
      <c r="HTZ56" s="293"/>
      <c r="HUA56" s="261"/>
      <c r="HUB56" s="261"/>
      <c r="HUC56" s="261"/>
      <c r="HUD56" s="262"/>
      <c r="HUE56" s="262"/>
      <c r="HUF56" s="261"/>
      <c r="HUG56" s="263"/>
      <c r="HUH56" s="264"/>
      <c r="HUI56" s="292"/>
      <c r="HUJ56" s="292"/>
      <c r="HUK56" s="292"/>
      <c r="HUL56" s="292"/>
      <c r="HUM56" s="292"/>
      <c r="HUN56" s="292"/>
      <c r="HUO56" s="153"/>
      <c r="HUP56" s="153"/>
      <c r="HUQ56" s="151"/>
      <c r="HUR56" s="153"/>
      <c r="HUT56" s="267"/>
      <c r="HUU56" s="267"/>
      <c r="HUV56" s="260"/>
      <c r="HUW56" s="293"/>
      <c r="HUX56" s="293"/>
      <c r="HUY56" s="293"/>
      <c r="HUZ56" s="261"/>
      <c r="HVA56" s="261"/>
      <c r="HVB56" s="261"/>
      <c r="HVC56" s="262"/>
      <c r="HVD56" s="262"/>
      <c r="HVE56" s="261"/>
      <c r="HVF56" s="263"/>
      <c r="HVG56" s="264"/>
      <c r="HVH56" s="292"/>
      <c r="HVI56" s="292"/>
      <c r="HVJ56" s="292"/>
      <c r="HVK56" s="292"/>
      <c r="HVL56" s="292"/>
      <c r="HVM56" s="292"/>
      <c r="HVN56" s="153"/>
      <c r="HVO56" s="153"/>
      <c r="HVP56" s="151"/>
      <c r="HVQ56" s="153"/>
      <c r="HVS56" s="267"/>
      <c r="HVT56" s="267"/>
      <c r="HVU56" s="260"/>
      <c r="HVV56" s="293"/>
      <c r="HVW56" s="293"/>
      <c r="HVX56" s="293"/>
      <c r="HVY56" s="261"/>
      <c r="HVZ56" s="261"/>
      <c r="HWA56" s="261"/>
      <c r="HWB56" s="262"/>
      <c r="HWC56" s="262"/>
      <c r="HWD56" s="261"/>
      <c r="HWE56" s="263"/>
      <c r="HWF56" s="264"/>
      <c r="HWG56" s="292"/>
      <c r="HWH56" s="292"/>
      <c r="HWI56" s="292"/>
      <c r="HWJ56" s="292"/>
      <c r="HWK56" s="292"/>
      <c r="HWL56" s="292"/>
      <c r="HWM56" s="153"/>
      <c r="HWN56" s="153"/>
      <c r="HWO56" s="151"/>
      <c r="HWP56" s="153"/>
      <c r="HWR56" s="267"/>
      <c r="HWS56" s="267"/>
      <c r="HWT56" s="260"/>
      <c r="HWU56" s="293"/>
      <c r="HWV56" s="293"/>
      <c r="HWW56" s="293"/>
      <c r="HWX56" s="261"/>
      <c r="HWY56" s="261"/>
      <c r="HWZ56" s="261"/>
      <c r="HXA56" s="262"/>
      <c r="HXB56" s="262"/>
      <c r="HXC56" s="261"/>
      <c r="HXD56" s="263"/>
      <c r="HXE56" s="264"/>
      <c r="HXF56" s="292"/>
      <c r="HXG56" s="292"/>
      <c r="HXH56" s="292"/>
      <c r="HXI56" s="292"/>
      <c r="HXJ56" s="292"/>
      <c r="HXK56" s="292"/>
      <c r="HXL56" s="153"/>
      <c r="HXM56" s="153"/>
      <c r="HXN56" s="151"/>
      <c r="HXO56" s="153"/>
      <c r="HXQ56" s="267"/>
      <c r="HXR56" s="267"/>
      <c r="HXS56" s="260"/>
      <c r="HXT56" s="293"/>
      <c r="HXU56" s="293"/>
      <c r="HXV56" s="293"/>
      <c r="HXW56" s="261"/>
      <c r="HXX56" s="261"/>
      <c r="HXY56" s="261"/>
      <c r="HXZ56" s="262"/>
      <c r="HYA56" s="262"/>
      <c r="HYB56" s="261"/>
      <c r="HYC56" s="263"/>
      <c r="HYD56" s="264"/>
      <c r="HYE56" s="292"/>
      <c r="HYF56" s="292"/>
      <c r="HYG56" s="292"/>
      <c r="HYH56" s="292"/>
      <c r="HYI56" s="292"/>
      <c r="HYJ56" s="292"/>
      <c r="HYK56" s="153"/>
      <c r="HYL56" s="153"/>
      <c r="HYM56" s="151"/>
      <c r="HYN56" s="153"/>
      <c r="HYP56" s="267"/>
      <c r="HYQ56" s="267"/>
      <c r="HYR56" s="260"/>
      <c r="HYS56" s="293"/>
      <c r="HYT56" s="293"/>
      <c r="HYU56" s="293"/>
      <c r="HYV56" s="261"/>
      <c r="HYW56" s="261"/>
      <c r="HYX56" s="261"/>
      <c r="HYY56" s="262"/>
      <c r="HYZ56" s="262"/>
      <c r="HZA56" s="261"/>
      <c r="HZB56" s="263"/>
      <c r="HZC56" s="264"/>
      <c r="HZD56" s="292"/>
      <c r="HZE56" s="292"/>
      <c r="HZF56" s="292"/>
      <c r="HZG56" s="292"/>
      <c r="HZH56" s="292"/>
      <c r="HZI56" s="292"/>
      <c r="HZJ56" s="153"/>
      <c r="HZK56" s="153"/>
      <c r="HZL56" s="151"/>
      <c r="HZM56" s="153"/>
      <c r="HZO56" s="267"/>
      <c r="HZP56" s="267"/>
      <c r="HZQ56" s="260"/>
      <c r="HZR56" s="293"/>
      <c r="HZS56" s="293"/>
      <c r="HZT56" s="293"/>
      <c r="HZU56" s="261"/>
      <c r="HZV56" s="261"/>
      <c r="HZW56" s="261"/>
      <c r="HZX56" s="262"/>
      <c r="HZY56" s="262"/>
      <c r="HZZ56" s="261"/>
      <c r="IAA56" s="263"/>
      <c r="IAB56" s="264"/>
      <c r="IAC56" s="292"/>
      <c r="IAD56" s="292"/>
      <c r="IAE56" s="292"/>
      <c r="IAF56" s="292"/>
      <c r="IAG56" s="292"/>
      <c r="IAH56" s="292"/>
      <c r="IAI56" s="153"/>
      <c r="IAJ56" s="153"/>
      <c r="IAK56" s="151"/>
      <c r="IAL56" s="153"/>
      <c r="IAN56" s="267"/>
      <c r="IAO56" s="267"/>
      <c r="IAP56" s="260"/>
      <c r="IAQ56" s="293"/>
      <c r="IAR56" s="293"/>
      <c r="IAS56" s="293"/>
      <c r="IAT56" s="261"/>
      <c r="IAU56" s="261"/>
      <c r="IAV56" s="261"/>
      <c r="IAW56" s="262"/>
      <c r="IAX56" s="262"/>
      <c r="IAY56" s="261"/>
      <c r="IAZ56" s="263"/>
      <c r="IBA56" s="264"/>
      <c r="IBB56" s="292"/>
      <c r="IBC56" s="292"/>
      <c r="IBD56" s="292"/>
      <c r="IBE56" s="292"/>
      <c r="IBF56" s="292"/>
      <c r="IBG56" s="292"/>
      <c r="IBH56" s="153"/>
      <c r="IBI56" s="153"/>
      <c r="IBJ56" s="151"/>
      <c r="IBK56" s="153"/>
      <c r="IBM56" s="267"/>
      <c r="IBN56" s="267"/>
      <c r="IBO56" s="260"/>
      <c r="IBP56" s="293"/>
      <c r="IBQ56" s="293"/>
      <c r="IBR56" s="293"/>
      <c r="IBS56" s="261"/>
      <c r="IBT56" s="261"/>
      <c r="IBU56" s="261"/>
      <c r="IBV56" s="262"/>
      <c r="IBW56" s="262"/>
      <c r="IBX56" s="261"/>
      <c r="IBY56" s="263"/>
      <c r="IBZ56" s="264"/>
      <c r="ICA56" s="292"/>
      <c r="ICB56" s="292"/>
      <c r="ICC56" s="292"/>
      <c r="ICD56" s="292"/>
      <c r="ICE56" s="292"/>
      <c r="ICF56" s="292"/>
      <c r="ICG56" s="153"/>
      <c r="ICH56" s="153"/>
      <c r="ICI56" s="151"/>
      <c r="ICJ56" s="153"/>
      <c r="ICL56" s="267"/>
      <c r="ICM56" s="267"/>
      <c r="ICN56" s="260"/>
      <c r="ICO56" s="293"/>
      <c r="ICP56" s="293"/>
      <c r="ICQ56" s="293"/>
      <c r="ICR56" s="261"/>
      <c r="ICS56" s="261"/>
      <c r="ICT56" s="261"/>
      <c r="ICU56" s="262"/>
      <c r="ICV56" s="262"/>
      <c r="ICW56" s="261"/>
      <c r="ICX56" s="263"/>
      <c r="ICY56" s="264"/>
      <c r="ICZ56" s="292"/>
      <c r="IDA56" s="292"/>
      <c r="IDB56" s="292"/>
      <c r="IDC56" s="292"/>
      <c r="IDD56" s="292"/>
      <c r="IDE56" s="292"/>
      <c r="IDF56" s="153"/>
      <c r="IDG56" s="153"/>
      <c r="IDH56" s="151"/>
      <c r="IDI56" s="153"/>
      <c r="IDK56" s="267"/>
      <c r="IDL56" s="267"/>
      <c r="IDM56" s="260"/>
      <c r="IDN56" s="293"/>
      <c r="IDO56" s="293"/>
      <c r="IDP56" s="293"/>
      <c r="IDQ56" s="261"/>
      <c r="IDR56" s="261"/>
      <c r="IDS56" s="261"/>
      <c r="IDT56" s="262"/>
      <c r="IDU56" s="262"/>
      <c r="IDV56" s="261"/>
      <c r="IDW56" s="263"/>
      <c r="IDX56" s="264"/>
      <c r="IDY56" s="292"/>
      <c r="IDZ56" s="292"/>
      <c r="IEA56" s="292"/>
      <c r="IEB56" s="292"/>
      <c r="IEC56" s="292"/>
      <c r="IED56" s="292"/>
      <c r="IEE56" s="153"/>
      <c r="IEF56" s="153"/>
      <c r="IEG56" s="151"/>
      <c r="IEH56" s="153"/>
      <c r="IEJ56" s="267"/>
      <c r="IEK56" s="267"/>
      <c r="IEL56" s="260"/>
      <c r="IEM56" s="293"/>
      <c r="IEN56" s="293"/>
      <c r="IEO56" s="293"/>
      <c r="IEP56" s="261"/>
      <c r="IEQ56" s="261"/>
      <c r="IER56" s="261"/>
      <c r="IES56" s="262"/>
      <c r="IET56" s="262"/>
      <c r="IEU56" s="261"/>
      <c r="IEV56" s="263"/>
      <c r="IEW56" s="264"/>
      <c r="IEX56" s="292"/>
      <c r="IEY56" s="292"/>
      <c r="IEZ56" s="292"/>
      <c r="IFA56" s="292"/>
      <c r="IFB56" s="292"/>
      <c r="IFC56" s="292"/>
      <c r="IFD56" s="153"/>
      <c r="IFE56" s="153"/>
      <c r="IFF56" s="151"/>
      <c r="IFG56" s="153"/>
      <c r="IFI56" s="267"/>
      <c r="IFJ56" s="267"/>
      <c r="IFK56" s="260"/>
      <c r="IFL56" s="293"/>
      <c r="IFM56" s="293"/>
      <c r="IFN56" s="293"/>
      <c r="IFO56" s="261"/>
      <c r="IFP56" s="261"/>
      <c r="IFQ56" s="261"/>
      <c r="IFR56" s="262"/>
      <c r="IFS56" s="262"/>
      <c r="IFT56" s="261"/>
      <c r="IFU56" s="263"/>
      <c r="IFV56" s="264"/>
      <c r="IFW56" s="292"/>
      <c r="IFX56" s="292"/>
      <c r="IFY56" s="292"/>
      <c r="IFZ56" s="292"/>
      <c r="IGA56" s="292"/>
      <c r="IGB56" s="292"/>
      <c r="IGC56" s="153"/>
      <c r="IGD56" s="153"/>
      <c r="IGE56" s="151"/>
      <c r="IGF56" s="153"/>
      <c r="IGH56" s="267"/>
      <c r="IGI56" s="267"/>
      <c r="IGJ56" s="260"/>
      <c r="IGK56" s="293"/>
      <c r="IGL56" s="293"/>
      <c r="IGM56" s="293"/>
      <c r="IGN56" s="261"/>
      <c r="IGO56" s="261"/>
      <c r="IGP56" s="261"/>
      <c r="IGQ56" s="262"/>
      <c r="IGR56" s="262"/>
      <c r="IGS56" s="261"/>
      <c r="IGT56" s="263"/>
      <c r="IGU56" s="264"/>
      <c r="IGV56" s="292"/>
      <c r="IGW56" s="292"/>
      <c r="IGX56" s="292"/>
      <c r="IGY56" s="292"/>
      <c r="IGZ56" s="292"/>
      <c r="IHA56" s="292"/>
      <c r="IHB56" s="153"/>
      <c r="IHC56" s="153"/>
      <c r="IHD56" s="151"/>
      <c r="IHE56" s="153"/>
      <c r="IHG56" s="267"/>
      <c r="IHH56" s="267"/>
      <c r="IHI56" s="260"/>
      <c r="IHJ56" s="293"/>
      <c r="IHK56" s="293"/>
      <c r="IHL56" s="293"/>
      <c r="IHM56" s="261"/>
      <c r="IHN56" s="261"/>
      <c r="IHO56" s="261"/>
      <c r="IHP56" s="262"/>
      <c r="IHQ56" s="262"/>
      <c r="IHR56" s="261"/>
      <c r="IHS56" s="263"/>
      <c r="IHT56" s="264"/>
      <c r="IHU56" s="292"/>
      <c r="IHV56" s="292"/>
      <c r="IHW56" s="292"/>
      <c r="IHX56" s="292"/>
      <c r="IHY56" s="292"/>
      <c r="IHZ56" s="292"/>
      <c r="IIA56" s="153"/>
      <c r="IIB56" s="153"/>
      <c r="IIC56" s="151"/>
      <c r="IID56" s="153"/>
      <c r="IIF56" s="267"/>
      <c r="IIG56" s="267"/>
      <c r="IIH56" s="260"/>
      <c r="III56" s="293"/>
      <c r="IIJ56" s="293"/>
      <c r="IIK56" s="293"/>
      <c r="IIL56" s="261"/>
      <c r="IIM56" s="261"/>
      <c r="IIN56" s="261"/>
      <c r="IIO56" s="262"/>
      <c r="IIP56" s="262"/>
      <c r="IIQ56" s="261"/>
      <c r="IIR56" s="263"/>
      <c r="IIS56" s="264"/>
      <c r="IIT56" s="292"/>
      <c r="IIU56" s="292"/>
      <c r="IIV56" s="292"/>
      <c r="IIW56" s="292"/>
      <c r="IIX56" s="292"/>
      <c r="IIY56" s="292"/>
      <c r="IIZ56" s="153"/>
      <c r="IJA56" s="153"/>
      <c r="IJB56" s="151"/>
      <c r="IJC56" s="153"/>
      <c r="IJE56" s="267"/>
      <c r="IJF56" s="267"/>
      <c r="IJG56" s="260"/>
      <c r="IJH56" s="293"/>
      <c r="IJI56" s="293"/>
      <c r="IJJ56" s="293"/>
      <c r="IJK56" s="261"/>
      <c r="IJL56" s="261"/>
      <c r="IJM56" s="261"/>
      <c r="IJN56" s="262"/>
      <c r="IJO56" s="262"/>
      <c r="IJP56" s="261"/>
      <c r="IJQ56" s="263"/>
      <c r="IJR56" s="264"/>
      <c r="IJS56" s="292"/>
      <c r="IJT56" s="292"/>
      <c r="IJU56" s="292"/>
      <c r="IJV56" s="292"/>
      <c r="IJW56" s="292"/>
      <c r="IJX56" s="292"/>
      <c r="IJY56" s="153"/>
      <c r="IJZ56" s="153"/>
      <c r="IKA56" s="151"/>
      <c r="IKB56" s="153"/>
      <c r="IKD56" s="267"/>
      <c r="IKE56" s="267"/>
      <c r="IKF56" s="260"/>
      <c r="IKG56" s="293"/>
      <c r="IKH56" s="293"/>
      <c r="IKI56" s="293"/>
      <c r="IKJ56" s="261"/>
      <c r="IKK56" s="261"/>
      <c r="IKL56" s="261"/>
      <c r="IKM56" s="262"/>
      <c r="IKN56" s="262"/>
      <c r="IKO56" s="261"/>
      <c r="IKP56" s="263"/>
      <c r="IKQ56" s="264"/>
      <c r="IKR56" s="292"/>
      <c r="IKS56" s="292"/>
      <c r="IKT56" s="292"/>
      <c r="IKU56" s="292"/>
      <c r="IKV56" s="292"/>
      <c r="IKW56" s="292"/>
      <c r="IKX56" s="153"/>
      <c r="IKY56" s="153"/>
      <c r="IKZ56" s="151"/>
      <c r="ILA56" s="153"/>
      <c r="ILC56" s="267"/>
      <c r="ILD56" s="267"/>
      <c r="ILE56" s="260"/>
      <c r="ILF56" s="293"/>
      <c r="ILG56" s="293"/>
      <c r="ILH56" s="293"/>
      <c r="ILI56" s="261"/>
      <c r="ILJ56" s="261"/>
      <c r="ILK56" s="261"/>
      <c r="ILL56" s="262"/>
      <c r="ILM56" s="262"/>
      <c r="ILN56" s="261"/>
      <c r="ILO56" s="263"/>
      <c r="ILP56" s="264"/>
      <c r="ILQ56" s="292"/>
      <c r="ILR56" s="292"/>
      <c r="ILS56" s="292"/>
      <c r="ILT56" s="292"/>
      <c r="ILU56" s="292"/>
      <c r="ILV56" s="292"/>
      <c r="ILW56" s="153"/>
      <c r="ILX56" s="153"/>
      <c r="ILY56" s="151"/>
      <c r="ILZ56" s="153"/>
      <c r="IMB56" s="267"/>
      <c r="IMC56" s="267"/>
      <c r="IMD56" s="260"/>
      <c r="IME56" s="293"/>
      <c r="IMF56" s="293"/>
      <c r="IMG56" s="293"/>
      <c r="IMH56" s="261"/>
      <c r="IMI56" s="261"/>
      <c r="IMJ56" s="261"/>
      <c r="IMK56" s="262"/>
      <c r="IML56" s="262"/>
      <c r="IMM56" s="261"/>
      <c r="IMN56" s="263"/>
      <c r="IMO56" s="264"/>
      <c r="IMP56" s="292"/>
      <c r="IMQ56" s="292"/>
      <c r="IMR56" s="292"/>
      <c r="IMS56" s="292"/>
      <c r="IMT56" s="292"/>
      <c r="IMU56" s="292"/>
      <c r="IMV56" s="153"/>
      <c r="IMW56" s="153"/>
      <c r="IMX56" s="151"/>
      <c r="IMY56" s="153"/>
      <c r="INA56" s="267"/>
      <c r="INB56" s="267"/>
      <c r="INC56" s="260"/>
      <c r="IND56" s="293"/>
      <c r="INE56" s="293"/>
      <c r="INF56" s="293"/>
      <c r="ING56" s="261"/>
      <c r="INH56" s="261"/>
      <c r="INI56" s="261"/>
      <c r="INJ56" s="262"/>
      <c r="INK56" s="262"/>
      <c r="INL56" s="261"/>
      <c r="INM56" s="263"/>
      <c r="INN56" s="264"/>
      <c r="INO56" s="292"/>
      <c r="INP56" s="292"/>
      <c r="INQ56" s="292"/>
      <c r="INR56" s="292"/>
      <c r="INS56" s="292"/>
      <c r="INT56" s="292"/>
      <c r="INU56" s="153"/>
      <c r="INV56" s="153"/>
      <c r="INW56" s="151"/>
      <c r="INX56" s="153"/>
      <c r="INZ56" s="267"/>
      <c r="IOA56" s="267"/>
      <c r="IOB56" s="260"/>
      <c r="IOC56" s="293"/>
      <c r="IOD56" s="293"/>
      <c r="IOE56" s="293"/>
      <c r="IOF56" s="261"/>
      <c r="IOG56" s="261"/>
      <c r="IOH56" s="261"/>
      <c r="IOI56" s="262"/>
      <c r="IOJ56" s="262"/>
      <c r="IOK56" s="261"/>
      <c r="IOL56" s="263"/>
      <c r="IOM56" s="264"/>
      <c r="ION56" s="292"/>
      <c r="IOO56" s="292"/>
      <c r="IOP56" s="292"/>
      <c r="IOQ56" s="292"/>
      <c r="IOR56" s="292"/>
      <c r="IOS56" s="292"/>
      <c r="IOT56" s="153"/>
      <c r="IOU56" s="153"/>
      <c r="IOV56" s="151"/>
      <c r="IOW56" s="153"/>
      <c r="IOY56" s="267"/>
      <c r="IOZ56" s="267"/>
      <c r="IPA56" s="260"/>
      <c r="IPB56" s="293"/>
      <c r="IPC56" s="293"/>
      <c r="IPD56" s="293"/>
      <c r="IPE56" s="261"/>
      <c r="IPF56" s="261"/>
      <c r="IPG56" s="261"/>
      <c r="IPH56" s="262"/>
      <c r="IPI56" s="262"/>
      <c r="IPJ56" s="261"/>
      <c r="IPK56" s="263"/>
      <c r="IPL56" s="264"/>
      <c r="IPM56" s="292"/>
      <c r="IPN56" s="292"/>
      <c r="IPO56" s="292"/>
      <c r="IPP56" s="292"/>
      <c r="IPQ56" s="292"/>
      <c r="IPR56" s="292"/>
      <c r="IPS56" s="153"/>
      <c r="IPT56" s="153"/>
      <c r="IPU56" s="151"/>
      <c r="IPV56" s="153"/>
      <c r="IPX56" s="267"/>
      <c r="IPY56" s="267"/>
      <c r="IPZ56" s="260"/>
      <c r="IQA56" s="293"/>
      <c r="IQB56" s="293"/>
      <c r="IQC56" s="293"/>
      <c r="IQD56" s="261"/>
      <c r="IQE56" s="261"/>
      <c r="IQF56" s="261"/>
      <c r="IQG56" s="262"/>
      <c r="IQH56" s="262"/>
      <c r="IQI56" s="261"/>
      <c r="IQJ56" s="263"/>
      <c r="IQK56" s="264"/>
      <c r="IQL56" s="292"/>
      <c r="IQM56" s="292"/>
      <c r="IQN56" s="292"/>
      <c r="IQO56" s="292"/>
      <c r="IQP56" s="292"/>
      <c r="IQQ56" s="292"/>
      <c r="IQR56" s="153"/>
      <c r="IQS56" s="153"/>
      <c r="IQT56" s="151"/>
      <c r="IQU56" s="153"/>
      <c r="IQW56" s="267"/>
      <c r="IQX56" s="267"/>
      <c r="IQY56" s="260"/>
      <c r="IQZ56" s="293"/>
      <c r="IRA56" s="293"/>
      <c r="IRB56" s="293"/>
      <c r="IRC56" s="261"/>
      <c r="IRD56" s="261"/>
      <c r="IRE56" s="261"/>
      <c r="IRF56" s="262"/>
      <c r="IRG56" s="262"/>
      <c r="IRH56" s="261"/>
      <c r="IRI56" s="263"/>
      <c r="IRJ56" s="264"/>
      <c r="IRK56" s="292"/>
      <c r="IRL56" s="292"/>
      <c r="IRM56" s="292"/>
      <c r="IRN56" s="292"/>
      <c r="IRO56" s="292"/>
      <c r="IRP56" s="292"/>
      <c r="IRQ56" s="153"/>
      <c r="IRR56" s="153"/>
      <c r="IRS56" s="151"/>
      <c r="IRT56" s="153"/>
      <c r="IRV56" s="267"/>
      <c r="IRW56" s="267"/>
      <c r="IRX56" s="260"/>
      <c r="IRY56" s="293"/>
      <c r="IRZ56" s="293"/>
      <c r="ISA56" s="293"/>
      <c r="ISB56" s="261"/>
      <c r="ISC56" s="261"/>
      <c r="ISD56" s="261"/>
      <c r="ISE56" s="262"/>
      <c r="ISF56" s="262"/>
      <c r="ISG56" s="261"/>
      <c r="ISH56" s="263"/>
      <c r="ISI56" s="264"/>
      <c r="ISJ56" s="292"/>
      <c r="ISK56" s="292"/>
      <c r="ISL56" s="292"/>
      <c r="ISM56" s="292"/>
      <c r="ISN56" s="292"/>
      <c r="ISO56" s="292"/>
      <c r="ISP56" s="153"/>
      <c r="ISQ56" s="153"/>
      <c r="ISR56" s="151"/>
      <c r="ISS56" s="153"/>
      <c r="ISU56" s="267"/>
      <c r="ISV56" s="267"/>
      <c r="ISW56" s="260"/>
      <c r="ISX56" s="293"/>
      <c r="ISY56" s="293"/>
      <c r="ISZ56" s="293"/>
      <c r="ITA56" s="261"/>
      <c r="ITB56" s="261"/>
      <c r="ITC56" s="261"/>
      <c r="ITD56" s="262"/>
      <c r="ITE56" s="262"/>
      <c r="ITF56" s="261"/>
      <c r="ITG56" s="263"/>
      <c r="ITH56" s="264"/>
      <c r="ITI56" s="292"/>
      <c r="ITJ56" s="292"/>
      <c r="ITK56" s="292"/>
      <c r="ITL56" s="292"/>
      <c r="ITM56" s="292"/>
      <c r="ITN56" s="292"/>
      <c r="ITO56" s="153"/>
      <c r="ITP56" s="153"/>
      <c r="ITQ56" s="151"/>
      <c r="ITR56" s="153"/>
      <c r="ITT56" s="267"/>
      <c r="ITU56" s="267"/>
      <c r="ITV56" s="260"/>
      <c r="ITW56" s="293"/>
      <c r="ITX56" s="293"/>
      <c r="ITY56" s="293"/>
      <c r="ITZ56" s="261"/>
      <c r="IUA56" s="261"/>
      <c r="IUB56" s="261"/>
      <c r="IUC56" s="262"/>
      <c r="IUD56" s="262"/>
      <c r="IUE56" s="261"/>
      <c r="IUF56" s="263"/>
      <c r="IUG56" s="264"/>
      <c r="IUH56" s="292"/>
      <c r="IUI56" s="292"/>
      <c r="IUJ56" s="292"/>
      <c r="IUK56" s="292"/>
      <c r="IUL56" s="292"/>
      <c r="IUM56" s="292"/>
      <c r="IUN56" s="153"/>
      <c r="IUO56" s="153"/>
      <c r="IUP56" s="151"/>
      <c r="IUQ56" s="153"/>
      <c r="IUS56" s="267"/>
      <c r="IUT56" s="267"/>
      <c r="IUU56" s="260"/>
      <c r="IUV56" s="293"/>
      <c r="IUW56" s="293"/>
      <c r="IUX56" s="293"/>
      <c r="IUY56" s="261"/>
      <c r="IUZ56" s="261"/>
      <c r="IVA56" s="261"/>
      <c r="IVB56" s="262"/>
      <c r="IVC56" s="262"/>
      <c r="IVD56" s="261"/>
      <c r="IVE56" s="263"/>
      <c r="IVF56" s="264"/>
      <c r="IVG56" s="292"/>
      <c r="IVH56" s="292"/>
      <c r="IVI56" s="292"/>
      <c r="IVJ56" s="292"/>
      <c r="IVK56" s="292"/>
      <c r="IVL56" s="292"/>
      <c r="IVM56" s="153"/>
      <c r="IVN56" s="153"/>
      <c r="IVO56" s="151"/>
      <c r="IVP56" s="153"/>
      <c r="IVR56" s="267"/>
      <c r="IVS56" s="267"/>
      <c r="IVT56" s="260"/>
      <c r="IVU56" s="293"/>
      <c r="IVV56" s="293"/>
      <c r="IVW56" s="293"/>
      <c r="IVX56" s="261"/>
      <c r="IVY56" s="261"/>
      <c r="IVZ56" s="261"/>
      <c r="IWA56" s="262"/>
      <c r="IWB56" s="262"/>
      <c r="IWC56" s="261"/>
      <c r="IWD56" s="263"/>
      <c r="IWE56" s="264"/>
      <c r="IWF56" s="292"/>
      <c r="IWG56" s="292"/>
      <c r="IWH56" s="292"/>
      <c r="IWI56" s="292"/>
      <c r="IWJ56" s="292"/>
      <c r="IWK56" s="292"/>
      <c r="IWL56" s="153"/>
      <c r="IWM56" s="153"/>
      <c r="IWN56" s="151"/>
      <c r="IWO56" s="153"/>
      <c r="IWQ56" s="267"/>
      <c r="IWR56" s="267"/>
      <c r="IWS56" s="260"/>
      <c r="IWT56" s="293"/>
      <c r="IWU56" s="293"/>
      <c r="IWV56" s="293"/>
      <c r="IWW56" s="261"/>
      <c r="IWX56" s="261"/>
      <c r="IWY56" s="261"/>
      <c r="IWZ56" s="262"/>
      <c r="IXA56" s="262"/>
      <c r="IXB56" s="261"/>
      <c r="IXC56" s="263"/>
      <c r="IXD56" s="264"/>
      <c r="IXE56" s="292"/>
      <c r="IXF56" s="292"/>
      <c r="IXG56" s="292"/>
      <c r="IXH56" s="292"/>
      <c r="IXI56" s="292"/>
      <c r="IXJ56" s="292"/>
      <c r="IXK56" s="153"/>
      <c r="IXL56" s="153"/>
      <c r="IXM56" s="151"/>
      <c r="IXN56" s="153"/>
      <c r="IXP56" s="267"/>
      <c r="IXQ56" s="267"/>
      <c r="IXR56" s="260"/>
      <c r="IXS56" s="293"/>
      <c r="IXT56" s="293"/>
      <c r="IXU56" s="293"/>
      <c r="IXV56" s="261"/>
      <c r="IXW56" s="261"/>
      <c r="IXX56" s="261"/>
      <c r="IXY56" s="262"/>
      <c r="IXZ56" s="262"/>
      <c r="IYA56" s="261"/>
      <c r="IYB56" s="263"/>
      <c r="IYC56" s="264"/>
      <c r="IYD56" s="292"/>
      <c r="IYE56" s="292"/>
      <c r="IYF56" s="292"/>
      <c r="IYG56" s="292"/>
      <c r="IYH56" s="292"/>
      <c r="IYI56" s="292"/>
      <c r="IYJ56" s="153"/>
      <c r="IYK56" s="153"/>
      <c r="IYL56" s="151"/>
      <c r="IYM56" s="153"/>
      <c r="IYO56" s="267"/>
      <c r="IYP56" s="267"/>
      <c r="IYQ56" s="260"/>
      <c r="IYR56" s="293"/>
      <c r="IYS56" s="293"/>
      <c r="IYT56" s="293"/>
      <c r="IYU56" s="261"/>
      <c r="IYV56" s="261"/>
      <c r="IYW56" s="261"/>
      <c r="IYX56" s="262"/>
      <c r="IYY56" s="262"/>
      <c r="IYZ56" s="261"/>
      <c r="IZA56" s="263"/>
      <c r="IZB56" s="264"/>
      <c r="IZC56" s="292"/>
      <c r="IZD56" s="292"/>
      <c r="IZE56" s="292"/>
      <c r="IZF56" s="292"/>
      <c r="IZG56" s="292"/>
      <c r="IZH56" s="292"/>
      <c r="IZI56" s="153"/>
      <c r="IZJ56" s="153"/>
      <c r="IZK56" s="151"/>
      <c r="IZL56" s="153"/>
      <c r="IZN56" s="267"/>
      <c r="IZO56" s="267"/>
      <c r="IZP56" s="260"/>
      <c r="IZQ56" s="293"/>
      <c r="IZR56" s="293"/>
      <c r="IZS56" s="293"/>
      <c r="IZT56" s="261"/>
      <c r="IZU56" s="261"/>
      <c r="IZV56" s="261"/>
      <c r="IZW56" s="262"/>
      <c r="IZX56" s="262"/>
      <c r="IZY56" s="261"/>
      <c r="IZZ56" s="263"/>
      <c r="JAA56" s="264"/>
      <c r="JAB56" s="292"/>
      <c r="JAC56" s="292"/>
      <c r="JAD56" s="292"/>
      <c r="JAE56" s="292"/>
      <c r="JAF56" s="292"/>
      <c r="JAG56" s="292"/>
      <c r="JAH56" s="153"/>
      <c r="JAI56" s="153"/>
      <c r="JAJ56" s="151"/>
      <c r="JAK56" s="153"/>
      <c r="JAM56" s="267"/>
      <c r="JAN56" s="267"/>
      <c r="JAO56" s="260"/>
      <c r="JAP56" s="293"/>
      <c r="JAQ56" s="293"/>
      <c r="JAR56" s="293"/>
      <c r="JAS56" s="261"/>
      <c r="JAT56" s="261"/>
      <c r="JAU56" s="261"/>
      <c r="JAV56" s="262"/>
      <c r="JAW56" s="262"/>
      <c r="JAX56" s="261"/>
      <c r="JAY56" s="263"/>
      <c r="JAZ56" s="264"/>
      <c r="JBA56" s="292"/>
      <c r="JBB56" s="292"/>
      <c r="JBC56" s="292"/>
      <c r="JBD56" s="292"/>
      <c r="JBE56" s="292"/>
      <c r="JBF56" s="292"/>
      <c r="JBG56" s="153"/>
      <c r="JBH56" s="153"/>
      <c r="JBI56" s="151"/>
      <c r="JBJ56" s="153"/>
      <c r="JBL56" s="267"/>
      <c r="JBM56" s="267"/>
      <c r="JBN56" s="260"/>
      <c r="JBO56" s="293"/>
      <c r="JBP56" s="293"/>
      <c r="JBQ56" s="293"/>
      <c r="JBR56" s="261"/>
      <c r="JBS56" s="261"/>
      <c r="JBT56" s="261"/>
      <c r="JBU56" s="262"/>
      <c r="JBV56" s="262"/>
      <c r="JBW56" s="261"/>
      <c r="JBX56" s="263"/>
      <c r="JBY56" s="264"/>
      <c r="JBZ56" s="292"/>
      <c r="JCA56" s="292"/>
      <c r="JCB56" s="292"/>
      <c r="JCC56" s="292"/>
      <c r="JCD56" s="292"/>
      <c r="JCE56" s="292"/>
      <c r="JCF56" s="153"/>
      <c r="JCG56" s="153"/>
      <c r="JCH56" s="151"/>
      <c r="JCI56" s="153"/>
      <c r="JCK56" s="267"/>
      <c r="JCL56" s="267"/>
      <c r="JCM56" s="260"/>
      <c r="JCN56" s="293"/>
      <c r="JCO56" s="293"/>
      <c r="JCP56" s="293"/>
      <c r="JCQ56" s="261"/>
      <c r="JCR56" s="261"/>
      <c r="JCS56" s="261"/>
      <c r="JCT56" s="262"/>
      <c r="JCU56" s="262"/>
      <c r="JCV56" s="261"/>
      <c r="JCW56" s="263"/>
      <c r="JCX56" s="264"/>
      <c r="JCY56" s="292"/>
      <c r="JCZ56" s="292"/>
      <c r="JDA56" s="292"/>
      <c r="JDB56" s="292"/>
      <c r="JDC56" s="292"/>
      <c r="JDD56" s="292"/>
      <c r="JDE56" s="153"/>
      <c r="JDF56" s="153"/>
      <c r="JDG56" s="151"/>
      <c r="JDH56" s="153"/>
      <c r="JDJ56" s="267"/>
      <c r="JDK56" s="267"/>
      <c r="JDL56" s="260"/>
      <c r="JDM56" s="293"/>
      <c r="JDN56" s="293"/>
      <c r="JDO56" s="293"/>
      <c r="JDP56" s="261"/>
      <c r="JDQ56" s="261"/>
      <c r="JDR56" s="261"/>
      <c r="JDS56" s="262"/>
      <c r="JDT56" s="262"/>
      <c r="JDU56" s="261"/>
      <c r="JDV56" s="263"/>
      <c r="JDW56" s="264"/>
      <c r="JDX56" s="292"/>
      <c r="JDY56" s="292"/>
      <c r="JDZ56" s="292"/>
      <c r="JEA56" s="292"/>
      <c r="JEB56" s="292"/>
      <c r="JEC56" s="292"/>
      <c r="JED56" s="153"/>
      <c r="JEE56" s="153"/>
      <c r="JEF56" s="151"/>
      <c r="JEG56" s="153"/>
      <c r="JEI56" s="267"/>
      <c r="JEJ56" s="267"/>
      <c r="JEK56" s="260"/>
      <c r="JEL56" s="293"/>
      <c r="JEM56" s="293"/>
      <c r="JEN56" s="293"/>
      <c r="JEO56" s="261"/>
      <c r="JEP56" s="261"/>
      <c r="JEQ56" s="261"/>
      <c r="JER56" s="262"/>
      <c r="JES56" s="262"/>
      <c r="JET56" s="261"/>
      <c r="JEU56" s="263"/>
      <c r="JEV56" s="264"/>
      <c r="JEW56" s="292"/>
      <c r="JEX56" s="292"/>
      <c r="JEY56" s="292"/>
      <c r="JEZ56" s="292"/>
      <c r="JFA56" s="292"/>
      <c r="JFB56" s="292"/>
      <c r="JFC56" s="153"/>
      <c r="JFD56" s="153"/>
      <c r="JFE56" s="151"/>
      <c r="JFF56" s="153"/>
      <c r="JFH56" s="267"/>
      <c r="JFI56" s="267"/>
      <c r="JFJ56" s="260"/>
      <c r="JFK56" s="293"/>
      <c r="JFL56" s="293"/>
      <c r="JFM56" s="293"/>
      <c r="JFN56" s="261"/>
      <c r="JFO56" s="261"/>
      <c r="JFP56" s="261"/>
      <c r="JFQ56" s="262"/>
      <c r="JFR56" s="262"/>
      <c r="JFS56" s="261"/>
      <c r="JFT56" s="263"/>
      <c r="JFU56" s="264"/>
      <c r="JFV56" s="292"/>
      <c r="JFW56" s="292"/>
      <c r="JFX56" s="292"/>
      <c r="JFY56" s="292"/>
      <c r="JFZ56" s="292"/>
      <c r="JGA56" s="292"/>
      <c r="JGB56" s="153"/>
      <c r="JGC56" s="153"/>
      <c r="JGD56" s="151"/>
      <c r="JGE56" s="153"/>
      <c r="JGG56" s="267"/>
      <c r="JGH56" s="267"/>
      <c r="JGI56" s="260"/>
      <c r="JGJ56" s="293"/>
      <c r="JGK56" s="293"/>
      <c r="JGL56" s="293"/>
      <c r="JGM56" s="261"/>
      <c r="JGN56" s="261"/>
      <c r="JGO56" s="261"/>
      <c r="JGP56" s="262"/>
      <c r="JGQ56" s="262"/>
      <c r="JGR56" s="261"/>
      <c r="JGS56" s="263"/>
      <c r="JGT56" s="264"/>
      <c r="JGU56" s="292"/>
      <c r="JGV56" s="292"/>
      <c r="JGW56" s="292"/>
      <c r="JGX56" s="292"/>
      <c r="JGY56" s="292"/>
      <c r="JGZ56" s="292"/>
      <c r="JHA56" s="153"/>
      <c r="JHB56" s="153"/>
      <c r="JHC56" s="151"/>
      <c r="JHD56" s="153"/>
      <c r="JHF56" s="267"/>
      <c r="JHG56" s="267"/>
      <c r="JHH56" s="260"/>
      <c r="JHI56" s="293"/>
      <c r="JHJ56" s="293"/>
      <c r="JHK56" s="293"/>
      <c r="JHL56" s="261"/>
      <c r="JHM56" s="261"/>
      <c r="JHN56" s="261"/>
      <c r="JHO56" s="262"/>
      <c r="JHP56" s="262"/>
      <c r="JHQ56" s="261"/>
      <c r="JHR56" s="263"/>
      <c r="JHS56" s="264"/>
      <c r="JHT56" s="292"/>
      <c r="JHU56" s="292"/>
      <c r="JHV56" s="292"/>
      <c r="JHW56" s="292"/>
      <c r="JHX56" s="292"/>
      <c r="JHY56" s="292"/>
      <c r="JHZ56" s="153"/>
      <c r="JIA56" s="153"/>
      <c r="JIB56" s="151"/>
      <c r="JIC56" s="153"/>
      <c r="JIE56" s="267"/>
      <c r="JIF56" s="267"/>
      <c r="JIG56" s="260"/>
      <c r="JIH56" s="293"/>
      <c r="JII56" s="293"/>
      <c r="JIJ56" s="293"/>
      <c r="JIK56" s="261"/>
      <c r="JIL56" s="261"/>
      <c r="JIM56" s="261"/>
      <c r="JIN56" s="262"/>
      <c r="JIO56" s="262"/>
      <c r="JIP56" s="261"/>
      <c r="JIQ56" s="263"/>
      <c r="JIR56" s="264"/>
      <c r="JIS56" s="292"/>
      <c r="JIT56" s="292"/>
      <c r="JIU56" s="292"/>
      <c r="JIV56" s="292"/>
      <c r="JIW56" s="292"/>
      <c r="JIX56" s="292"/>
      <c r="JIY56" s="153"/>
      <c r="JIZ56" s="153"/>
      <c r="JJA56" s="151"/>
      <c r="JJB56" s="153"/>
      <c r="JJD56" s="267"/>
      <c r="JJE56" s="267"/>
      <c r="JJF56" s="260"/>
      <c r="JJG56" s="293"/>
      <c r="JJH56" s="293"/>
      <c r="JJI56" s="293"/>
      <c r="JJJ56" s="261"/>
      <c r="JJK56" s="261"/>
      <c r="JJL56" s="261"/>
      <c r="JJM56" s="262"/>
      <c r="JJN56" s="262"/>
      <c r="JJO56" s="261"/>
      <c r="JJP56" s="263"/>
      <c r="JJQ56" s="264"/>
      <c r="JJR56" s="292"/>
      <c r="JJS56" s="292"/>
      <c r="JJT56" s="292"/>
      <c r="JJU56" s="292"/>
      <c r="JJV56" s="292"/>
      <c r="JJW56" s="292"/>
      <c r="JJX56" s="153"/>
      <c r="JJY56" s="153"/>
      <c r="JJZ56" s="151"/>
      <c r="JKA56" s="153"/>
      <c r="JKC56" s="267"/>
      <c r="JKD56" s="267"/>
      <c r="JKE56" s="260"/>
      <c r="JKF56" s="293"/>
      <c r="JKG56" s="293"/>
      <c r="JKH56" s="293"/>
      <c r="JKI56" s="261"/>
      <c r="JKJ56" s="261"/>
      <c r="JKK56" s="261"/>
      <c r="JKL56" s="262"/>
      <c r="JKM56" s="262"/>
      <c r="JKN56" s="261"/>
      <c r="JKO56" s="263"/>
      <c r="JKP56" s="264"/>
      <c r="JKQ56" s="292"/>
      <c r="JKR56" s="292"/>
      <c r="JKS56" s="292"/>
      <c r="JKT56" s="292"/>
      <c r="JKU56" s="292"/>
      <c r="JKV56" s="292"/>
      <c r="JKW56" s="153"/>
      <c r="JKX56" s="153"/>
      <c r="JKY56" s="151"/>
      <c r="JKZ56" s="153"/>
      <c r="JLB56" s="267"/>
      <c r="JLC56" s="267"/>
      <c r="JLD56" s="260"/>
      <c r="JLE56" s="293"/>
      <c r="JLF56" s="293"/>
      <c r="JLG56" s="293"/>
      <c r="JLH56" s="261"/>
      <c r="JLI56" s="261"/>
      <c r="JLJ56" s="261"/>
      <c r="JLK56" s="262"/>
      <c r="JLL56" s="262"/>
      <c r="JLM56" s="261"/>
      <c r="JLN56" s="263"/>
      <c r="JLO56" s="264"/>
      <c r="JLP56" s="292"/>
      <c r="JLQ56" s="292"/>
      <c r="JLR56" s="292"/>
      <c r="JLS56" s="292"/>
      <c r="JLT56" s="292"/>
      <c r="JLU56" s="292"/>
      <c r="JLV56" s="153"/>
      <c r="JLW56" s="153"/>
      <c r="JLX56" s="151"/>
      <c r="JLY56" s="153"/>
      <c r="JMA56" s="267"/>
      <c r="JMB56" s="267"/>
      <c r="JMC56" s="260"/>
      <c r="JMD56" s="293"/>
      <c r="JME56" s="293"/>
      <c r="JMF56" s="293"/>
      <c r="JMG56" s="261"/>
      <c r="JMH56" s="261"/>
      <c r="JMI56" s="261"/>
      <c r="JMJ56" s="262"/>
      <c r="JMK56" s="262"/>
      <c r="JML56" s="261"/>
      <c r="JMM56" s="263"/>
      <c r="JMN56" s="264"/>
      <c r="JMO56" s="292"/>
      <c r="JMP56" s="292"/>
      <c r="JMQ56" s="292"/>
      <c r="JMR56" s="292"/>
      <c r="JMS56" s="292"/>
      <c r="JMT56" s="292"/>
      <c r="JMU56" s="153"/>
      <c r="JMV56" s="153"/>
      <c r="JMW56" s="151"/>
      <c r="JMX56" s="153"/>
      <c r="JMZ56" s="267"/>
      <c r="JNA56" s="267"/>
      <c r="JNB56" s="260"/>
      <c r="JNC56" s="293"/>
      <c r="JND56" s="293"/>
      <c r="JNE56" s="293"/>
      <c r="JNF56" s="261"/>
      <c r="JNG56" s="261"/>
      <c r="JNH56" s="261"/>
      <c r="JNI56" s="262"/>
      <c r="JNJ56" s="262"/>
      <c r="JNK56" s="261"/>
      <c r="JNL56" s="263"/>
      <c r="JNM56" s="264"/>
      <c r="JNN56" s="292"/>
      <c r="JNO56" s="292"/>
      <c r="JNP56" s="292"/>
      <c r="JNQ56" s="292"/>
      <c r="JNR56" s="292"/>
      <c r="JNS56" s="292"/>
      <c r="JNT56" s="153"/>
      <c r="JNU56" s="153"/>
      <c r="JNV56" s="151"/>
      <c r="JNW56" s="153"/>
      <c r="JNY56" s="267"/>
      <c r="JNZ56" s="267"/>
      <c r="JOA56" s="260"/>
      <c r="JOB56" s="293"/>
      <c r="JOC56" s="293"/>
      <c r="JOD56" s="293"/>
      <c r="JOE56" s="261"/>
      <c r="JOF56" s="261"/>
      <c r="JOG56" s="261"/>
      <c r="JOH56" s="262"/>
      <c r="JOI56" s="262"/>
      <c r="JOJ56" s="261"/>
      <c r="JOK56" s="263"/>
      <c r="JOL56" s="264"/>
      <c r="JOM56" s="292"/>
      <c r="JON56" s="292"/>
      <c r="JOO56" s="292"/>
      <c r="JOP56" s="292"/>
      <c r="JOQ56" s="292"/>
      <c r="JOR56" s="292"/>
      <c r="JOS56" s="153"/>
      <c r="JOT56" s="153"/>
      <c r="JOU56" s="151"/>
      <c r="JOV56" s="153"/>
      <c r="JOX56" s="267"/>
      <c r="JOY56" s="267"/>
      <c r="JOZ56" s="260"/>
      <c r="JPA56" s="293"/>
      <c r="JPB56" s="293"/>
      <c r="JPC56" s="293"/>
      <c r="JPD56" s="261"/>
      <c r="JPE56" s="261"/>
      <c r="JPF56" s="261"/>
      <c r="JPG56" s="262"/>
      <c r="JPH56" s="262"/>
      <c r="JPI56" s="261"/>
      <c r="JPJ56" s="263"/>
      <c r="JPK56" s="264"/>
      <c r="JPL56" s="292"/>
      <c r="JPM56" s="292"/>
      <c r="JPN56" s="292"/>
      <c r="JPO56" s="292"/>
      <c r="JPP56" s="292"/>
      <c r="JPQ56" s="292"/>
      <c r="JPR56" s="153"/>
      <c r="JPS56" s="153"/>
      <c r="JPT56" s="151"/>
      <c r="JPU56" s="153"/>
      <c r="JPW56" s="267"/>
      <c r="JPX56" s="267"/>
      <c r="JPY56" s="260"/>
      <c r="JPZ56" s="293"/>
      <c r="JQA56" s="293"/>
      <c r="JQB56" s="293"/>
      <c r="JQC56" s="261"/>
      <c r="JQD56" s="261"/>
      <c r="JQE56" s="261"/>
      <c r="JQF56" s="262"/>
      <c r="JQG56" s="262"/>
      <c r="JQH56" s="261"/>
      <c r="JQI56" s="263"/>
      <c r="JQJ56" s="264"/>
      <c r="JQK56" s="292"/>
      <c r="JQL56" s="292"/>
      <c r="JQM56" s="292"/>
      <c r="JQN56" s="292"/>
      <c r="JQO56" s="292"/>
      <c r="JQP56" s="292"/>
      <c r="JQQ56" s="153"/>
      <c r="JQR56" s="153"/>
      <c r="JQS56" s="151"/>
      <c r="JQT56" s="153"/>
      <c r="JQV56" s="267"/>
      <c r="JQW56" s="267"/>
      <c r="JQX56" s="260"/>
      <c r="JQY56" s="293"/>
      <c r="JQZ56" s="293"/>
      <c r="JRA56" s="293"/>
      <c r="JRB56" s="261"/>
      <c r="JRC56" s="261"/>
      <c r="JRD56" s="261"/>
      <c r="JRE56" s="262"/>
      <c r="JRF56" s="262"/>
      <c r="JRG56" s="261"/>
      <c r="JRH56" s="263"/>
      <c r="JRI56" s="264"/>
      <c r="JRJ56" s="292"/>
      <c r="JRK56" s="292"/>
      <c r="JRL56" s="292"/>
      <c r="JRM56" s="292"/>
      <c r="JRN56" s="292"/>
      <c r="JRO56" s="292"/>
      <c r="JRP56" s="153"/>
      <c r="JRQ56" s="153"/>
      <c r="JRR56" s="151"/>
      <c r="JRS56" s="153"/>
      <c r="JRU56" s="267"/>
      <c r="JRV56" s="267"/>
      <c r="JRW56" s="260"/>
      <c r="JRX56" s="293"/>
      <c r="JRY56" s="293"/>
      <c r="JRZ56" s="293"/>
      <c r="JSA56" s="261"/>
      <c r="JSB56" s="261"/>
      <c r="JSC56" s="261"/>
      <c r="JSD56" s="262"/>
      <c r="JSE56" s="262"/>
      <c r="JSF56" s="261"/>
      <c r="JSG56" s="263"/>
      <c r="JSH56" s="264"/>
      <c r="JSI56" s="292"/>
      <c r="JSJ56" s="292"/>
      <c r="JSK56" s="292"/>
      <c r="JSL56" s="292"/>
      <c r="JSM56" s="292"/>
      <c r="JSN56" s="292"/>
      <c r="JSO56" s="153"/>
      <c r="JSP56" s="153"/>
      <c r="JSQ56" s="151"/>
      <c r="JSR56" s="153"/>
      <c r="JST56" s="267"/>
      <c r="JSU56" s="267"/>
      <c r="JSV56" s="260"/>
      <c r="JSW56" s="293"/>
      <c r="JSX56" s="293"/>
      <c r="JSY56" s="293"/>
      <c r="JSZ56" s="261"/>
      <c r="JTA56" s="261"/>
      <c r="JTB56" s="261"/>
      <c r="JTC56" s="262"/>
      <c r="JTD56" s="262"/>
      <c r="JTE56" s="261"/>
      <c r="JTF56" s="263"/>
      <c r="JTG56" s="264"/>
      <c r="JTH56" s="292"/>
      <c r="JTI56" s="292"/>
      <c r="JTJ56" s="292"/>
      <c r="JTK56" s="292"/>
      <c r="JTL56" s="292"/>
      <c r="JTM56" s="292"/>
      <c r="JTN56" s="153"/>
      <c r="JTO56" s="153"/>
      <c r="JTP56" s="151"/>
      <c r="JTQ56" s="153"/>
      <c r="JTS56" s="267"/>
      <c r="JTT56" s="267"/>
      <c r="JTU56" s="260"/>
      <c r="JTV56" s="293"/>
      <c r="JTW56" s="293"/>
      <c r="JTX56" s="293"/>
      <c r="JTY56" s="261"/>
      <c r="JTZ56" s="261"/>
      <c r="JUA56" s="261"/>
      <c r="JUB56" s="262"/>
      <c r="JUC56" s="262"/>
      <c r="JUD56" s="261"/>
      <c r="JUE56" s="263"/>
      <c r="JUF56" s="264"/>
      <c r="JUG56" s="292"/>
      <c r="JUH56" s="292"/>
      <c r="JUI56" s="292"/>
      <c r="JUJ56" s="292"/>
      <c r="JUK56" s="292"/>
      <c r="JUL56" s="292"/>
      <c r="JUM56" s="153"/>
      <c r="JUN56" s="153"/>
      <c r="JUO56" s="151"/>
      <c r="JUP56" s="153"/>
      <c r="JUR56" s="267"/>
      <c r="JUS56" s="267"/>
      <c r="JUT56" s="260"/>
      <c r="JUU56" s="293"/>
      <c r="JUV56" s="293"/>
      <c r="JUW56" s="293"/>
      <c r="JUX56" s="261"/>
      <c r="JUY56" s="261"/>
      <c r="JUZ56" s="261"/>
      <c r="JVA56" s="262"/>
      <c r="JVB56" s="262"/>
      <c r="JVC56" s="261"/>
      <c r="JVD56" s="263"/>
      <c r="JVE56" s="264"/>
      <c r="JVF56" s="292"/>
      <c r="JVG56" s="292"/>
      <c r="JVH56" s="292"/>
      <c r="JVI56" s="292"/>
      <c r="JVJ56" s="292"/>
      <c r="JVK56" s="292"/>
      <c r="JVL56" s="153"/>
      <c r="JVM56" s="153"/>
      <c r="JVN56" s="151"/>
      <c r="JVO56" s="153"/>
      <c r="JVQ56" s="267"/>
      <c r="JVR56" s="267"/>
      <c r="JVS56" s="260"/>
      <c r="JVT56" s="293"/>
      <c r="JVU56" s="293"/>
      <c r="JVV56" s="293"/>
      <c r="JVW56" s="261"/>
      <c r="JVX56" s="261"/>
      <c r="JVY56" s="261"/>
      <c r="JVZ56" s="262"/>
      <c r="JWA56" s="262"/>
      <c r="JWB56" s="261"/>
      <c r="JWC56" s="263"/>
      <c r="JWD56" s="264"/>
      <c r="JWE56" s="292"/>
      <c r="JWF56" s="292"/>
      <c r="JWG56" s="292"/>
      <c r="JWH56" s="292"/>
      <c r="JWI56" s="292"/>
      <c r="JWJ56" s="292"/>
      <c r="JWK56" s="153"/>
      <c r="JWL56" s="153"/>
      <c r="JWM56" s="151"/>
      <c r="JWN56" s="153"/>
      <c r="JWP56" s="267"/>
      <c r="JWQ56" s="267"/>
      <c r="JWR56" s="260"/>
      <c r="JWS56" s="293"/>
      <c r="JWT56" s="293"/>
      <c r="JWU56" s="293"/>
      <c r="JWV56" s="261"/>
      <c r="JWW56" s="261"/>
      <c r="JWX56" s="261"/>
      <c r="JWY56" s="262"/>
      <c r="JWZ56" s="262"/>
      <c r="JXA56" s="261"/>
      <c r="JXB56" s="263"/>
      <c r="JXC56" s="264"/>
      <c r="JXD56" s="292"/>
      <c r="JXE56" s="292"/>
      <c r="JXF56" s="292"/>
      <c r="JXG56" s="292"/>
      <c r="JXH56" s="292"/>
      <c r="JXI56" s="292"/>
      <c r="JXJ56" s="153"/>
      <c r="JXK56" s="153"/>
      <c r="JXL56" s="151"/>
      <c r="JXM56" s="153"/>
      <c r="JXO56" s="267"/>
      <c r="JXP56" s="267"/>
      <c r="JXQ56" s="260"/>
      <c r="JXR56" s="293"/>
      <c r="JXS56" s="293"/>
      <c r="JXT56" s="293"/>
      <c r="JXU56" s="261"/>
      <c r="JXV56" s="261"/>
      <c r="JXW56" s="261"/>
      <c r="JXX56" s="262"/>
      <c r="JXY56" s="262"/>
      <c r="JXZ56" s="261"/>
      <c r="JYA56" s="263"/>
      <c r="JYB56" s="264"/>
      <c r="JYC56" s="292"/>
      <c r="JYD56" s="292"/>
      <c r="JYE56" s="292"/>
      <c r="JYF56" s="292"/>
      <c r="JYG56" s="292"/>
      <c r="JYH56" s="292"/>
      <c r="JYI56" s="153"/>
      <c r="JYJ56" s="153"/>
      <c r="JYK56" s="151"/>
      <c r="JYL56" s="153"/>
      <c r="JYN56" s="267"/>
      <c r="JYO56" s="267"/>
      <c r="JYP56" s="260"/>
      <c r="JYQ56" s="293"/>
      <c r="JYR56" s="293"/>
      <c r="JYS56" s="293"/>
      <c r="JYT56" s="261"/>
      <c r="JYU56" s="261"/>
      <c r="JYV56" s="261"/>
      <c r="JYW56" s="262"/>
      <c r="JYX56" s="262"/>
      <c r="JYY56" s="261"/>
      <c r="JYZ56" s="263"/>
      <c r="JZA56" s="264"/>
      <c r="JZB56" s="292"/>
      <c r="JZC56" s="292"/>
      <c r="JZD56" s="292"/>
      <c r="JZE56" s="292"/>
      <c r="JZF56" s="292"/>
      <c r="JZG56" s="292"/>
      <c r="JZH56" s="153"/>
      <c r="JZI56" s="153"/>
      <c r="JZJ56" s="151"/>
      <c r="JZK56" s="153"/>
      <c r="JZM56" s="267"/>
      <c r="JZN56" s="267"/>
      <c r="JZO56" s="260"/>
      <c r="JZP56" s="293"/>
      <c r="JZQ56" s="293"/>
      <c r="JZR56" s="293"/>
      <c r="JZS56" s="261"/>
      <c r="JZT56" s="261"/>
      <c r="JZU56" s="261"/>
      <c r="JZV56" s="262"/>
      <c r="JZW56" s="262"/>
      <c r="JZX56" s="261"/>
      <c r="JZY56" s="263"/>
      <c r="JZZ56" s="264"/>
      <c r="KAA56" s="292"/>
      <c r="KAB56" s="292"/>
      <c r="KAC56" s="292"/>
      <c r="KAD56" s="292"/>
      <c r="KAE56" s="292"/>
      <c r="KAF56" s="292"/>
      <c r="KAG56" s="153"/>
      <c r="KAH56" s="153"/>
      <c r="KAI56" s="151"/>
      <c r="KAJ56" s="153"/>
      <c r="KAL56" s="267"/>
      <c r="KAM56" s="267"/>
      <c r="KAN56" s="260"/>
      <c r="KAO56" s="293"/>
      <c r="KAP56" s="293"/>
      <c r="KAQ56" s="293"/>
      <c r="KAR56" s="261"/>
      <c r="KAS56" s="261"/>
      <c r="KAT56" s="261"/>
      <c r="KAU56" s="262"/>
      <c r="KAV56" s="262"/>
      <c r="KAW56" s="261"/>
      <c r="KAX56" s="263"/>
      <c r="KAY56" s="264"/>
      <c r="KAZ56" s="292"/>
      <c r="KBA56" s="292"/>
      <c r="KBB56" s="292"/>
      <c r="KBC56" s="292"/>
      <c r="KBD56" s="292"/>
      <c r="KBE56" s="292"/>
      <c r="KBF56" s="153"/>
      <c r="KBG56" s="153"/>
      <c r="KBH56" s="151"/>
      <c r="KBI56" s="153"/>
      <c r="KBK56" s="267"/>
      <c r="KBL56" s="267"/>
      <c r="KBM56" s="260"/>
      <c r="KBN56" s="293"/>
      <c r="KBO56" s="293"/>
      <c r="KBP56" s="293"/>
      <c r="KBQ56" s="261"/>
      <c r="KBR56" s="261"/>
      <c r="KBS56" s="261"/>
      <c r="KBT56" s="262"/>
      <c r="KBU56" s="262"/>
      <c r="KBV56" s="261"/>
      <c r="KBW56" s="263"/>
      <c r="KBX56" s="264"/>
      <c r="KBY56" s="292"/>
      <c r="KBZ56" s="292"/>
      <c r="KCA56" s="292"/>
      <c r="KCB56" s="292"/>
      <c r="KCC56" s="292"/>
      <c r="KCD56" s="292"/>
      <c r="KCE56" s="153"/>
      <c r="KCF56" s="153"/>
      <c r="KCG56" s="151"/>
      <c r="KCH56" s="153"/>
      <c r="KCJ56" s="267"/>
      <c r="KCK56" s="267"/>
      <c r="KCL56" s="260"/>
      <c r="KCM56" s="293"/>
      <c r="KCN56" s="293"/>
      <c r="KCO56" s="293"/>
      <c r="KCP56" s="261"/>
      <c r="KCQ56" s="261"/>
      <c r="KCR56" s="261"/>
      <c r="KCS56" s="262"/>
      <c r="KCT56" s="262"/>
      <c r="KCU56" s="261"/>
      <c r="KCV56" s="263"/>
      <c r="KCW56" s="264"/>
      <c r="KCX56" s="292"/>
      <c r="KCY56" s="292"/>
      <c r="KCZ56" s="292"/>
      <c r="KDA56" s="292"/>
      <c r="KDB56" s="292"/>
      <c r="KDC56" s="292"/>
      <c r="KDD56" s="153"/>
      <c r="KDE56" s="153"/>
      <c r="KDF56" s="151"/>
      <c r="KDG56" s="153"/>
      <c r="KDI56" s="267"/>
      <c r="KDJ56" s="267"/>
      <c r="KDK56" s="260"/>
      <c r="KDL56" s="293"/>
      <c r="KDM56" s="293"/>
      <c r="KDN56" s="293"/>
      <c r="KDO56" s="261"/>
      <c r="KDP56" s="261"/>
      <c r="KDQ56" s="261"/>
      <c r="KDR56" s="262"/>
      <c r="KDS56" s="262"/>
      <c r="KDT56" s="261"/>
      <c r="KDU56" s="263"/>
      <c r="KDV56" s="264"/>
      <c r="KDW56" s="292"/>
      <c r="KDX56" s="292"/>
      <c r="KDY56" s="292"/>
      <c r="KDZ56" s="292"/>
      <c r="KEA56" s="292"/>
      <c r="KEB56" s="292"/>
      <c r="KEC56" s="153"/>
      <c r="KED56" s="153"/>
      <c r="KEE56" s="151"/>
      <c r="KEF56" s="153"/>
      <c r="KEH56" s="267"/>
      <c r="KEI56" s="267"/>
      <c r="KEJ56" s="260"/>
      <c r="KEK56" s="293"/>
      <c r="KEL56" s="293"/>
      <c r="KEM56" s="293"/>
      <c r="KEN56" s="261"/>
      <c r="KEO56" s="261"/>
      <c r="KEP56" s="261"/>
      <c r="KEQ56" s="262"/>
      <c r="KER56" s="262"/>
      <c r="KES56" s="261"/>
      <c r="KET56" s="263"/>
      <c r="KEU56" s="264"/>
      <c r="KEV56" s="292"/>
      <c r="KEW56" s="292"/>
      <c r="KEX56" s="292"/>
      <c r="KEY56" s="292"/>
      <c r="KEZ56" s="292"/>
      <c r="KFA56" s="292"/>
      <c r="KFB56" s="153"/>
      <c r="KFC56" s="153"/>
      <c r="KFD56" s="151"/>
      <c r="KFE56" s="153"/>
      <c r="KFG56" s="267"/>
      <c r="KFH56" s="267"/>
      <c r="KFI56" s="260"/>
      <c r="KFJ56" s="293"/>
      <c r="KFK56" s="293"/>
      <c r="KFL56" s="293"/>
      <c r="KFM56" s="261"/>
      <c r="KFN56" s="261"/>
      <c r="KFO56" s="261"/>
      <c r="KFP56" s="262"/>
      <c r="KFQ56" s="262"/>
      <c r="KFR56" s="261"/>
      <c r="KFS56" s="263"/>
      <c r="KFT56" s="264"/>
      <c r="KFU56" s="292"/>
      <c r="KFV56" s="292"/>
      <c r="KFW56" s="292"/>
      <c r="KFX56" s="292"/>
      <c r="KFY56" s="292"/>
      <c r="KFZ56" s="292"/>
      <c r="KGA56" s="153"/>
      <c r="KGB56" s="153"/>
      <c r="KGC56" s="151"/>
      <c r="KGD56" s="153"/>
      <c r="KGF56" s="267"/>
      <c r="KGG56" s="267"/>
      <c r="KGH56" s="260"/>
      <c r="KGI56" s="293"/>
      <c r="KGJ56" s="293"/>
      <c r="KGK56" s="293"/>
      <c r="KGL56" s="261"/>
      <c r="KGM56" s="261"/>
      <c r="KGN56" s="261"/>
      <c r="KGO56" s="262"/>
      <c r="KGP56" s="262"/>
      <c r="KGQ56" s="261"/>
      <c r="KGR56" s="263"/>
      <c r="KGS56" s="264"/>
      <c r="KGT56" s="292"/>
      <c r="KGU56" s="292"/>
      <c r="KGV56" s="292"/>
      <c r="KGW56" s="292"/>
      <c r="KGX56" s="292"/>
      <c r="KGY56" s="292"/>
      <c r="KGZ56" s="153"/>
      <c r="KHA56" s="153"/>
      <c r="KHB56" s="151"/>
      <c r="KHC56" s="153"/>
      <c r="KHE56" s="267"/>
      <c r="KHF56" s="267"/>
      <c r="KHG56" s="260"/>
      <c r="KHH56" s="293"/>
      <c r="KHI56" s="293"/>
      <c r="KHJ56" s="293"/>
      <c r="KHK56" s="261"/>
      <c r="KHL56" s="261"/>
      <c r="KHM56" s="261"/>
      <c r="KHN56" s="262"/>
      <c r="KHO56" s="262"/>
      <c r="KHP56" s="261"/>
      <c r="KHQ56" s="263"/>
      <c r="KHR56" s="264"/>
      <c r="KHS56" s="292"/>
      <c r="KHT56" s="292"/>
      <c r="KHU56" s="292"/>
      <c r="KHV56" s="292"/>
      <c r="KHW56" s="292"/>
      <c r="KHX56" s="292"/>
      <c r="KHY56" s="153"/>
      <c r="KHZ56" s="153"/>
      <c r="KIA56" s="151"/>
      <c r="KIB56" s="153"/>
      <c r="KID56" s="267"/>
      <c r="KIE56" s="267"/>
      <c r="KIF56" s="260"/>
      <c r="KIG56" s="293"/>
      <c r="KIH56" s="293"/>
      <c r="KII56" s="293"/>
      <c r="KIJ56" s="261"/>
      <c r="KIK56" s="261"/>
      <c r="KIL56" s="261"/>
      <c r="KIM56" s="262"/>
      <c r="KIN56" s="262"/>
      <c r="KIO56" s="261"/>
      <c r="KIP56" s="263"/>
      <c r="KIQ56" s="264"/>
      <c r="KIR56" s="292"/>
      <c r="KIS56" s="292"/>
      <c r="KIT56" s="292"/>
      <c r="KIU56" s="292"/>
      <c r="KIV56" s="292"/>
      <c r="KIW56" s="292"/>
      <c r="KIX56" s="153"/>
      <c r="KIY56" s="153"/>
      <c r="KIZ56" s="151"/>
      <c r="KJA56" s="153"/>
      <c r="KJC56" s="267"/>
      <c r="KJD56" s="267"/>
      <c r="KJE56" s="260"/>
      <c r="KJF56" s="293"/>
      <c r="KJG56" s="293"/>
      <c r="KJH56" s="293"/>
      <c r="KJI56" s="261"/>
      <c r="KJJ56" s="261"/>
      <c r="KJK56" s="261"/>
      <c r="KJL56" s="262"/>
      <c r="KJM56" s="262"/>
      <c r="KJN56" s="261"/>
      <c r="KJO56" s="263"/>
      <c r="KJP56" s="264"/>
      <c r="KJQ56" s="292"/>
      <c r="KJR56" s="292"/>
      <c r="KJS56" s="292"/>
      <c r="KJT56" s="292"/>
      <c r="KJU56" s="292"/>
      <c r="KJV56" s="292"/>
      <c r="KJW56" s="153"/>
      <c r="KJX56" s="153"/>
      <c r="KJY56" s="151"/>
      <c r="KJZ56" s="153"/>
      <c r="KKB56" s="267"/>
      <c r="KKC56" s="267"/>
      <c r="KKD56" s="260"/>
      <c r="KKE56" s="293"/>
      <c r="KKF56" s="293"/>
      <c r="KKG56" s="293"/>
      <c r="KKH56" s="261"/>
      <c r="KKI56" s="261"/>
      <c r="KKJ56" s="261"/>
      <c r="KKK56" s="262"/>
      <c r="KKL56" s="262"/>
      <c r="KKM56" s="261"/>
      <c r="KKN56" s="263"/>
      <c r="KKO56" s="264"/>
      <c r="KKP56" s="292"/>
      <c r="KKQ56" s="292"/>
      <c r="KKR56" s="292"/>
      <c r="KKS56" s="292"/>
      <c r="KKT56" s="292"/>
      <c r="KKU56" s="292"/>
      <c r="KKV56" s="153"/>
      <c r="KKW56" s="153"/>
      <c r="KKX56" s="151"/>
      <c r="KKY56" s="153"/>
      <c r="KLA56" s="267"/>
      <c r="KLB56" s="267"/>
      <c r="KLC56" s="260"/>
      <c r="KLD56" s="293"/>
      <c r="KLE56" s="293"/>
      <c r="KLF56" s="293"/>
      <c r="KLG56" s="261"/>
      <c r="KLH56" s="261"/>
      <c r="KLI56" s="261"/>
      <c r="KLJ56" s="262"/>
      <c r="KLK56" s="262"/>
      <c r="KLL56" s="261"/>
      <c r="KLM56" s="263"/>
      <c r="KLN56" s="264"/>
      <c r="KLO56" s="292"/>
      <c r="KLP56" s="292"/>
      <c r="KLQ56" s="292"/>
      <c r="KLR56" s="292"/>
      <c r="KLS56" s="292"/>
      <c r="KLT56" s="292"/>
      <c r="KLU56" s="153"/>
      <c r="KLV56" s="153"/>
      <c r="KLW56" s="151"/>
      <c r="KLX56" s="153"/>
      <c r="KLZ56" s="267"/>
      <c r="KMA56" s="267"/>
      <c r="KMB56" s="260"/>
      <c r="KMC56" s="293"/>
      <c r="KMD56" s="293"/>
      <c r="KME56" s="293"/>
      <c r="KMF56" s="261"/>
      <c r="KMG56" s="261"/>
      <c r="KMH56" s="261"/>
      <c r="KMI56" s="262"/>
      <c r="KMJ56" s="262"/>
      <c r="KMK56" s="261"/>
      <c r="KML56" s="263"/>
      <c r="KMM56" s="264"/>
      <c r="KMN56" s="292"/>
      <c r="KMO56" s="292"/>
      <c r="KMP56" s="292"/>
      <c r="KMQ56" s="292"/>
      <c r="KMR56" s="292"/>
      <c r="KMS56" s="292"/>
      <c r="KMT56" s="153"/>
      <c r="KMU56" s="153"/>
      <c r="KMV56" s="151"/>
      <c r="KMW56" s="153"/>
      <c r="KMY56" s="267"/>
      <c r="KMZ56" s="267"/>
      <c r="KNA56" s="260"/>
      <c r="KNB56" s="293"/>
      <c r="KNC56" s="293"/>
      <c r="KND56" s="293"/>
      <c r="KNE56" s="261"/>
      <c r="KNF56" s="261"/>
      <c r="KNG56" s="261"/>
      <c r="KNH56" s="262"/>
      <c r="KNI56" s="262"/>
      <c r="KNJ56" s="261"/>
      <c r="KNK56" s="263"/>
      <c r="KNL56" s="264"/>
      <c r="KNM56" s="292"/>
      <c r="KNN56" s="292"/>
      <c r="KNO56" s="292"/>
      <c r="KNP56" s="292"/>
      <c r="KNQ56" s="292"/>
      <c r="KNR56" s="292"/>
      <c r="KNS56" s="153"/>
      <c r="KNT56" s="153"/>
      <c r="KNU56" s="151"/>
      <c r="KNV56" s="153"/>
      <c r="KNX56" s="267"/>
      <c r="KNY56" s="267"/>
      <c r="KNZ56" s="260"/>
      <c r="KOA56" s="293"/>
      <c r="KOB56" s="293"/>
      <c r="KOC56" s="293"/>
      <c r="KOD56" s="261"/>
      <c r="KOE56" s="261"/>
      <c r="KOF56" s="261"/>
      <c r="KOG56" s="262"/>
      <c r="KOH56" s="262"/>
      <c r="KOI56" s="261"/>
      <c r="KOJ56" s="263"/>
      <c r="KOK56" s="264"/>
      <c r="KOL56" s="292"/>
      <c r="KOM56" s="292"/>
      <c r="KON56" s="292"/>
      <c r="KOO56" s="292"/>
      <c r="KOP56" s="292"/>
      <c r="KOQ56" s="292"/>
      <c r="KOR56" s="153"/>
      <c r="KOS56" s="153"/>
      <c r="KOT56" s="151"/>
      <c r="KOU56" s="153"/>
      <c r="KOW56" s="267"/>
      <c r="KOX56" s="267"/>
      <c r="KOY56" s="260"/>
      <c r="KOZ56" s="293"/>
      <c r="KPA56" s="293"/>
      <c r="KPB56" s="293"/>
      <c r="KPC56" s="261"/>
      <c r="KPD56" s="261"/>
      <c r="KPE56" s="261"/>
      <c r="KPF56" s="262"/>
      <c r="KPG56" s="262"/>
      <c r="KPH56" s="261"/>
      <c r="KPI56" s="263"/>
      <c r="KPJ56" s="264"/>
      <c r="KPK56" s="292"/>
      <c r="KPL56" s="292"/>
      <c r="KPM56" s="292"/>
      <c r="KPN56" s="292"/>
      <c r="KPO56" s="292"/>
      <c r="KPP56" s="292"/>
      <c r="KPQ56" s="153"/>
      <c r="KPR56" s="153"/>
      <c r="KPS56" s="151"/>
      <c r="KPT56" s="153"/>
      <c r="KPV56" s="267"/>
      <c r="KPW56" s="267"/>
      <c r="KPX56" s="260"/>
      <c r="KPY56" s="293"/>
      <c r="KPZ56" s="293"/>
      <c r="KQA56" s="293"/>
      <c r="KQB56" s="261"/>
      <c r="KQC56" s="261"/>
      <c r="KQD56" s="261"/>
      <c r="KQE56" s="262"/>
      <c r="KQF56" s="262"/>
      <c r="KQG56" s="261"/>
      <c r="KQH56" s="263"/>
      <c r="KQI56" s="264"/>
      <c r="KQJ56" s="292"/>
      <c r="KQK56" s="292"/>
      <c r="KQL56" s="292"/>
      <c r="KQM56" s="292"/>
      <c r="KQN56" s="292"/>
      <c r="KQO56" s="292"/>
      <c r="KQP56" s="153"/>
      <c r="KQQ56" s="153"/>
      <c r="KQR56" s="151"/>
      <c r="KQS56" s="153"/>
      <c r="KQU56" s="267"/>
      <c r="KQV56" s="267"/>
      <c r="KQW56" s="260"/>
      <c r="KQX56" s="293"/>
      <c r="KQY56" s="293"/>
      <c r="KQZ56" s="293"/>
      <c r="KRA56" s="261"/>
      <c r="KRB56" s="261"/>
      <c r="KRC56" s="261"/>
      <c r="KRD56" s="262"/>
      <c r="KRE56" s="262"/>
      <c r="KRF56" s="261"/>
      <c r="KRG56" s="263"/>
      <c r="KRH56" s="264"/>
      <c r="KRI56" s="292"/>
      <c r="KRJ56" s="292"/>
      <c r="KRK56" s="292"/>
      <c r="KRL56" s="292"/>
      <c r="KRM56" s="292"/>
      <c r="KRN56" s="292"/>
      <c r="KRO56" s="153"/>
      <c r="KRP56" s="153"/>
      <c r="KRQ56" s="151"/>
      <c r="KRR56" s="153"/>
      <c r="KRT56" s="267"/>
      <c r="KRU56" s="267"/>
      <c r="KRV56" s="260"/>
      <c r="KRW56" s="293"/>
      <c r="KRX56" s="293"/>
      <c r="KRY56" s="293"/>
      <c r="KRZ56" s="261"/>
      <c r="KSA56" s="261"/>
      <c r="KSB56" s="261"/>
      <c r="KSC56" s="262"/>
      <c r="KSD56" s="262"/>
      <c r="KSE56" s="261"/>
      <c r="KSF56" s="263"/>
      <c r="KSG56" s="264"/>
      <c r="KSH56" s="292"/>
      <c r="KSI56" s="292"/>
      <c r="KSJ56" s="292"/>
      <c r="KSK56" s="292"/>
      <c r="KSL56" s="292"/>
      <c r="KSM56" s="292"/>
      <c r="KSN56" s="153"/>
      <c r="KSO56" s="153"/>
      <c r="KSP56" s="151"/>
      <c r="KSQ56" s="153"/>
      <c r="KSS56" s="267"/>
      <c r="KST56" s="267"/>
      <c r="KSU56" s="260"/>
      <c r="KSV56" s="293"/>
      <c r="KSW56" s="293"/>
      <c r="KSX56" s="293"/>
      <c r="KSY56" s="261"/>
      <c r="KSZ56" s="261"/>
      <c r="KTA56" s="261"/>
      <c r="KTB56" s="262"/>
      <c r="KTC56" s="262"/>
      <c r="KTD56" s="261"/>
      <c r="KTE56" s="263"/>
      <c r="KTF56" s="264"/>
      <c r="KTG56" s="292"/>
      <c r="KTH56" s="292"/>
      <c r="KTI56" s="292"/>
      <c r="KTJ56" s="292"/>
      <c r="KTK56" s="292"/>
      <c r="KTL56" s="292"/>
      <c r="KTM56" s="153"/>
      <c r="KTN56" s="153"/>
      <c r="KTO56" s="151"/>
      <c r="KTP56" s="153"/>
      <c r="KTR56" s="267"/>
      <c r="KTS56" s="267"/>
      <c r="KTT56" s="260"/>
      <c r="KTU56" s="293"/>
      <c r="KTV56" s="293"/>
      <c r="KTW56" s="293"/>
      <c r="KTX56" s="261"/>
      <c r="KTY56" s="261"/>
      <c r="KTZ56" s="261"/>
      <c r="KUA56" s="262"/>
      <c r="KUB56" s="262"/>
      <c r="KUC56" s="261"/>
      <c r="KUD56" s="263"/>
      <c r="KUE56" s="264"/>
      <c r="KUF56" s="292"/>
      <c r="KUG56" s="292"/>
      <c r="KUH56" s="292"/>
      <c r="KUI56" s="292"/>
      <c r="KUJ56" s="292"/>
      <c r="KUK56" s="292"/>
      <c r="KUL56" s="153"/>
      <c r="KUM56" s="153"/>
      <c r="KUN56" s="151"/>
      <c r="KUO56" s="153"/>
      <c r="KUQ56" s="267"/>
      <c r="KUR56" s="267"/>
      <c r="KUS56" s="260"/>
      <c r="KUT56" s="293"/>
      <c r="KUU56" s="293"/>
      <c r="KUV56" s="293"/>
      <c r="KUW56" s="261"/>
      <c r="KUX56" s="261"/>
      <c r="KUY56" s="261"/>
      <c r="KUZ56" s="262"/>
      <c r="KVA56" s="262"/>
      <c r="KVB56" s="261"/>
      <c r="KVC56" s="263"/>
      <c r="KVD56" s="264"/>
      <c r="KVE56" s="292"/>
      <c r="KVF56" s="292"/>
      <c r="KVG56" s="292"/>
      <c r="KVH56" s="292"/>
      <c r="KVI56" s="292"/>
      <c r="KVJ56" s="292"/>
      <c r="KVK56" s="153"/>
      <c r="KVL56" s="153"/>
      <c r="KVM56" s="151"/>
      <c r="KVN56" s="153"/>
      <c r="KVP56" s="267"/>
      <c r="KVQ56" s="267"/>
      <c r="KVR56" s="260"/>
      <c r="KVS56" s="293"/>
      <c r="KVT56" s="293"/>
      <c r="KVU56" s="293"/>
      <c r="KVV56" s="261"/>
      <c r="KVW56" s="261"/>
      <c r="KVX56" s="261"/>
      <c r="KVY56" s="262"/>
      <c r="KVZ56" s="262"/>
      <c r="KWA56" s="261"/>
      <c r="KWB56" s="263"/>
      <c r="KWC56" s="264"/>
      <c r="KWD56" s="292"/>
      <c r="KWE56" s="292"/>
      <c r="KWF56" s="292"/>
      <c r="KWG56" s="292"/>
      <c r="KWH56" s="292"/>
      <c r="KWI56" s="292"/>
      <c r="KWJ56" s="153"/>
      <c r="KWK56" s="153"/>
      <c r="KWL56" s="151"/>
      <c r="KWM56" s="153"/>
      <c r="KWO56" s="267"/>
      <c r="KWP56" s="267"/>
      <c r="KWQ56" s="260"/>
      <c r="KWR56" s="293"/>
      <c r="KWS56" s="293"/>
      <c r="KWT56" s="293"/>
      <c r="KWU56" s="261"/>
      <c r="KWV56" s="261"/>
      <c r="KWW56" s="261"/>
      <c r="KWX56" s="262"/>
      <c r="KWY56" s="262"/>
      <c r="KWZ56" s="261"/>
      <c r="KXA56" s="263"/>
      <c r="KXB56" s="264"/>
      <c r="KXC56" s="292"/>
      <c r="KXD56" s="292"/>
      <c r="KXE56" s="292"/>
      <c r="KXF56" s="292"/>
      <c r="KXG56" s="292"/>
      <c r="KXH56" s="292"/>
      <c r="KXI56" s="153"/>
      <c r="KXJ56" s="153"/>
      <c r="KXK56" s="151"/>
      <c r="KXL56" s="153"/>
      <c r="KXN56" s="267"/>
      <c r="KXO56" s="267"/>
      <c r="KXP56" s="260"/>
      <c r="KXQ56" s="293"/>
      <c r="KXR56" s="293"/>
      <c r="KXS56" s="293"/>
      <c r="KXT56" s="261"/>
      <c r="KXU56" s="261"/>
      <c r="KXV56" s="261"/>
      <c r="KXW56" s="262"/>
      <c r="KXX56" s="262"/>
      <c r="KXY56" s="261"/>
      <c r="KXZ56" s="263"/>
      <c r="KYA56" s="264"/>
      <c r="KYB56" s="292"/>
      <c r="KYC56" s="292"/>
      <c r="KYD56" s="292"/>
      <c r="KYE56" s="292"/>
      <c r="KYF56" s="292"/>
      <c r="KYG56" s="292"/>
      <c r="KYH56" s="153"/>
      <c r="KYI56" s="153"/>
      <c r="KYJ56" s="151"/>
      <c r="KYK56" s="153"/>
      <c r="KYM56" s="267"/>
      <c r="KYN56" s="267"/>
      <c r="KYO56" s="260"/>
      <c r="KYP56" s="293"/>
      <c r="KYQ56" s="293"/>
      <c r="KYR56" s="293"/>
      <c r="KYS56" s="261"/>
      <c r="KYT56" s="261"/>
      <c r="KYU56" s="261"/>
      <c r="KYV56" s="262"/>
      <c r="KYW56" s="262"/>
      <c r="KYX56" s="261"/>
      <c r="KYY56" s="263"/>
      <c r="KYZ56" s="264"/>
      <c r="KZA56" s="292"/>
      <c r="KZB56" s="292"/>
      <c r="KZC56" s="292"/>
      <c r="KZD56" s="292"/>
      <c r="KZE56" s="292"/>
      <c r="KZF56" s="292"/>
      <c r="KZG56" s="153"/>
      <c r="KZH56" s="153"/>
      <c r="KZI56" s="151"/>
      <c r="KZJ56" s="153"/>
      <c r="KZL56" s="267"/>
      <c r="KZM56" s="267"/>
      <c r="KZN56" s="260"/>
      <c r="KZO56" s="293"/>
      <c r="KZP56" s="293"/>
      <c r="KZQ56" s="293"/>
      <c r="KZR56" s="261"/>
      <c r="KZS56" s="261"/>
      <c r="KZT56" s="261"/>
      <c r="KZU56" s="262"/>
      <c r="KZV56" s="262"/>
      <c r="KZW56" s="261"/>
      <c r="KZX56" s="263"/>
      <c r="KZY56" s="264"/>
      <c r="KZZ56" s="292"/>
      <c r="LAA56" s="292"/>
      <c r="LAB56" s="292"/>
      <c r="LAC56" s="292"/>
      <c r="LAD56" s="292"/>
      <c r="LAE56" s="292"/>
      <c r="LAF56" s="153"/>
      <c r="LAG56" s="153"/>
      <c r="LAH56" s="151"/>
      <c r="LAI56" s="153"/>
      <c r="LAK56" s="267"/>
      <c r="LAL56" s="267"/>
      <c r="LAM56" s="260"/>
      <c r="LAN56" s="293"/>
      <c r="LAO56" s="293"/>
      <c r="LAP56" s="293"/>
      <c r="LAQ56" s="261"/>
      <c r="LAR56" s="261"/>
      <c r="LAS56" s="261"/>
      <c r="LAT56" s="262"/>
      <c r="LAU56" s="262"/>
      <c r="LAV56" s="261"/>
      <c r="LAW56" s="263"/>
      <c r="LAX56" s="264"/>
      <c r="LAY56" s="292"/>
      <c r="LAZ56" s="292"/>
      <c r="LBA56" s="292"/>
      <c r="LBB56" s="292"/>
      <c r="LBC56" s="292"/>
      <c r="LBD56" s="292"/>
      <c r="LBE56" s="153"/>
      <c r="LBF56" s="153"/>
      <c r="LBG56" s="151"/>
      <c r="LBH56" s="153"/>
      <c r="LBJ56" s="267"/>
      <c r="LBK56" s="267"/>
      <c r="LBL56" s="260"/>
      <c r="LBM56" s="293"/>
      <c r="LBN56" s="293"/>
      <c r="LBO56" s="293"/>
      <c r="LBP56" s="261"/>
      <c r="LBQ56" s="261"/>
      <c r="LBR56" s="261"/>
      <c r="LBS56" s="262"/>
      <c r="LBT56" s="262"/>
      <c r="LBU56" s="261"/>
      <c r="LBV56" s="263"/>
      <c r="LBW56" s="264"/>
      <c r="LBX56" s="292"/>
      <c r="LBY56" s="292"/>
      <c r="LBZ56" s="292"/>
      <c r="LCA56" s="292"/>
      <c r="LCB56" s="292"/>
      <c r="LCC56" s="292"/>
      <c r="LCD56" s="153"/>
      <c r="LCE56" s="153"/>
      <c r="LCF56" s="151"/>
      <c r="LCG56" s="153"/>
      <c r="LCI56" s="267"/>
      <c r="LCJ56" s="267"/>
      <c r="LCK56" s="260"/>
      <c r="LCL56" s="293"/>
      <c r="LCM56" s="293"/>
      <c r="LCN56" s="293"/>
      <c r="LCO56" s="261"/>
      <c r="LCP56" s="261"/>
      <c r="LCQ56" s="261"/>
      <c r="LCR56" s="262"/>
      <c r="LCS56" s="262"/>
      <c r="LCT56" s="261"/>
      <c r="LCU56" s="263"/>
      <c r="LCV56" s="264"/>
      <c r="LCW56" s="292"/>
      <c r="LCX56" s="292"/>
      <c r="LCY56" s="292"/>
      <c r="LCZ56" s="292"/>
      <c r="LDA56" s="292"/>
      <c r="LDB56" s="292"/>
      <c r="LDC56" s="153"/>
      <c r="LDD56" s="153"/>
      <c r="LDE56" s="151"/>
      <c r="LDF56" s="153"/>
      <c r="LDH56" s="267"/>
      <c r="LDI56" s="267"/>
      <c r="LDJ56" s="260"/>
      <c r="LDK56" s="293"/>
      <c r="LDL56" s="293"/>
      <c r="LDM56" s="293"/>
      <c r="LDN56" s="261"/>
      <c r="LDO56" s="261"/>
      <c r="LDP56" s="261"/>
      <c r="LDQ56" s="262"/>
      <c r="LDR56" s="262"/>
      <c r="LDS56" s="261"/>
      <c r="LDT56" s="263"/>
      <c r="LDU56" s="264"/>
      <c r="LDV56" s="292"/>
      <c r="LDW56" s="292"/>
      <c r="LDX56" s="292"/>
      <c r="LDY56" s="292"/>
      <c r="LDZ56" s="292"/>
      <c r="LEA56" s="292"/>
      <c r="LEB56" s="153"/>
      <c r="LEC56" s="153"/>
      <c r="LED56" s="151"/>
      <c r="LEE56" s="153"/>
      <c r="LEG56" s="267"/>
      <c r="LEH56" s="267"/>
      <c r="LEI56" s="260"/>
      <c r="LEJ56" s="293"/>
      <c r="LEK56" s="293"/>
      <c r="LEL56" s="293"/>
      <c r="LEM56" s="261"/>
      <c r="LEN56" s="261"/>
      <c r="LEO56" s="261"/>
      <c r="LEP56" s="262"/>
      <c r="LEQ56" s="262"/>
      <c r="LER56" s="261"/>
      <c r="LES56" s="263"/>
      <c r="LET56" s="264"/>
      <c r="LEU56" s="292"/>
      <c r="LEV56" s="292"/>
      <c r="LEW56" s="292"/>
      <c r="LEX56" s="292"/>
      <c r="LEY56" s="292"/>
      <c r="LEZ56" s="292"/>
      <c r="LFA56" s="153"/>
      <c r="LFB56" s="153"/>
      <c r="LFC56" s="151"/>
      <c r="LFD56" s="153"/>
      <c r="LFF56" s="267"/>
      <c r="LFG56" s="267"/>
      <c r="LFH56" s="260"/>
      <c r="LFI56" s="293"/>
      <c r="LFJ56" s="293"/>
      <c r="LFK56" s="293"/>
      <c r="LFL56" s="261"/>
      <c r="LFM56" s="261"/>
      <c r="LFN56" s="261"/>
      <c r="LFO56" s="262"/>
      <c r="LFP56" s="262"/>
      <c r="LFQ56" s="261"/>
      <c r="LFR56" s="263"/>
      <c r="LFS56" s="264"/>
      <c r="LFT56" s="292"/>
      <c r="LFU56" s="292"/>
      <c r="LFV56" s="292"/>
      <c r="LFW56" s="292"/>
      <c r="LFX56" s="292"/>
      <c r="LFY56" s="292"/>
      <c r="LFZ56" s="153"/>
      <c r="LGA56" s="153"/>
      <c r="LGB56" s="151"/>
      <c r="LGC56" s="153"/>
      <c r="LGE56" s="267"/>
      <c r="LGF56" s="267"/>
      <c r="LGG56" s="260"/>
      <c r="LGH56" s="293"/>
      <c r="LGI56" s="293"/>
      <c r="LGJ56" s="293"/>
      <c r="LGK56" s="261"/>
      <c r="LGL56" s="261"/>
      <c r="LGM56" s="261"/>
      <c r="LGN56" s="262"/>
      <c r="LGO56" s="262"/>
      <c r="LGP56" s="261"/>
      <c r="LGQ56" s="263"/>
      <c r="LGR56" s="264"/>
      <c r="LGS56" s="292"/>
      <c r="LGT56" s="292"/>
      <c r="LGU56" s="292"/>
      <c r="LGV56" s="292"/>
      <c r="LGW56" s="292"/>
      <c r="LGX56" s="292"/>
      <c r="LGY56" s="153"/>
      <c r="LGZ56" s="153"/>
      <c r="LHA56" s="151"/>
      <c r="LHB56" s="153"/>
      <c r="LHD56" s="267"/>
      <c r="LHE56" s="267"/>
      <c r="LHF56" s="260"/>
      <c r="LHG56" s="293"/>
      <c r="LHH56" s="293"/>
      <c r="LHI56" s="293"/>
      <c r="LHJ56" s="261"/>
      <c r="LHK56" s="261"/>
      <c r="LHL56" s="261"/>
      <c r="LHM56" s="262"/>
      <c r="LHN56" s="262"/>
      <c r="LHO56" s="261"/>
      <c r="LHP56" s="263"/>
      <c r="LHQ56" s="264"/>
      <c r="LHR56" s="292"/>
      <c r="LHS56" s="292"/>
      <c r="LHT56" s="292"/>
      <c r="LHU56" s="292"/>
      <c r="LHV56" s="292"/>
      <c r="LHW56" s="292"/>
      <c r="LHX56" s="153"/>
      <c r="LHY56" s="153"/>
      <c r="LHZ56" s="151"/>
      <c r="LIA56" s="153"/>
      <c r="LIC56" s="267"/>
      <c r="LID56" s="267"/>
      <c r="LIE56" s="260"/>
      <c r="LIF56" s="293"/>
      <c r="LIG56" s="293"/>
      <c r="LIH56" s="293"/>
      <c r="LII56" s="261"/>
      <c r="LIJ56" s="261"/>
      <c r="LIK56" s="261"/>
      <c r="LIL56" s="262"/>
      <c r="LIM56" s="262"/>
      <c r="LIN56" s="261"/>
      <c r="LIO56" s="263"/>
      <c r="LIP56" s="264"/>
      <c r="LIQ56" s="292"/>
      <c r="LIR56" s="292"/>
      <c r="LIS56" s="292"/>
      <c r="LIT56" s="292"/>
      <c r="LIU56" s="292"/>
      <c r="LIV56" s="292"/>
      <c r="LIW56" s="153"/>
      <c r="LIX56" s="153"/>
      <c r="LIY56" s="151"/>
      <c r="LIZ56" s="153"/>
      <c r="LJB56" s="267"/>
      <c r="LJC56" s="267"/>
      <c r="LJD56" s="260"/>
      <c r="LJE56" s="293"/>
      <c r="LJF56" s="293"/>
      <c r="LJG56" s="293"/>
      <c r="LJH56" s="261"/>
      <c r="LJI56" s="261"/>
      <c r="LJJ56" s="261"/>
      <c r="LJK56" s="262"/>
      <c r="LJL56" s="262"/>
      <c r="LJM56" s="261"/>
      <c r="LJN56" s="263"/>
      <c r="LJO56" s="264"/>
      <c r="LJP56" s="292"/>
      <c r="LJQ56" s="292"/>
      <c r="LJR56" s="292"/>
      <c r="LJS56" s="292"/>
      <c r="LJT56" s="292"/>
      <c r="LJU56" s="292"/>
      <c r="LJV56" s="153"/>
      <c r="LJW56" s="153"/>
      <c r="LJX56" s="151"/>
      <c r="LJY56" s="153"/>
      <c r="LKA56" s="267"/>
      <c r="LKB56" s="267"/>
      <c r="LKC56" s="260"/>
      <c r="LKD56" s="293"/>
      <c r="LKE56" s="293"/>
      <c r="LKF56" s="293"/>
      <c r="LKG56" s="261"/>
      <c r="LKH56" s="261"/>
      <c r="LKI56" s="261"/>
      <c r="LKJ56" s="262"/>
      <c r="LKK56" s="262"/>
      <c r="LKL56" s="261"/>
      <c r="LKM56" s="263"/>
      <c r="LKN56" s="264"/>
      <c r="LKO56" s="292"/>
      <c r="LKP56" s="292"/>
      <c r="LKQ56" s="292"/>
      <c r="LKR56" s="292"/>
      <c r="LKS56" s="292"/>
      <c r="LKT56" s="292"/>
      <c r="LKU56" s="153"/>
      <c r="LKV56" s="153"/>
      <c r="LKW56" s="151"/>
      <c r="LKX56" s="153"/>
      <c r="LKZ56" s="267"/>
      <c r="LLA56" s="267"/>
      <c r="LLB56" s="260"/>
      <c r="LLC56" s="293"/>
      <c r="LLD56" s="293"/>
      <c r="LLE56" s="293"/>
      <c r="LLF56" s="261"/>
      <c r="LLG56" s="261"/>
      <c r="LLH56" s="261"/>
      <c r="LLI56" s="262"/>
      <c r="LLJ56" s="262"/>
      <c r="LLK56" s="261"/>
      <c r="LLL56" s="263"/>
      <c r="LLM56" s="264"/>
      <c r="LLN56" s="292"/>
      <c r="LLO56" s="292"/>
      <c r="LLP56" s="292"/>
      <c r="LLQ56" s="292"/>
      <c r="LLR56" s="292"/>
      <c r="LLS56" s="292"/>
      <c r="LLT56" s="153"/>
      <c r="LLU56" s="153"/>
      <c r="LLV56" s="151"/>
      <c r="LLW56" s="153"/>
      <c r="LLY56" s="267"/>
      <c r="LLZ56" s="267"/>
      <c r="LMA56" s="260"/>
      <c r="LMB56" s="293"/>
      <c r="LMC56" s="293"/>
      <c r="LMD56" s="293"/>
      <c r="LME56" s="261"/>
      <c r="LMF56" s="261"/>
      <c r="LMG56" s="261"/>
      <c r="LMH56" s="262"/>
      <c r="LMI56" s="262"/>
      <c r="LMJ56" s="261"/>
      <c r="LMK56" s="263"/>
      <c r="LML56" s="264"/>
      <c r="LMM56" s="292"/>
      <c r="LMN56" s="292"/>
      <c r="LMO56" s="292"/>
      <c r="LMP56" s="292"/>
      <c r="LMQ56" s="292"/>
      <c r="LMR56" s="292"/>
      <c r="LMS56" s="153"/>
      <c r="LMT56" s="153"/>
      <c r="LMU56" s="151"/>
      <c r="LMV56" s="153"/>
      <c r="LMX56" s="267"/>
      <c r="LMY56" s="267"/>
      <c r="LMZ56" s="260"/>
      <c r="LNA56" s="293"/>
      <c r="LNB56" s="293"/>
      <c r="LNC56" s="293"/>
      <c r="LND56" s="261"/>
      <c r="LNE56" s="261"/>
      <c r="LNF56" s="261"/>
      <c r="LNG56" s="262"/>
      <c r="LNH56" s="262"/>
      <c r="LNI56" s="261"/>
      <c r="LNJ56" s="263"/>
      <c r="LNK56" s="264"/>
      <c r="LNL56" s="292"/>
      <c r="LNM56" s="292"/>
      <c r="LNN56" s="292"/>
      <c r="LNO56" s="292"/>
      <c r="LNP56" s="292"/>
      <c r="LNQ56" s="292"/>
      <c r="LNR56" s="153"/>
      <c r="LNS56" s="153"/>
      <c r="LNT56" s="151"/>
      <c r="LNU56" s="153"/>
      <c r="LNW56" s="267"/>
      <c r="LNX56" s="267"/>
      <c r="LNY56" s="260"/>
      <c r="LNZ56" s="293"/>
      <c r="LOA56" s="293"/>
      <c r="LOB56" s="293"/>
      <c r="LOC56" s="261"/>
      <c r="LOD56" s="261"/>
      <c r="LOE56" s="261"/>
      <c r="LOF56" s="262"/>
      <c r="LOG56" s="262"/>
      <c r="LOH56" s="261"/>
      <c r="LOI56" s="263"/>
      <c r="LOJ56" s="264"/>
      <c r="LOK56" s="292"/>
      <c r="LOL56" s="292"/>
      <c r="LOM56" s="292"/>
      <c r="LON56" s="292"/>
      <c r="LOO56" s="292"/>
      <c r="LOP56" s="292"/>
      <c r="LOQ56" s="153"/>
      <c r="LOR56" s="153"/>
      <c r="LOS56" s="151"/>
      <c r="LOT56" s="153"/>
      <c r="LOV56" s="267"/>
      <c r="LOW56" s="267"/>
      <c r="LOX56" s="260"/>
      <c r="LOY56" s="293"/>
      <c r="LOZ56" s="293"/>
      <c r="LPA56" s="293"/>
      <c r="LPB56" s="261"/>
      <c r="LPC56" s="261"/>
      <c r="LPD56" s="261"/>
      <c r="LPE56" s="262"/>
      <c r="LPF56" s="262"/>
      <c r="LPG56" s="261"/>
      <c r="LPH56" s="263"/>
      <c r="LPI56" s="264"/>
      <c r="LPJ56" s="292"/>
      <c r="LPK56" s="292"/>
      <c r="LPL56" s="292"/>
      <c r="LPM56" s="292"/>
      <c r="LPN56" s="292"/>
      <c r="LPO56" s="292"/>
      <c r="LPP56" s="153"/>
      <c r="LPQ56" s="153"/>
      <c r="LPR56" s="151"/>
      <c r="LPS56" s="153"/>
      <c r="LPU56" s="267"/>
      <c r="LPV56" s="267"/>
      <c r="LPW56" s="260"/>
      <c r="LPX56" s="293"/>
      <c r="LPY56" s="293"/>
      <c r="LPZ56" s="293"/>
      <c r="LQA56" s="261"/>
      <c r="LQB56" s="261"/>
      <c r="LQC56" s="261"/>
      <c r="LQD56" s="262"/>
      <c r="LQE56" s="262"/>
      <c r="LQF56" s="261"/>
      <c r="LQG56" s="263"/>
      <c r="LQH56" s="264"/>
      <c r="LQI56" s="292"/>
      <c r="LQJ56" s="292"/>
      <c r="LQK56" s="292"/>
      <c r="LQL56" s="292"/>
      <c r="LQM56" s="292"/>
      <c r="LQN56" s="292"/>
      <c r="LQO56" s="153"/>
      <c r="LQP56" s="153"/>
      <c r="LQQ56" s="151"/>
      <c r="LQR56" s="153"/>
      <c r="LQT56" s="267"/>
      <c r="LQU56" s="267"/>
      <c r="LQV56" s="260"/>
      <c r="LQW56" s="293"/>
      <c r="LQX56" s="293"/>
      <c r="LQY56" s="293"/>
      <c r="LQZ56" s="261"/>
      <c r="LRA56" s="261"/>
      <c r="LRB56" s="261"/>
      <c r="LRC56" s="262"/>
      <c r="LRD56" s="262"/>
      <c r="LRE56" s="261"/>
      <c r="LRF56" s="263"/>
      <c r="LRG56" s="264"/>
      <c r="LRH56" s="292"/>
      <c r="LRI56" s="292"/>
      <c r="LRJ56" s="292"/>
      <c r="LRK56" s="292"/>
      <c r="LRL56" s="292"/>
      <c r="LRM56" s="292"/>
      <c r="LRN56" s="153"/>
      <c r="LRO56" s="153"/>
      <c r="LRP56" s="151"/>
      <c r="LRQ56" s="153"/>
      <c r="LRS56" s="267"/>
      <c r="LRT56" s="267"/>
      <c r="LRU56" s="260"/>
      <c r="LRV56" s="293"/>
      <c r="LRW56" s="293"/>
      <c r="LRX56" s="293"/>
      <c r="LRY56" s="261"/>
      <c r="LRZ56" s="261"/>
      <c r="LSA56" s="261"/>
      <c r="LSB56" s="262"/>
      <c r="LSC56" s="262"/>
      <c r="LSD56" s="261"/>
      <c r="LSE56" s="263"/>
      <c r="LSF56" s="264"/>
      <c r="LSG56" s="292"/>
      <c r="LSH56" s="292"/>
      <c r="LSI56" s="292"/>
      <c r="LSJ56" s="292"/>
      <c r="LSK56" s="292"/>
      <c r="LSL56" s="292"/>
      <c r="LSM56" s="153"/>
      <c r="LSN56" s="153"/>
      <c r="LSO56" s="151"/>
      <c r="LSP56" s="153"/>
      <c r="LSR56" s="267"/>
      <c r="LSS56" s="267"/>
      <c r="LST56" s="260"/>
      <c r="LSU56" s="293"/>
      <c r="LSV56" s="293"/>
      <c r="LSW56" s="293"/>
      <c r="LSX56" s="261"/>
      <c r="LSY56" s="261"/>
      <c r="LSZ56" s="261"/>
      <c r="LTA56" s="262"/>
      <c r="LTB56" s="262"/>
      <c r="LTC56" s="261"/>
      <c r="LTD56" s="263"/>
      <c r="LTE56" s="264"/>
      <c r="LTF56" s="292"/>
      <c r="LTG56" s="292"/>
      <c r="LTH56" s="292"/>
      <c r="LTI56" s="292"/>
      <c r="LTJ56" s="292"/>
      <c r="LTK56" s="292"/>
      <c r="LTL56" s="153"/>
      <c r="LTM56" s="153"/>
      <c r="LTN56" s="151"/>
      <c r="LTO56" s="153"/>
      <c r="LTQ56" s="267"/>
      <c r="LTR56" s="267"/>
      <c r="LTS56" s="260"/>
      <c r="LTT56" s="293"/>
      <c r="LTU56" s="293"/>
      <c r="LTV56" s="293"/>
      <c r="LTW56" s="261"/>
      <c r="LTX56" s="261"/>
      <c r="LTY56" s="261"/>
      <c r="LTZ56" s="262"/>
      <c r="LUA56" s="262"/>
      <c r="LUB56" s="261"/>
      <c r="LUC56" s="263"/>
      <c r="LUD56" s="264"/>
      <c r="LUE56" s="292"/>
      <c r="LUF56" s="292"/>
      <c r="LUG56" s="292"/>
      <c r="LUH56" s="292"/>
      <c r="LUI56" s="292"/>
      <c r="LUJ56" s="292"/>
      <c r="LUK56" s="153"/>
      <c r="LUL56" s="153"/>
      <c r="LUM56" s="151"/>
      <c r="LUN56" s="153"/>
      <c r="LUP56" s="267"/>
      <c r="LUQ56" s="267"/>
      <c r="LUR56" s="260"/>
      <c r="LUS56" s="293"/>
      <c r="LUT56" s="293"/>
      <c r="LUU56" s="293"/>
      <c r="LUV56" s="261"/>
      <c r="LUW56" s="261"/>
      <c r="LUX56" s="261"/>
      <c r="LUY56" s="262"/>
      <c r="LUZ56" s="262"/>
      <c r="LVA56" s="261"/>
      <c r="LVB56" s="263"/>
      <c r="LVC56" s="264"/>
      <c r="LVD56" s="292"/>
      <c r="LVE56" s="292"/>
      <c r="LVF56" s="292"/>
      <c r="LVG56" s="292"/>
      <c r="LVH56" s="292"/>
      <c r="LVI56" s="292"/>
      <c r="LVJ56" s="153"/>
      <c r="LVK56" s="153"/>
      <c r="LVL56" s="151"/>
      <c r="LVM56" s="153"/>
      <c r="LVO56" s="267"/>
      <c r="LVP56" s="267"/>
      <c r="LVQ56" s="260"/>
      <c r="LVR56" s="293"/>
      <c r="LVS56" s="293"/>
      <c r="LVT56" s="293"/>
      <c r="LVU56" s="261"/>
      <c r="LVV56" s="261"/>
      <c r="LVW56" s="261"/>
      <c r="LVX56" s="262"/>
      <c r="LVY56" s="262"/>
      <c r="LVZ56" s="261"/>
      <c r="LWA56" s="263"/>
      <c r="LWB56" s="264"/>
      <c r="LWC56" s="292"/>
      <c r="LWD56" s="292"/>
      <c r="LWE56" s="292"/>
      <c r="LWF56" s="292"/>
      <c r="LWG56" s="292"/>
      <c r="LWH56" s="292"/>
      <c r="LWI56" s="153"/>
      <c r="LWJ56" s="153"/>
      <c r="LWK56" s="151"/>
      <c r="LWL56" s="153"/>
      <c r="LWN56" s="267"/>
      <c r="LWO56" s="267"/>
      <c r="LWP56" s="260"/>
      <c r="LWQ56" s="293"/>
      <c r="LWR56" s="293"/>
      <c r="LWS56" s="293"/>
      <c r="LWT56" s="261"/>
      <c r="LWU56" s="261"/>
      <c r="LWV56" s="261"/>
      <c r="LWW56" s="262"/>
      <c r="LWX56" s="262"/>
      <c r="LWY56" s="261"/>
      <c r="LWZ56" s="263"/>
      <c r="LXA56" s="264"/>
      <c r="LXB56" s="292"/>
      <c r="LXC56" s="292"/>
      <c r="LXD56" s="292"/>
      <c r="LXE56" s="292"/>
      <c r="LXF56" s="292"/>
      <c r="LXG56" s="292"/>
      <c r="LXH56" s="153"/>
      <c r="LXI56" s="153"/>
      <c r="LXJ56" s="151"/>
      <c r="LXK56" s="153"/>
      <c r="LXM56" s="267"/>
      <c r="LXN56" s="267"/>
      <c r="LXO56" s="260"/>
      <c r="LXP56" s="293"/>
      <c r="LXQ56" s="293"/>
      <c r="LXR56" s="293"/>
      <c r="LXS56" s="261"/>
      <c r="LXT56" s="261"/>
      <c r="LXU56" s="261"/>
      <c r="LXV56" s="262"/>
      <c r="LXW56" s="262"/>
      <c r="LXX56" s="261"/>
      <c r="LXY56" s="263"/>
      <c r="LXZ56" s="264"/>
      <c r="LYA56" s="292"/>
      <c r="LYB56" s="292"/>
      <c r="LYC56" s="292"/>
      <c r="LYD56" s="292"/>
      <c r="LYE56" s="292"/>
      <c r="LYF56" s="292"/>
      <c r="LYG56" s="153"/>
      <c r="LYH56" s="153"/>
      <c r="LYI56" s="151"/>
      <c r="LYJ56" s="153"/>
      <c r="LYL56" s="267"/>
      <c r="LYM56" s="267"/>
      <c r="LYN56" s="260"/>
      <c r="LYO56" s="293"/>
      <c r="LYP56" s="293"/>
      <c r="LYQ56" s="293"/>
      <c r="LYR56" s="261"/>
      <c r="LYS56" s="261"/>
      <c r="LYT56" s="261"/>
      <c r="LYU56" s="262"/>
      <c r="LYV56" s="262"/>
      <c r="LYW56" s="261"/>
      <c r="LYX56" s="263"/>
      <c r="LYY56" s="264"/>
      <c r="LYZ56" s="292"/>
      <c r="LZA56" s="292"/>
      <c r="LZB56" s="292"/>
      <c r="LZC56" s="292"/>
      <c r="LZD56" s="292"/>
      <c r="LZE56" s="292"/>
      <c r="LZF56" s="153"/>
      <c r="LZG56" s="153"/>
      <c r="LZH56" s="151"/>
      <c r="LZI56" s="153"/>
      <c r="LZK56" s="267"/>
      <c r="LZL56" s="267"/>
      <c r="LZM56" s="260"/>
      <c r="LZN56" s="293"/>
      <c r="LZO56" s="293"/>
      <c r="LZP56" s="293"/>
      <c r="LZQ56" s="261"/>
      <c r="LZR56" s="261"/>
      <c r="LZS56" s="261"/>
      <c r="LZT56" s="262"/>
      <c r="LZU56" s="262"/>
      <c r="LZV56" s="261"/>
      <c r="LZW56" s="263"/>
      <c r="LZX56" s="264"/>
      <c r="LZY56" s="292"/>
      <c r="LZZ56" s="292"/>
      <c r="MAA56" s="292"/>
      <c r="MAB56" s="292"/>
      <c r="MAC56" s="292"/>
      <c r="MAD56" s="292"/>
      <c r="MAE56" s="153"/>
      <c r="MAF56" s="153"/>
      <c r="MAG56" s="151"/>
      <c r="MAH56" s="153"/>
      <c r="MAJ56" s="267"/>
      <c r="MAK56" s="267"/>
      <c r="MAL56" s="260"/>
      <c r="MAM56" s="293"/>
      <c r="MAN56" s="293"/>
      <c r="MAO56" s="293"/>
      <c r="MAP56" s="261"/>
      <c r="MAQ56" s="261"/>
      <c r="MAR56" s="261"/>
      <c r="MAS56" s="262"/>
      <c r="MAT56" s="262"/>
      <c r="MAU56" s="261"/>
      <c r="MAV56" s="263"/>
      <c r="MAW56" s="264"/>
      <c r="MAX56" s="292"/>
      <c r="MAY56" s="292"/>
      <c r="MAZ56" s="292"/>
      <c r="MBA56" s="292"/>
      <c r="MBB56" s="292"/>
      <c r="MBC56" s="292"/>
      <c r="MBD56" s="153"/>
      <c r="MBE56" s="153"/>
      <c r="MBF56" s="151"/>
      <c r="MBG56" s="153"/>
      <c r="MBI56" s="267"/>
      <c r="MBJ56" s="267"/>
      <c r="MBK56" s="260"/>
      <c r="MBL56" s="293"/>
      <c r="MBM56" s="293"/>
      <c r="MBN56" s="293"/>
      <c r="MBO56" s="261"/>
      <c r="MBP56" s="261"/>
      <c r="MBQ56" s="261"/>
      <c r="MBR56" s="262"/>
      <c r="MBS56" s="262"/>
      <c r="MBT56" s="261"/>
      <c r="MBU56" s="263"/>
      <c r="MBV56" s="264"/>
      <c r="MBW56" s="292"/>
      <c r="MBX56" s="292"/>
      <c r="MBY56" s="292"/>
      <c r="MBZ56" s="292"/>
      <c r="MCA56" s="292"/>
      <c r="MCB56" s="292"/>
      <c r="MCC56" s="153"/>
      <c r="MCD56" s="153"/>
      <c r="MCE56" s="151"/>
      <c r="MCF56" s="153"/>
      <c r="MCH56" s="267"/>
      <c r="MCI56" s="267"/>
      <c r="MCJ56" s="260"/>
      <c r="MCK56" s="293"/>
      <c r="MCL56" s="293"/>
      <c r="MCM56" s="293"/>
      <c r="MCN56" s="261"/>
      <c r="MCO56" s="261"/>
      <c r="MCP56" s="261"/>
      <c r="MCQ56" s="262"/>
      <c r="MCR56" s="262"/>
      <c r="MCS56" s="261"/>
      <c r="MCT56" s="263"/>
      <c r="MCU56" s="264"/>
      <c r="MCV56" s="292"/>
      <c r="MCW56" s="292"/>
      <c r="MCX56" s="292"/>
      <c r="MCY56" s="292"/>
      <c r="MCZ56" s="292"/>
      <c r="MDA56" s="292"/>
      <c r="MDB56" s="153"/>
      <c r="MDC56" s="153"/>
      <c r="MDD56" s="151"/>
      <c r="MDE56" s="153"/>
      <c r="MDG56" s="267"/>
      <c r="MDH56" s="267"/>
      <c r="MDI56" s="260"/>
      <c r="MDJ56" s="293"/>
      <c r="MDK56" s="293"/>
      <c r="MDL56" s="293"/>
      <c r="MDM56" s="261"/>
      <c r="MDN56" s="261"/>
      <c r="MDO56" s="261"/>
      <c r="MDP56" s="262"/>
      <c r="MDQ56" s="262"/>
      <c r="MDR56" s="261"/>
      <c r="MDS56" s="263"/>
      <c r="MDT56" s="264"/>
      <c r="MDU56" s="292"/>
      <c r="MDV56" s="292"/>
      <c r="MDW56" s="292"/>
      <c r="MDX56" s="292"/>
      <c r="MDY56" s="292"/>
      <c r="MDZ56" s="292"/>
      <c r="MEA56" s="153"/>
      <c r="MEB56" s="153"/>
      <c r="MEC56" s="151"/>
      <c r="MED56" s="153"/>
      <c r="MEF56" s="267"/>
      <c r="MEG56" s="267"/>
      <c r="MEH56" s="260"/>
      <c r="MEI56" s="293"/>
      <c r="MEJ56" s="293"/>
      <c r="MEK56" s="293"/>
      <c r="MEL56" s="261"/>
      <c r="MEM56" s="261"/>
      <c r="MEN56" s="261"/>
      <c r="MEO56" s="262"/>
      <c r="MEP56" s="262"/>
      <c r="MEQ56" s="261"/>
      <c r="MER56" s="263"/>
      <c r="MES56" s="264"/>
      <c r="MET56" s="292"/>
      <c r="MEU56" s="292"/>
      <c r="MEV56" s="292"/>
      <c r="MEW56" s="292"/>
      <c r="MEX56" s="292"/>
      <c r="MEY56" s="292"/>
      <c r="MEZ56" s="153"/>
      <c r="MFA56" s="153"/>
      <c r="MFB56" s="151"/>
      <c r="MFC56" s="153"/>
      <c r="MFE56" s="267"/>
      <c r="MFF56" s="267"/>
      <c r="MFG56" s="260"/>
      <c r="MFH56" s="293"/>
      <c r="MFI56" s="293"/>
      <c r="MFJ56" s="293"/>
      <c r="MFK56" s="261"/>
      <c r="MFL56" s="261"/>
      <c r="MFM56" s="261"/>
      <c r="MFN56" s="262"/>
      <c r="MFO56" s="262"/>
      <c r="MFP56" s="261"/>
      <c r="MFQ56" s="263"/>
      <c r="MFR56" s="264"/>
      <c r="MFS56" s="292"/>
      <c r="MFT56" s="292"/>
      <c r="MFU56" s="292"/>
      <c r="MFV56" s="292"/>
      <c r="MFW56" s="292"/>
      <c r="MFX56" s="292"/>
      <c r="MFY56" s="153"/>
      <c r="MFZ56" s="153"/>
      <c r="MGA56" s="151"/>
      <c r="MGB56" s="153"/>
      <c r="MGD56" s="267"/>
      <c r="MGE56" s="267"/>
      <c r="MGF56" s="260"/>
      <c r="MGG56" s="293"/>
      <c r="MGH56" s="293"/>
      <c r="MGI56" s="293"/>
      <c r="MGJ56" s="261"/>
      <c r="MGK56" s="261"/>
      <c r="MGL56" s="261"/>
      <c r="MGM56" s="262"/>
      <c r="MGN56" s="262"/>
      <c r="MGO56" s="261"/>
      <c r="MGP56" s="263"/>
      <c r="MGQ56" s="264"/>
      <c r="MGR56" s="292"/>
      <c r="MGS56" s="292"/>
      <c r="MGT56" s="292"/>
      <c r="MGU56" s="292"/>
      <c r="MGV56" s="292"/>
      <c r="MGW56" s="292"/>
      <c r="MGX56" s="153"/>
      <c r="MGY56" s="153"/>
      <c r="MGZ56" s="151"/>
      <c r="MHA56" s="153"/>
      <c r="MHC56" s="267"/>
      <c r="MHD56" s="267"/>
      <c r="MHE56" s="260"/>
      <c r="MHF56" s="293"/>
      <c r="MHG56" s="293"/>
      <c r="MHH56" s="293"/>
      <c r="MHI56" s="261"/>
      <c r="MHJ56" s="261"/>
      <c r="MHK56" s="261"/>
      <c r="MHL56" s="262"/>
      <c r="MHM56" s="262"/>
      <c r="MHN56" s="261"/>
      <c r="MHO56" s="263"/>
      <c r="MHP56" s="264"/>
      <c r="MHQ56" s="292"/>
      <c r="MHR56" s="292"/>
      <c r="MHS56" s="292"/>
      <c r="MHT56" s="292"/>
      <c r="MHU56" s="292"/>
      <c r="MHV56" s="292"/>
      <c r="MHW56" s="153"/>
      <c r="MHX56" s="153"/>
      <c r="MHY56" s="151"/>
      <c r="MHZ56" s="153"/>
      <c r="MIB56" s="267"/>
      <c r="MIC56" s="267"/>
      <c r="MID56" s="260"/>
      <c r="MIE56" s="293"/>
      <c r="MIF56" s="293"/>
      <c r="MIG56" s="293"/>
      <c r="MIH56" s="261"/>
      <c r="MII56" s="261"/>
      <c r="MIJ56" s="261"/>
      <c r="MIK56" s="262"/>
      <c r="MIL56" s="262"/>
      <c r="MIM56" s="261"/>
      <c r="MIN56" s="263"/>
      <c r="MIO56" s="264"/>
      <c r="MIP56" s="292"/>
      <c r="MIQ56" s="292"/>
      <c r="MIR56" s="292"/>
      <c r="MIS56" s="292"/>
      <c r="MIT56" s="292"/>
      <c r="MIU56" s="292"/>
      <c r="MIV56" s="153"/>
      <c r="MIW56" s="153"/>
      <c r="MIX56" s="151"/>
      <c r="MIY56" s="153"/>
      <c r="MJA56" s="267"/>
      <c r="MJB56" s="267"/>
      <c r="MJC56" s="260"/>
      <c r="MJD56" s="293"/>
      <c r="MJE56" s="293"/>
      <c r="MJF56" s="293"/>
      <c r="MJG56" s="261"/>
      <c r="MJH56" s="261"/>
      <c r="MJI56" s="261"/>
      <c r="MJJ56" s="262"/>
      <c r="MJK56" s="262"/>
      <c r="MJL56" s="261"/>
      <c r="MJM56" s="263"/>
      <c r="MJN56" s="264"/>
      <c r="MJO56" s="292"/>
      <c r="MJP56" s="292"/>
      <c r="MJQ56" s="292"/>
      <c r="MJR56" s="292"/>
      <c r="MJS56" s="292"/>
      <c r="MJT56" s="292"/>
      <c r="MJU56" s="153"/>
      <c r="MJV56" s="153"/>
      <c r="MJW56" s="151"/>
      <c r="MJX56" s="153"/>
      <c r="MJZ56" s="267"/>
      <c r="MKA56" s="267"/>
      <c r="MKB56" s="260"/>
      <c r="MKC56" s="293"/>
      <c r="MKD56" s="293"/>
      <c r="MKE56" s="293"/>
      <c r="MKF56" s="261"/>
      <c r="MKG56" s="261"/>
      <c r="MKH56" s="261"/>
      <c r="MKI56" s="262"/>
      <c r="MKJ56" s="262"/>
      <c r="MKK56" s="261"/>
      <c r="MKL56" s="263"/>
      <c r="MKM56" s="264"/>
      <c r="MKN56" s="292"/>
      <c r="MKO56" s="292"/>
      <c r="MKP56" s="292"/>
      <c r="MKQ56" s="292"/>
      <c r="MKR56" s="292"/>
      <c r="MKS56" s="292"/>
      <c r="MKT56" s="153"/>
      <c r="MKU56" s="153"/>
      <c r="MKV56" s="151"/>
      <c r="MKW56" s="153"/>
      <c r="MKY56" s="267"/>
      <c r="MKZ56" s="267"/>
      <c r="MLA56" s="260"/>
      <c r="MLB56" s="293"/>
      <c r="MLC56" s="293"/>
      <c r="MLD56" s="293"/>
      <c r="MLE56" s="261"/>
      <c r="MLF56" s="261"/>
      <c r="MLG56" s="261"/>
      <c r="MLH56" s="262"/>
      <c r="MLI56" s="262"/>
      <c r="MLJ56" s="261"/>
      <c r="MLK56" s="263"/>
      <c r="MLL56" s="264"/>
      <c r="MLM56" s="292"/>
      <c r="MLN56" s="292"/>
      <c r="MLO56" s="292"/>
      <c r="MLP56" s="292"/>
      <c r="MLQ56" s="292"/>
      <c r="MLR56" s="292"/>
      <c r="MLS56" s="153"/>
      <c r="MLT56" s="153"/>
      <c r="MLU56" s="151"/>
      <c r="MLV56" s="153"/>
      <c r="MLX56" s="267"/>
      <c r="MLY56" s="267"/>
      <c r="MLZ56" s="260"/>
      <c r="MMA56" s="293"/>
      <c r="MMB56" s="293"/>
      <c r="MMC56" s="293"/>
      <c r="MMD56" s="261"/>
      <c r="MME56" s="261"/>
      <c r="MMF56" s="261"/>
      <c r="MMG56" s="262"/>
      <c r="MMH56" s="262"/>
      <c r="MMI56" s="261"/>
      <c r="MMJ56" s="263"/>
      <c r="MMK56" s="264"/>
      <c r="MML56" s="292"/>
      <c r="MMM56" s="292"/>
      <c r="MMN56" s="292"/>
      <c r="MMO56" s="292"/>
      <c r="MMP56" s="292"/>
      <c r="MMQ56" s="292"/>
      <c r="MMR56" s="153"/>
      <c r="MMS56" s="153"/>
      <c r="MMT56" s="151"/>
      <c r="MMU56" s="153"/>
      <c r="MMW56" s="267"/>
      <c r="MMX56" s="267"/>
      <c r="MMY56" s="260"/>
      <c r="MMZ56" s="293"/>
      <c r="MNA56" s="293"/>
      <c r="MNB56" s="293"/>
      <c r="MNC56" s="261"/>
      <c r="MND56" s="261"/>
      <c r="MNE56" s="261"/>
      <c r="MNF56" s="262"/>
      <c r="MNG56" s="262"/>
      <c r="MNH56" s="261"/>
      <c r="MNI56" s="263"/>
      <c r="MNJ56" s="264"/>
      <c r="MNK56" s="292"/>
      <c r="MNL56" s="292"/>
      <c r="MNM56" s="292"/>
      <c r="MNN56" s="292"/>
      <c r="MNO56" s="292"/>
      <c r="MNP56" s="292"/>
      <c r="MNQ56" s="153"/>
      <c r="MNR56" s="153"/>
      <c r="MNS56" s="151"/>
      <c r="MNT56" s="153"/>
      <c r="MNV56" s="267"/>
      <c r="MNW56" s="267"/>
      <c r="MNX56" s="260"/>
      <c r="MNY56" s="293"/>
      <c r="MNZ56" s="293"/>
      <c r="MOA56" s="293"/>
      <c r="MOB56" s="261"/>
      <c r="MOC56" s="261"/>
      <c r="MOD56" s="261"/>
      <c r="MOE56" s="262"/>
      <c r="MOF56" s="262"/>
      <c r="MOG56" s="261"/>
      <c r="MOH56" s="263"/>
      <c r="MOI56" s="264"/>
      <c r="MOJ56" s="292"/>
      <c r="MOK56" s="292"/>
      <c r="MOL56" s="292"/>
      <c r="MOM56" s="292"/>
      <c r="MON56" s="292"/>
      <c r="MOO56" s="292"/>
      <c r="MOP56" s="153"/>
      <c r="MOQ56" s="153"/>
      <c r="MOR56" s="151"/>
      <c r="MOS56" s="153"/>
      <c r="MOU56" s="267"/>
      <c r="MOV56" s="267"/>
      <c r="MOW56" s="260"/>
      <c r="MOX56" s="293"/>
      <c r="MOY56" s="293"/>
      <c r="MOZ56" s="293"/>
      <c r="MPA56" s="261"/>
      <c r="MPB56" s="261"/>
      <c r="MPC56" s="261"/>
      <c r="MPD56" s="262"/>
      <c r="MPE56" s="262"/>
      <c r="MPF56" s="261"/>
      <c r="MPG56" s="263"/>
      <c r="MPH56" s="264"/>
      <c r="MPI56" s="292"/>
      <c r="MPJ56" s="292"/>
      <c r="MPK56" s="292"/>
      <c r="MPL56" s="292"/>
      <c r="MPM56" s="292"/>
      <c r="MPN56" s="292"/>
      <c r="MPO56" s="153"/>
      <c r="MPP56" s="153"/>
      <c r="MPQ56" s="151"/>
      <c r="MPR56" s="153"/>
      <c r="MPT56" s="267"/>
      <c r="MPU56" s="267"/>
      <c r="MPV56" s="260"/>
      <c r="MPW56" s="293"/>
      <c r="MPX56" s="293"/>
      <c r="MPY56" s="293"/>
      <c r="MPZ56" s="261"/>
      <c r="MQA56" s="261"/>
      <c r="MQB56" s="261"/>
      <c r="MQC56" s="262"/>
      <c r="MQD56" s="262"/>
      <c r="MQE56" s="261"/>
      <c r="MQF56" s="263"/>
      <c r="MQG56" s="264"/>
      <c r="MQH56" s="292"/>
      <c r="MQI56" s="292"/>
      <c r="MQJ56" s="292"/>
      <c r="MQK56" s="292"/>
      <c r="MQL56" s="292"/>
      <c r="MQM56" s="292"/>
      <c r="MQN56" s="153"/>
      <c r="MQO56" s="153"/>
      <c r="MQP56" s="151"/>
      <c r="MQQ56" s="153"/>
      <c r="MQS56" s="267"/>
      <c r="MQT56" s="267"/>
      <c r="MQU56" s="260"/>
      <c r="MQV56" s="293"/>
      <c r="MQW56" s="293"/>
      <c r="MQX56" s="293"/>
      <c r="MQY56" s="261"/>
      <c r="MQZ56" s="261"/>
      <c r="MRA56" s="261"/>
      <c r="MRB56" s="262"/>
      <c r="MRC56" s="262"/>
      <c r="MRD56" s="261"/>
      <c r="MRE56" s="263"/>
      <c r="MRF56" s="264"/>
      <c r="MRG56" s="292"/>
      <c r="MRH56" s="292"/>
      <c r="MRI56" s="292"/>
      <c r="MRJ56" s="292"/>
      <c r="MRK56" s="292"/>
      <c r="MRL56" s="292"/>
      <c r="MRM56" s="153"/>
      <c r="MRN56" s="153"/>
      <c r="MRO56" s="151"/>
      <c r="MRP56" s="153"/>
      <c r="MRR56" s="267"/>
      <c r="MRS56" s="267"/>
      <c r="MRT56" s="260"/>
      <c r="MRU56" s="293"/>
      <c r="MRV56" s="293"/>
      <c r="MRW56" s="293"/>
      <c r="MRX56" s="261"/>
      <c r="MRY56" s="261"/>
      <c r="MRZ56" s="261"/>
      <c r="MSA56" s="262"/>
      <c r="MSB56" s="262"/>
      <c r="MSC56" s="261"/>
      <c r="MSD56" s="263"/>
      <c r="MSE56" s="264"/>
      <c r="MSF56" s="292"/>
      <c r="MSG56" s="292"/>
      <c r="MSH56" s="292"/>
      <c r="MSI56" s="292"/>
      <c r="MSJ56" s="292"/>
      <c r="MSK56" s="292"/>
      <c r="MSL56" s="153"/>
      <c r="MSM56" s="153"/>
      <c r="MSN56" s="151"/>
      <c r="MSO56" s="153"/>
      <c r="MSQ56" s="267"/>
      <c r="MSR56" s="267"/>
      <c r="MSS56" s="260"/>
      <c r="MST56" s="293"/>
      <c r="MSU56" s="293"/>
      <c r="MSV56" s="293"/>
      <c r="MSW56" s="261"/>
      <c r="MSX56" s="261"/>
      <c r="MSY56" s="261"/>
      <c r="MSZ56" s="262"/>
      <c r="MTA56" s="262"/>
      <c r="MTB56" s="261"/>
      <c r="MTC56" s="263"/>
      <c r="MTD56" s="264"/>
      <c r="MTE56" s="292"/>
      <c r="MTF56" s="292"/>
      <c r="MTG56" s="292"/>
      <c r="MTH56" s="292"/>
      <c r="MTI56" s="292"/>
      <c r="MTJ56" s="292"/>
      <c r="MTK56" s="153"/>
      <c r="MTL56" s="153"/>
      <c r="MTM56" s="151"/>
      <c r="MTN56" s="153"/>
      <c r="MTP56" s="267"/>
      <c r="MTQ56" s="267"/>
      <c r="MTR56" s="260"/>
      <c r="MTS56" s="293"/>
      <c r="MTT56" s="293"/>
      <c r="MTU56" s="293"/>
      <c r="MTV56" s="261"/>
      <c r="MTW56" s="261"/>
      <c r="MTX56" s="261"/>
      <c r="MTY56" s="262"/>
      <c r="MTZ56" s="262"/>
      <c r="MUA56" s="261"/>
      <c r="MUB56" s="263"/>
      <c r="MUC56" s="264"/>
      <c r="MUD56" s="292"/>
      <c r="MUE56" s="292"/>
      <c r="MUF56" s="292"/>
      <c r="MUG56" s="292"/>
      <c r="MUH56" s="292"/>
      <c r="MUI56" s="292"/>
      <c r="MUJ56" s="153"/>
      <c r="MUK56" s="153"/>
      <c r="MUL56" s="151"/>
      <c r="MUM56" s="153"/>
      <c r="MUO56" s="267"/>
      <c r="MUP56" s="267"/>
      <c r="MUQ56" s="260"/>
      <c r="MUR56" s="293"/>
      <c r="MUS56" s="293"/>
      <c r="MUT56" s="293"/>
      <c r="MUU56" s="261"/>
      <c r="MUV56" s="261"/>
      <c r="MUW56" s="261"/>
      <c r="MUX56" s="262"/>
      <c r="MUY56" s="262"/>
      <c r="MUZ56" s="261"/>
      <c r="MVA56" s="263"/>
      <c r="MVB56" s="264"/>
      <c r="MVC56" s="292"/>
      <c r="MVD56" s="292"/>
      <c r="MVE56" s="292"/>
      <c r="MVF56" s="292"/>
      <c r="MVG56" s="292"/>
      <c r="MVH56" s="292"/>
      <c r="MVI56" s="153"/>
      <c r="MVJ56" s="153"/>
      <c r="MVK56" s="151"/>
      <c r="MVL56" s="153"/>
      <c r="MVN56" s="267"/>
      <c r="MVO56" s="267"/>
      <c r="MVP56" s="260"/>
      <c r="MVQ56" s="293"/>
      <c r="MVR56" s="293"/>
      <c r="MVS56" s="293"/>
      <c r="MVT56" s="261"/>
      <c r="MVU56" s="261"/>
      <c r="MVV56" s="261"/>
      <c r="MVW56" s="262"/>
      <c r="MVX56" s="262"/>
      <c r="MVY56" s="261"/>
      <c r="MVZ56" s="263"/>
      <c r="MWA56" s="264"/>
      <c r="MWB56" s="292"/>
      <c r="MWC56" s="292"/>
      <c r="MWD56" s="292"/>
      <c r="MWE56" s="292"/>
      <c r="MWF56" s="292"/>
      <c r="MWG56" s="292"/>
      <c r="MWH56" s="153"/>
      <c r="MWI56" s="153"/>
      <c r="MWJ56" s="151"/>
      <c r="MWK56" s="153"/>
      <c r="MWM56" s="267"/>
      <c r="MWN56" s="267"/>
      <c r="MWO56" s="260"/>
      <c r="MWP56" s="293"/>
      <c r="MWQ56" s="293"/>
      <c r="MWR56" s="293"/>
      <c r="MWS56" s="261"/>
      <c r="MWT56" s="261"/>
      <c r="MWU56" s="261"/>
      <c r="MWV56" s="262"/>
      <c r="MWW56" s="262"/>
      <c r="MWX56" s="261"/>
      <c r="MWY56" s="263"/>
      <c r="MWZ56" s="264"/>
      <c r="MXA56" s="292"/>
      <c r="MXB56" s="292"/>
      <c r="MXC56" s="292"/>
      <c r="MXD56" s="292"/>
      <c r="MXE56" s="292"/>
      <c r="MXF56" s="292"/>
      <c r="MXG56" s="153"/>
      <c r="MXH56" s="153"/>
      <c r="MXI56" s="151"/>
      <c r="MXJ56" s="153"/>
      <c r="MXL56" s="267"/>
      <c r="MXM56" s="267"/>
      <c r="MXN56" s="260"/>
      <c r="MXO56" s="293"/>
      <c r="MXP56" s="293"/>
      <c r="MXQ56" s="293"/>
      <c r="MXR56" s="261"/>
      <c r="MXS56" s="261"/>
      <c r="MXT56" s="261"/>
      <c r="MXU56" s="262"/>
      <c r="MXV56" s="262"/>
      <c r="MXW56" s="261"/>
      <c r="MXX56" s="263"/>
      <c r="MXY56" s="264"/>
      <c r="MXZ56" s="292"/>
      <c r="MYA56" s="292"/>
      <c r="MYB56" s="292"/>
      <c r="MYC56" s="292"/>
      <c r="MYD56" s="292"/>
      <c r="MYE56" s="292"/>
      <c r="MYF56" s="153"/>
      <c r="MYG56" s="153"/>
      <c r="MYH56" s="151"/>
      <c r="MYI56" s="153"/>
      <c r="MYK56" s="267"/>
      <c r="MYL56" s="267"/>
      <c r="MYM56" s="260"/>
      <c r="MYN56" s="293"/>
      <c r="MYO56" s="293"/>
      <c r="MYP56" s="293"/>
      <c r="MYQ56" s="261"/>
      <c r="MYR56" s="261"/>
      <c r="MYS56" s="261"/>
      <c r="MYT56" s="262"/>
      <c r="MYU56" s="262"/>
      <c r="MYV56" s="261"/>
      <c r="MYW56" s="263"/>
      <c r="MYX56" s="264"/>
      <c r="MYY56" s="292"/>
      <c r="MYZ56" s="292"/>
      <c r="MZA56" s="292"/>
      <c r="MZB56" s="292"/>
      <c r="MZC56" s="292"/>
      <c r="MZD56" s="292"/>
      <c r="MZE56" s="153"/>
      <c r="MZF56" s="153"/>
      <c r="MZG56" s="151"/>
      <c r="MZH56" s="153"/>
      <c r="MZJ56" s="267"/>
      <c r="MZK56" s="267"/>
      <c r="MZL56" s="260"/>
      <c r="MZM56" s="293"/>
      <c r="MZN56" s="293"/>
      <c r="MZO56" s="293"/>
      <c r="MZP56" s="261"/>
      <c r="MZQ56" s="261"/>
      <c r="MZR56" s="261"/>
      <c r="MZS56" s="262"/>
      <c r="MZT56" s="262"/>
      <c r="MZU56" s="261"/>
      <c r="MZV56" s="263"/>
      <c r="MZW56" s="264"/>
      <c r="MZX56" s="292"/>
      <c r="MZY56" s="292"/>
      <c r="MZZ56" s="292"/>
      <c r="NAA56" s="292"/>
      <c r="NAB56" s="292"/>
      <c r="NAC56" s="292"/>
      <c r="NAD56" s="153"/>
      <c r="NAE56" s="153"/>
      <c r="NAF56" s="151"/>
      <c r="NAG56" s="153"/>
      <c r="NAI56" s="267"/>
      <c r="NAJ56" s="267"/>
      <c r="NAK56" s="260"/>
      <c r="NAL56" s="293"/>
      <c r="NAM56" s="293"/>
      <c r="NAN56" s="293"/>
      <c r="NAO56" s="261"/>
      <c r="NAP56" s="261"/>
      <c r="NAQ56" s="261"/>
      <c r="NAR56" s="262"/>
      <c r="NAS56" s="262"/>
      <c r="NAT56" s="261"/>
      <c r="NAU56" s="263"/>
      <c r="NAV56" s="264"/>
      <c r="NAW56" s="292"/>
      <c r="NAX56" s="292"/>
      <c r="NAY56" s="292"/>
      <c r="NAZ56" s="292"/>
      <c r="NBA56" s="292"/>
      <c r="NBB56" s="292"/>
      <c r="NBC56" s="153"/>
      <c r="NBD56" s="153"/>
      <c r="NBE56" s="151"/>
      <c r="NBF56" s="153"/>
      <c r="NBH56" s="267"/>
      <c r="NBI56" s="267"/>
      <c r="NBJ56" s="260"/>
      <c r="NBK56" s="293"/>
      <c r="NBL56" s="293"/>
      <c r="NBM56" s="293"/>
      <c r="NBN56" s="261"/>
      <c r="NBO56" s="261"/>
      <c r="NBP56" s="261"/>
      <c r="NBQ56" s="262"/>
      <c r="NBR56" s="262"/>
      <c r="NBS56" s="261"/>
      <c r="NBT56" s="263"/>
      <c r="NBU56" s="264"/>
      <c r="NBV56" s="292"/>
      <c r="NBW56" s="292"/>
      <c r="NBX56" s="292"/>
      <c r="NBY56" s="292"/>
      <c r="NBZ56" s="292"/>
      <c r="NCA56" s="292"/>
      <c r="NCB56" s="153"/>
      <c r="NCC56" s="153"/>
      <c r="NCD56" s="151"/>
      <c r="NCE56" s="153"/>
      <c r="NCG56" s="267"/>
      <c r="NCH56" s="267"/>
      <c r="NCI56" s="260"/>
      <c r="NCJ56" s="293"/>
      <c r="NCK56" s="293"/>
      <c r="NCL56" s="293"/>
      <c r="NCM56" s="261"/>
      <c r="NCN56" s="261"/>
      <c r="NCO56" s="261"/>
      <c r="NCP56" s="262"/>
      <c r="NCQ56" s="262"/>
      <c r="NCR56" s="261"/>
      <c r="NCS56" s="263"/>
      <c r="NCT56" s="264"/>
      <c r="NCU56" s="292"/>
      <c r="NCV56" s="292"/>
      <c r="NCW56" s="292"/>
      <c r="NCX56" s="292"/>
      <c r="NCY56" s="292"/>
      <c r="NCZ56" s="292"/>
      <c r="NDA56" s="153"/>
      <c r="NDB56" s="153"/>
      <c r="NDC56" s="151"/>
      <c r="NDD56" s="153"/>
      <c r="NDF56" s="267"/>
      <c r="NDG56" s="267"/>
      <c r="NDH56" s="260"/>
      <c r="NDI56" s="293"/>
      <c r="NDJ56" s="293"/>
      <c r="NDK56" s="293"/>
      <c r="NDL56" s="261"/>
      <c r="NDM56" s="261"/>
      <c r="NDN56" s="261"/>
      <c r="NDO56" s="262"/>
      <c r="NDP56" s="262"/>
      <c r="NDQ56" s="261"/>
      <c r="NDR56" s="263"/>
      <c r="NDS56" s="264"/>
      <c r="NDT56" s="292"/>
      <c r="NDU56" s="292"/>
      <c r="NDV56" s="292"/>
      <c r="NDW56" s="292"/>
      <c r="NDX56" s="292"/>
      <c r="NDY56" s="292"/>
      <c r="NDZ56" s="153"/>
      <c r="NEA56" s="153"/>
      <c r="NEB56" s="151"/>
      <c r="NEC56" s="153"/>
      <c r="NEE56" s="267"/>
      <c r="NEF56" s="267"/>
      <c r="NEG56" s="260"/>
      <c r="NEH56" s="293"/>
      <c r="NEI56" s="293"/>
      <c r="NEJ56" s="293"/>
      <c r="NEK56" s="261"/>
      <c r="NEL56" s="261"/>
      <c r="NEM56" s="261"/>
      <c r="NEN56" s="262"/>
      <c r="NEO56" s="262"/>
      <c r="NEP56" s="261"/>
      <c r="NEQ56" s="263"/>
      <c r="NER56" s="264"/>
      <c r="NES56" s="292"/>
      <c r="NET56" s="292"/>
      <c r="NEU56" s="292"/>
      <c r="NEV56" s="292"/>
      <c r="NEW56" s="292"/>
      <c r="NEX56" s="292"/>
      <c r="NEY56" s="153"/>
      <c r="NEZ56" s="153"/>
      <c r="NFA56" s="151"/>
      <c r="NFB56" s="153"/>
      <c r="NFD56" s="267"/>
      <c r="NFE56" s="267"/>
      <c r="NFF56" s="260"/>
      <c r="NFG56" s="293"/>
      <c r="NFH56" s="293"/>
      <c r="NFI56" s="293"/>
      <c r="NFJ56" s="261"/>
      <c r="NFK56" s="261"/>
      <c r="NFL56" s="261"/>
      <c r="NFM56" s="262"/>
      <c r="NFN56" s="262"/>
      <c r="NFO56" s="261"/>
      <c r="NFP56" s="263"/>
      <c r="NFQ56" s="264"/>
      <c r="NFR56" s="292"/>
      <c r="NFS56" s="292"/>
      <c r="NFT56" s="292"/>
      <c r="NFU56" s="292"/>
      <c r="NFV56" s="292"/>
      <c r="NFW56" s="292"/>
      <c r="NFX56" s="153"/>
      <c r="NFY56" s="153"/>
      <c r="NFZ56" s="151"/>
      <c r="NGA56" s="153"/>
      <c r="NGC56" s="267"/>
      <c r="NGD56" s="267"/>
      <c r="NGE56" s="260"/>
      <c r="NGF56" s="293"/>
      <c r="NGG56" s="293"/>
      <c r="NGH56" s="293"/>
      <c r="NGI56" s="261"/>
      <c r="NGJ56" s="261"/>
      <c r="NGK56" s="261"/>
      <c r="NGL56" s="262"/>
      <c r="NGM56" s="262"/>
      <c r="NGN56" s="261"/>
      <c r="NGO56" s="263"/>
      <c r="NGP56" s="264"/>
      <c r="NGQ56" s="292"/>
      <c r="NGR56" s="292"/>
      <c r="NGS56" s="292"/>
      <c r="NGT56" s="292"/>
      <c r="NGU56" s="292"/>
      <c r="NGV56" s="292"/>
      <c r="NGW56" s="153"/>
      <c r="NGX56" s="153"/>
      <c r="NGY56" s="151"/>
      <c r="NGZ56" s="153"/>
      <c r="NHB56" s="267"/>
      <c r="NHC56" s="267"/>
      <c r="NHD56" s="260"/>
      <c r="NHE56" s="293"/>
      <c r="NHF56" s="293"/>
      <c r="NHG56" s="293"/>
      <c r="NHH56" s="261"/>
      <c r="NHI56" s="261"/>
      <c r="NHJ56" s="261"/>
      <c r="NHK56" s="262"/>
      <c r="NHL56" s="262"/>
      <c r="NHM56" s="261"/>
      <c r="NHN56" s="263"/>
      <c r="NHO56" s="264"/>
      <c r="NHP56" s="292"/>
      <c r="NHQ56" s="292"/>
      <c r="NHR56" s="292"/>
      <c r="NHS56" s="292"/>
      <c r="NHT56" s="292"/>
      <c r="NHU56" s="292"/>
      <c r="NHV56" s="153"/>
      <c r="NHW56" s="153"/>
      <c r="NHX56" s="151"/>
      <c r="NHY56" s="153"/>
      <c r="NIA56" s="267"/>
      <c r="NIB56" s="267"/>
      <c r="NIC56" s="260"/>
      <c r="NID56" s="293"/>
      <c r="NIE56" s="293"/>
      <c r="NIF56" s="293"/>
      <c r="NIG56" s="261"/>
      <c r="NIH56" s="261"/>
      <c r="NII56" s="261"/>
      <c r="NIJ56" s="262"/>
      <c r="NIK56" s="262"/>
      <c r="NIL56" s="261"/>
      <c r="NIM56" s="263"/>
      <c r="NIN56" s="264"/>
      <c r="NIO56" s="292"/>
      <c r="NIP56" s="292"/>
      <c r="NIQ56" s="292"/>
      <c r="NIR56" s="292"/>
      <c r="NIS56" s="292"/>
      <c r="NIT56" s="292"/>
      <c r="NIU56" s="153"/>
      <c r="NIV56" s="153"/>
      <c r="NIW56" s="151"/>
      <c r="NIX56" s="153"/>
      <c r="NIZ56" s="267"/>
      <c r="NJA56" s="267"/>
      <c r="NJB56" s="260"/>
      <c r="NJC56" s="293"/>
      <c r="NJD56" s="293"/>
      <c r="NJE56" s="293"/>
      <c r="NJF56" s="261"/>
      <c r="NJG56" s="261"/>
      <c r="NJH56" s="261"/>
      <c r="NJI56" s="262"/>
      <c r="NJJ56" s="262"/>
      <c r="NJK56" s="261"/>
      <c r="NJL56" s="263"/>
      <c r="NJM56" s="264"/>
      <c r="NJN56" s="292"/>
      <c r="NJO56" s="292"/>
      <c r="NJP56" s="292"/>
      <c r="NJQ56" s="292"/>
      <c r="NJR56" s="292"/>
      <c r="NJS56" s="292"/>
      <c r="NJT56" s="153"/>
      <c r="NJU56" s="153"/>
      <c r="NJV56" s="151"/>
      <c r="NJW56" s="153"/>
      <c r="NJY56" s="267"/>
      <c r="NJZ56" s="267"/>
      <c r="NKA56" s="260"/>
      <c r="NKB56" s="293"/>
      <c r="NKC56" s="293"/>
      <c r="NKD56" s="293"/>
      <c r="NKE56" s="261"/>
      <c r="NKF56" s="261"/>
      <c r="NKG56" s="261"/>
      <c r="NKH56" s="262"/>
      <c r="NKI56" s="262"/>
      <c r="NKJ56" s="261"/>
      <c r="NKK56" s="263"/>
      <c r="NKL56" s="264"/>
      <c r="NKM56" s="292"/>
      <c r="NKN56" s="292"/>
      <c r="NKO56" s="292"/>
      <c r="NKP56" s="292"/>
      <c r="NKQ56" s="292"/>
      <c r="NKR56" s="292"/>
      <c r="NKS56" s="153"/>
      <c r="NKT56" s="153"/>
      <c r="NKU56" s="151"/>
      <c r="NKV56" s="153"/>
      <c r="NKX56" s="267"/>
      <c r="NKY56" s="267"/>
      <c r="NKZ56" s="260"/>
      <c r="NLA56" s="293"/>
      <c r="NLB56" s="293"/>
      <c r="NLC56" s="293"/>
      <c r="NLD56" s="261"/>
      <c r="NLE56" s="261"/>
      <c r="NLF56" s="261"/>
      <c r="NLG56" s="262"/>
      <c r="NLH56" s="262"/>
      <c r="NLI56" s="261"/>
      <c r="NLJ56" s="263"/>
      <c r="NLK56" s="264"/>
      <c r="NLL56" s="292"/>
      <c r="NLM56" s="292"/>
      <c r="NLN56" s="292"/>
      <c r="NLO56" s="292"/>
      <c r="NLP56" s="292"/>
      <c r="NLQ56" s="292"/>
      <c r="NLR56" s="153"/>
      <c r="NLS56" s="153"/>
      <c r="NLT56" s="151"/>
      <c r="NLU56" s="153"/>
      <c r="NLW56" s="267"/>
      <c r="NLX56" s="267"/>
      <c r="NLY56" s="260"/>
      <c r="NLZ56" s="293"/>
      <c r="NMA56" s="293"/>
      <c r="NMB56" s="293"/>
      <c r="NMC56" s="261"/>
      <c r="NMD56" s="261"/>
      <c r="NME56" s="261"/>
      <c r="NMF56" s="262"/>
      <c r="NMG56" s="262"/>
      <c r="NMH56" s="261"/>
      <c r="NMI56" s="263"/>
      <c r="NMJ56" s="264"/>
      <c r="NMK56" s="292"/>
      <c r="NML56" s="292"/>
      <c r="NMM56" s="292"/>
      <c r="NMN56" s="292"/>
      <c r="NMO56" s="292"/>
      <c r="NMP56" s="292"/>
      <c r="NMQ56" s="153"/>
      <c r="NMR56" s="153"/>
      <c r="NMS56" s="151"/>
      <c r="NMT56" s="153"/>
      <c r="NMV56" s="267"/>
      <c r="NMW56" s="267"/>
      <c r="NMX56" s="260"/>
      <c r="NMY56" s="293"/>
      <c r="NMZ56" s="293"/>
      <c r="NNA56" s="293"/>
      <c r="NNB56" s="261"/>
      <c r="NNC56" s="261"/>
      <c r="NND56" s="261"/>
      <c r="NNE56" s="262"/>
      <c r="NNF56" s="262"/>
      <c r="NNG56" s="261"/>
      <c r="NNH56" s="263"/>
      <c r="NNI56" s="264"/>
      <c r="NNJ56" s="292"/>
      <c r="NNK56" s="292"/>
      <c r="NNL56" s="292"/>
      <c r="NNM56" s="292"/>
      <c r="NNN56" s="292"/>
      <c r="NNO56" s="292"/>
      <c r="NNP56" s="153"/>
      <c r="NNQ56" s="153"/>
      <c r="NNR56" s="151"/>
      <c r="NNS56" s="153"/>
      <c r="NNU56" s="267"/>
      <c r="NNV56" s="267"/>
      <c r="NNW56" s="260"/>
      <c r="NNX56" s="293"/>
      <c r="NNY56" s="293"/>
      <c r="NNZ56" s="293"/>
      <c r="NOA56" s="261"/>
      <c r="NOB56" s="261"/>
      <c r="NOC56" s="261"/>
      <c r="NOD56" s="262"/>
      <c r="NOE56" s="262"/>
      <c r="NOF56" s="261"/>
      <c r="NOG56" s="263"/>
      <c r="NOH56" s="264"/>
      <c r="NOI56" s="292"/>
      <c r="NOJ56" s="292"/>
      <c r="NOK56" s="292"/>
      <c r="NOL56" s="292"/>
      <c r="NOM56" s="292"/>
      <c r="NON56" s="292"/>
      <c r="NOO56" s="153"/>
      <c r="NOP56" s="153"/>
      <c r="NOQ56" s="151"/>
      <c r="NOR56" s="153"/>
      <c r="NOT56" s="267"/>
      <c r="NOU56" s="267"/>
      <c r="NOV56" s="260"/>
      <c r="NOW56" s="293"/>
      <c r="NOX56" s="293"/>
      <c r="NOY56" s="293"/>
      <c r="NOZ56" s="261"/>
      <c r="NPA56" s="261"/>
      <c r="NPB56" s="261"/>
      <c r="NPC56" s="262"/>
      <c r="NPD56" s="262"/>
      <c r="NPE56" s="261"/>
      <c r="NPF56" s="263"/>
      <c r="NPG56" s="264"/>
      <c r="NPH56" s="292"/>
      <c r="NPI56" s="292"/>
      <c r="NPJ56" s="292"/>
      <c r="NPK56" s="292"/>
      <c r="NPL56" s="292"/>
      <c r="NPM56" s="292"/>
      <c r="NPN56" s="153"/>
      <c r="NPO56" s="153"/>
      <c r="NPP56" s="151"/>
      <c r="NPQ56" s="153"/>
      <c r="NPS56" s="267"/>
      <c r="NPT56" s="267"/>
      <c r="NPU56" s="260"/>
      <c r="NPV56" s="293"/>
      <c r="NPW56" s="293"/>
      <c r="NPX56" s="293"/>
      <c r="NPY56" s="261"/>
      <c r="NPZ56" s="261"/>
      <c r="NQA56" s="261"/>
      <c r="NQB56" s="262"/>
      <c r="NQC56" s="262"/>
      <c r="NQD56" s="261"/>
      <c r="NQE56" s="263"/>
      <c r="NQF56" s="264"/>
      <c r="NQG56" s="292"/>
      <c r="NQH56" s="292"/>
      <c r="NQI56" s="292"/>
      <c r="NQJ56" s="292"/>
      <c r="NQK56" s="292"/>
      <c r="NQL56" s="292"/>
      <c r="NQM56" s="153"/>
      <c r="NQN56" s="153"/>
      <c r="NQO56" s="151"/>
      <c r="NQP56" s="153"/>
      <c r="NQR56" s="267"/>
      <c r="NQS56" s="267"/>
      <c r="NQT56" s="260"/>
      <c r="NQU56" s="293"/>
      <c r="NQV56" s="293"/>
      <c r="NQW56" s="293"/>
      <c r="NQX56" s="261"/>
      <c r="NQY56" s="261"/>
      <c r="NQZ56" s="261"/>
      <c r="NRA56" s="262"/>
      <c r="NRB56" s="262"/>
      <c r="NRC56" s="261"/>
      <c r="NRD56" s="263"/>
      <c r="NRE56" s="264"/>
      <c r="NRF56" s="292"/>
      <c r="NRG56" s="292"/>
      <c r="NRH56" s="292"/>
      <c r="NRI56" s="292"/>
      <c r="NRJ56" s="292"/>
      <c r="NRK56" s="292"/>
      <c r="NRL56" s="153"/>
      <c r="NRM56" s="153"/>
      <c r="NRN56" s="151"/>
      <c r="NRO56" s="153"/>
      <c r="NRQ56" s="267"/>
      <c r="NRR56" s="267"/>
      <c r="NRS56" s="260"/>
      <c r="NRT56" s="293"/>
      <c r="NRU56" s="293"/>
      <c r="NRV56" s="293"/>
      <c r="NRW56" s="261"/>
      <c r="NRX56" s="261"/>
      <c r="NRY56" s="261"/>
      <c r="NRZ56" s="262"/>
      <c r="NSA56" s="262"/>
      <c r="NSB56" s="261"/>
      <c r="NSC56" s="263"/>
      <c r="NSD56" s="264"/>
      <c r="NSE56" s="292"/>
      <c r="NSF56" s="292"/>
      <c r="NSG56" s="292"/>
      <c r="NSH56" s="292"/>
      <c r="NSI56" s="292"/>
      <c r="NSJ56" s="292"/>
      <c r="NSK56" s="153"/>
      <c r="NSL56" s="153"/>
      <c r="NSM56" s="151"/>
      <c r="NSN56" s="153"/>
      <c r="NSP56" s="267"/>
      <c r="NSQ56" s="267"/>
      <c r="NSR56" s="260"/>
      <c r="NSS56" s="293"/>
      <c r="NST56" s="293"/>
      <c r="NSU56" s="293"/>
      <c r="NSV56" s="261"/>
      <c r="NSW56" s="261"/>
      <c r="NSX56" s="261"/>
      <c r="NSY56" s="262"/>
      <c r="NSZ56" s="262"/>
      <c r="NTA56" s="261"/>
      <c r="NTB56" s="263"/>
      <c r="NTC56" s="264"/>
      <c r="NTD56" s="292"/>
      <c r="NTE56" s="292"/>
      <c r="NTF56" s="292"/>
      <c r="NTG56" s="292"/>
      <c r="NTH56" s="292"/>
      <c r="NTI56" s="292"/>
      <c r="NTJ56" s="153"/>
      <c r="NTK56" s="153"/>
      <c r="NTL56" s="151"/>
      <c r="NTM56" s="153"/>
      <c r="NTO56" s="267"/>
      <c r="NTP56" s="267"/>
      <c r="NTQ56" s="260"/>
      <c r="NTR56" s="293"/>
      <c r="NTS56" s="293"/>
      <c r="NTT56" s="293"/>
      <c r="NTU56" s="261"/>
      <c r="NTV56" s="261"/>
      <c r="NTW56" s="261"/>
      <c r="NTX56" s="262"/>
      <c r="NTY56" s="262"/>
      <c r="NTZ56" s="261"/>
      <c r="NUA56" s="263"/>
      <c r="NUB56" s="264"/>
      <c r="NUC56" s="292"/>
      <c r="NUD56" s="292"/>
      <c r="NUE56" s="292"/>
      <c r="NUF56" s="292"/>
      <c r="NUG56" s="292"/>
      <c r="NUH56" s="292"/>
      <c r="NUI56" s="153"/>
      <c r="NUJ56" s="153"/>
      <c r="NUK56" s="151"/>
      <c r="NUL56" s="153"/>
      <c r="NUN56" s="267"/>
      <c r="NUO56" s="267"/>
      <c r="NUP56" s="260"/>
      <c r="NUQ56" s="293"/>
      <c r="NUR56" s="293"/>
      <c r="NUS56" s="293"/>
      <c r="NUT56" s="261"/>
      <c r="NUU56" s="261"/>
      <c r="NUV56" s="261"/>
      <c r="NUW56" s="262"/>
      <c r="NUX56" s="262"/>
      <c r="NUY56" s="261"/>
      <c r="NUZ56" s="263"/>
      <c r="NVA56" s="264"/>
      <c r="NVB56" s="292"/>
      <c r="NVC56" s="292"/>
      <c r="NVD56" s="292"/>
      <c r="NVE56" s="292"/>
      <c r="NVF56" s="292"/>
      <c r="NVG56" s="292"/>
      <c r="NVH56" s="153"/>
      <c r="NVI56" s="153"/>
      <c r="NVJ56" s="151"/>
      <c r="NVK56" s="153"/>
      <c r="NVM56" s="267"/>
      <c r="NVN56" s="267"/>
      <c r="NVO56" s="260"/>
      <c r="NVP56" s="293"/>
      <c r="NVQ56" s="293"/>
      <c r="NVR56" s="293"/>
      <c r="NVS56" s="261"/>
      <c r="NVT56" s="261"/>
      <c r="NVU56" s="261"/>
      <c r="NVV56" s="262"/>
      <c r="NVW56" s="262"/>
      <c r="NVX56" s="261"/>
      <c r="NVY56" s="263"/>
      <c r="NVZ56" s="264"/>
      <c r="NWA56" s="292"/>
      <c r="NWB56" s="292"/>
      <c r="NWC56" s="292"/>
      <c r="NWD56" s="292"/>
      <c r="NWE56" s="292"/>
      <c r="NWF56" s="292"/>
      <c r="NWG56" s="153"/>
      <c r="NWH56" s="153"/>
      <c r="NWI56" s="151"/>
      <c r="NWJ56" s="153"/>
      <c r="NWL56" s="267"/>
      <c r="NWM56" s="267"/>
      <c r="NWN56" s="260"/>
      <c r="NWO56" s="293"/>
      <c r="NWP56" s="293"/>
      <c r="NWQ56" s="293"/>
      <c r="NWR56" s="261"/>
      <c r="NWS56" s="261"/>
      <c r="NWT56" s="261"/>
      <c r="NWU56" s="262"/>
      <c r="NWV56" s="262"/>
      <c r="NWW56" s="261"/>
      <c r="NWX56" s="263"/>
      <c r="NWY56" s="264"/>
      <c r="NWZ56" s="292"/>
      <c r="NXA56" s="292"/>
      <c r="NXB56" s="292"/>
      <c r="NXC56" s="292"/>
      <c r="NXD56" s="292"/>
      <c r="NXE56" s="292"/>
      <c r="NXF56" s="153"/>
      <c r="NXG56" s="153"/>
      <c r="NXH56" s="151"/>
      <c r="NXI56" s="153"/>
      <c r="NXK56" s="267"/>
      <c r="NXL56" s="267"/>
      <c r="NXM56" s="260"/>
      <c r="NXN56" s="293"/>
      <c r="NXO56" s="293"/>
      <c r="NXP56" s="293"/>
      <c r="NXQ56" s="261"/>
      <c r="NXR56" s="261"/>
      <c r="NXS56" s="261"/>
      <c r="NXT56" s="262"/>
      <c r="NXU56" s="262"/>
      <c r="NXV56" s="261"/>
      <c r="NXW56" s="263"/>
      <c r="NXX56" s="264"/>
      <c r="NXY56" s="292"/>
      <c r="NXZ56" s="292"/>
      <c r="NYA56" s="292"/>
      <c r="NYB56" s="292"/>
      <c r="NYC56" s="292"/>
      <c r="NYD56" s="292"/>
      <c r="NYE56" s="153"/>
      <c r="NYF56" s="153"/>
      <c r="NYG56" s="151"/>
      <c r="NYH56" s="153"/>
      <c r="NYJ56" s="267"/>
      <c r="NYK56" s="267"/>
      <c r="NYL56" s="260"/>
      <c r="NYM56" s="293"/>
      <c r="NYN56" s="293"/>
      <c r="NYO56" s="293"/>
      <c r="NYP56" s="261"/>
      <c r="NYQ56" s="261"/>
      <c r="NYR56" s="261"/>
      <c r="NYS56" s="262"/>
      <c r="NYT56" s="262"/>
      <c r="NYU56" s="261"/>
      <c r="NYV56" s="263"/>
      <c r="NYW56" s="264"/>
      <c r="NYX56" s="292"/>
      <c r="NYY56" s="292"/>
      <c r="NYZ56" s="292"/>
      <c r="NZA56" s="292"/>
      <c r="NZB56" s="292"/>
      <c r="NZC56" s="292"/>
      <c r="NZD56" s="153"/>
      <c r="NZE56" s="153"/>
      <c r="NZF56" s="151"/>
      <c r="NZG56" s="153"/>
      <c r="NZI56" s="267"/>
      <c r="NZJ56" s="267"/>
      <c r="NZK56" s="260"/>
      <c r="NZL56" s="293"/>
      <c r="NZM56" s="293"/>
      <c r="NZN56" s="293"/>
      <c r="NZO56" s="261"/>
      <c r="NZP56" s="261"/>
      <c r="NZQ56" s="261"/>
      <c r="NZR56" s="262"/>
      <c r="NZS56" s="262"/>
      <c r="NZT56" s="261"/>
      <c r="NZU56" s="263"/>
      <c r="NZV56" s="264"/>
      <c r="NZW56" s="292"/>
      <c r="NZX56" s="292"/>
      <c r="NZY56" s="292"/>
      <c r="NZZ56" s="292"/>
      <c r="OAA56" s="292"/>
      <c r="OAB56" s="292"/>
      <c r="OAC56" s="153"/>
      <c r="OAD56" s="153"/>
      <c r="OAE56" s="151"/>
      <c r="OAF56" s="153"/>
      <c r="OAH56" s="267"/>
      <c r="OAI56" s="267"/>
      <c r="OAJ56" s="260"/>
      <c r="OAK56" s="293"/>
      <c r="OAL56" s="293"/>
      <c r="OAM56" s="293"/>
      <c r="OAN56" s="261"/>
      <c r="OAO56" s="261"/>
      <c r="OAP56" s="261"/>
      <c r="OAQ56" s="262"/>
      <c r="OAR56" s="262"/>
      <c r="OAS56" s="261"/>
      <c r="OAT56" s="263"/>
      <c r="OAU56" s="264"/>
      <c r="OAV56" s="292"/>
      <c r="OAW56" s="292"/>
      <c r="OAX56" s="292"/>
      <c r="OAY56" s="292"/>
      <c r="OAZ56" s="292"/>
      <c r="OBA56" s="292"/>
      <c r="OBB56" s="153"/>
      <c r="OBC56" s="153"/>
      <c r="OBD56" s="151"/>
      <c r="OBE56" s="153"/>
      <c r="OBG56" s="267"/>
      <c r="OBH56" s="267"/>
      <c r="OBI56" s="260"/>
      <c r="OBJ56" s="293"/>
      <c r="OBK56" s="293"/>
      <c r="OBL56" s="293"/>
      <c r="OBM56" s="261"/>
      <c r="OBN56" s="261"/>
      <c r="OBO56" s="261"/>
      <c r="OBP56" s="262"/>
      <c r="OBQ56" s="262"/>
      <c r="OBR56" s="261"/>
      <c r="OBS56" s="263"/>
      <c r="OBT56" s="264"/>
      <c r="OBU56" s="292"/>
      <c r="OBV56" s="292"/>
      <c r="OBW56" s="292"/>
      <c r="OBX56" s="292"/>
      <c r="OBY56" s="292"/>
      <c r="OBZ56" s="292"/>
      <c r="OCA56" s="153"/>
      <c r="OCB56" s="153"/>
      <c r="OCC56" s="151"/>
      <c r="OCD56" s="153"/>
      <c r="OCF56" s="267"/>
      <c r="OCG56" s="267"/>
      <c r="OCH56" s="260"/>
      <c r="OCI56" s="293"/>
      <c r="OCJ56" s="293"/>
      <c r="OCK56" s="293"/>
      <c r="OCL56" s="261"/>
      <c r="OCM56" s="261"/>
      <c r="OCN56" s="261"/>
      <c r="OCO56" s="262"/>
      <c r="OCP56" s="262"/>
      <c r="OCQ56" s="261"/>
      <c r="OCR56" s="263"/>
      <c r="OCS56" s="264"/>
      <c r="OCT56" s="292"/>
      <c r="OCU56" s="292"/>
      <c r="OCV56" s="292"/>
      <c r="OCW56" s="292"/>
      <c r="OCX56" s="292"/>
      <c r="OCY56" s="292"/>
      <c r="OCZ56" s="153"/>
      <c r="ODA56" s="153"/>
      <c r="ODB56" s="151"/>
      <c r="ODC56" s="153"/>
      <c r="ODE56" s="267"/>
      <c r="ODF56" s="267"/>
      <c r="ODG56" s="260"/>
      <c r="ODH56" s="293"/>
      <c r="ODI56" s="293"/>
      <c r="ODJ56" s="293"/>
      <c r="ODK56" s="261"/>
      <c r="ODL56" s="261"/>
      <c r="ODM56" s="261"/>
      <c r="ODN56" s="262"/>
      <c r="ODO56" s="262"/>
      <c r="ODP56" s="261"/>
      <c r="ODQ56" s="263"/>
      <c r="ODR56" s="264"/>
      <c r="ODS56" s="292"/>
      <c r="ODT56" s="292"/>
      <c r="ODU56" s="292"/>
      <c r="ODV56" s="292"/>
      <c r="ODW56" s="292"/>
      <c r="ODX56" s="292"/>
      <c r="ODY56" s="153"/>
      <c r="ODZ56" s="153"/>
      <c r="OEA56" s="151"/>
      <c r="OEB56" s="153"/>
      <c r="OED56" s="267"/>
      <c r="OEE56" s="267"/>
      <c r="OEF56" s="260"/>
      <c r="OEG56" s="293"/>
      <c r="OEH56" s="293"/>
      <c r="OEI56" s="293"/>
      <c r="OEJ56" s="261"/>
      <c r="OEK56" s="261"/>
      <c r="OEL56" s="261"/>
      <c r="OEM56" s="262"/>
      <c r="OEN56" s="262"/>
      <c r="OEO56" s="261"/>
      <c r="OEP56" s="263"/>
      <c r="OEQ56" s="264"/>
      <c r="OER56" s="292"/>
      <c r="OES56" s="292"/>
      <c r="OET56" s="292"/>
      <c r="OEU56" s="292"/>
      <c r="OEV56" s="292"/>
      <c r="OEW56" s="292"/>
      <c r="OEX56" s="153"/>
      <c r="OEY56" s="153"/>
      <c r="OEZ56" s="151"/>
      <c r="OFA56" s="153"/>
      <c r="OFC56" s="267"/>
      <c r="OFD56" s="267"/>
      <c r="OFE56" s="260"/>
      <c r="OFF56" s="293"/>
      <c r="OFG56" s="293"/>
      <c r="OFH56" s="293"/>
      <c r="OFI56" s="261"/>
      <c r="OFJ56" s="261"/>
      <c r="OFK56" s="261"/>
      <c r="OFL56" s="262"/>
      <c r="OFM56" s="262"/>
      <c r="OFN56" s="261"/>
      <c r="OFO56" s="263"/>
      <c r="OFP56" s="264"/>
      <c r="OFQ56" s="292"/>
      <c r="OFR56" s="292"/>
      <c r="OFS56" s="292"/>
      <c r="OFT56" s="292"/>
      <c r="OFU56" s="292"/>
      <c r="OFV56" s="292"/>
      <c r="OFW56" s="153"/>
      <c r="OFX56" s="153"/>
      <c r="OFY56" s="151"/>
      <c r="OFZ56" s="153"/>
      <c r="OGB56" s="267"/>
      <c r="OGC56" s="267"/>
      <c r="OGD56" s="260"/>
      <c r="OGE56" s="293"/>
      <c r="OGF56" s="293"/>
      <c r="OGG56" s="293"/>
      <c r="OGH56" s="261"/>
      <c r="OGI56" s="261"/>
      <c r="OGJ56" s="261"/>
      <c r="OGK56" s="262"/>
      <c r="OGL56" s="262"/>
      <c r="OGM56" s="261"/>
      <c r="OGN56" s="263"/>
      <c r="OGO56" s="264"/>
      <c r="OGP56" s="292"/>
      <c r="OGQ56" s="292"/>
      <c r="OGR56" s="292"/>
      <c r="OGS56" s="292"/>
      <c r="OGT56" s="292"/>
      <c r="OGU56" s="292"/>
      <c r="OGV56" s="153"/>
      <c r="OGW56" s="153"/>
      <c r="OGX56" s="151"/>
      <c r="OGY56" s="153"/>
      <c r="OHA56" s="267"/>
      <c r="OHB56" s="267"/>
      <c r="OHC56" s="260"/>
      <c r="OHD56" s="293"/>
      <c r="OHE56" s="293"/>
      <c r="OHF56" s="293"/>
      <c r="OHG56" s="261"/>
      <c r="OHH56" s="261"/>
      <c r="OHI56" s="261"/>
      <c r="OHJ56" s="262"/>
      <c r="OHK56" s="262"/>
      <c r="OHL56" s="261"/>
      <c r="OHM56" s="263"/>
      <c r="OHN56" s="264"/>
      <c r="OHO56" s="292"/>
      <c r="OHP56" s="292"/>
      <c r="OHQ56" s="292"/>
      <c r="OHR56" s="292"/>
      <c r="OHS56" s="292"/>
      <c r="OHT56" s="292"/>
      <c r="OHU56" s="153"/>
      <c r="OHV56" s="153"/>
      <c r="OHW56" s="151"/>
      <c r="OHX56" s="153"/>
      <c r="OHZ56" s="267"/>
      <c r="OIA56" s="267"/>
      <c r="OIB56" s="260"/>
      <c r="OIC56" s="293"/>
      <c r="OID56" s="293"/>
      <c r="OIE56" s="293"/>
      <c r="OIF56" s="261"/>
      <c r="OIG56" s="261"/>
      <c r="OIH56" s="261"/>
      <c r="OII56" s="262"/>
      <c r="OIJ56" s="262"/>
      <c r="OIK56" s="261"/>
      <c r="OIL56" s="263"/>
      <c r="OIM56" s="264"/>
      <c r="OIN56" s="292"/>
      <c r="OIO56" s="292"/>
      <c r="OIP56" s="292"/>
      <c r="OIQ56" s="292"/>
      <c r="OIR56" s="292"/>
      <c r="OIS56" s="292"/>
      <c r="OIT56" s="153"/>
      <c r="OIU56" s="153"/>
      <c r="OIV56" s="151"/>
      <c r="OIW56" s="153"/>
      <c r="OIY56" s="267"/>
      <c r="OIZ56" s="267"/>
      <c r="OJA56" s="260"/>
      <c r="OJB56" s="293"/>
      <c r="OJC56" s="293"/>
      <c r="OJD56" s="293"/>
      <c r="OJE56" s="261"/>
      <c r="OJF56" s="261"/>
      <c r="OJG56" s="261"/>
      <c r="OJH56" s="262"/>
      <c r="OJI56" s="262"/>
      <c r="OJJ56" s="261"/>
      <c r="OJK56" s="263"/>
      <c r="OJL56" s="264"/>
      <c r="OJM56" s="292"/>
      <c r="OJN56" s="292"/>
      <c r="OJO56" s="292"/>
      <c r="OJP56" s="292"/>
      <c r="OJQ56" s="292"/>
      <c r="OJR56" s="292"/>
      <c r="OJS56" s="153"/>
      <c r="OJT56" s="153"/>
      <c r="OJU56" s="151"/>
      <c r="OJV56" s="153"/>
      <c r="OJX56" s="267"/>
      <c r="OJY56" s="267"/>
      <c r="OJZ56" s="260"/>
      <c r="OKA56" s="293"/>
      <c r="OKB56" s="293"/>
      <c r="OKC56" s="293"/>
      <c r="OKD56" s="261"/>
      <c r="OKE56" s="261"/>
      <c r="OKF56" s="261"/>
      <c r="OKG56" s="262"/>
      <c r="OKH56" s="262"/>
      <c r="OKI56" s="261"/>
      <c r="OKJ56" s="263"/>
      <c r="OKK56" s="264"/>
      <c r="OKL56" s="292"/>
      <c r="OKM56" s="292"/>
      <c r="OKN56" s="292"/>
      <c r="OKO56" s="292"/>
      <c r="OKP56" s="292"/>
      <c r="OKQ56" s="292"/>
      <c r="OKR56" s="153"/>
      <c r="OKS56" s="153"/>
      <c r="OKT56" s="151"/>
      <c r="OKU56" s="153"/>
      <c r="OKW56" s="267"/>
      <c r="OKX56" s="267"/>
      <c r="OKY56" s="260"/>
      <c r="OKZ56" s="293"/>
      <c r="OLA56" s="293"/>
      <c r="OLB56" s="293"/>
      <c r="OLC56" s="261"/>
      <c r="OLD56" s="261"/>
      <c r="OLE56" s="261"/>
      <c r="OLF56" s="262"/>
      <c r="OLG56" s="262"/>
      <c r="OLH56" s="261"/>
      <c r="OLI56" s="263"/>
      <c r="OLJ56" s="264"/>
      <c r="OLK56" s="292"/>
      <c r="OLL56" s="292"/>
      <c r="OLM56" s="292"/>
      <c r="OLN56" s="292"/>
      <c r="OLO56" s="292"/>
      <c r="OLP56" s="292"/>
      <c r="OLQ56" s="153"/>
      <c r="OLR56" s="153"/>
      <c r="OLS56" s="151"/>
      <c r="OLT56" s="153"/>
      <c r="OLV56" s="267"/>
      <c r="OLW56" s="267"/>
      <c r="OLX56" s="260"/>
      <c r="OLY56" s="293"/>
      <c r="OLZ56" s="293"/>
      <c r="OMA56" s="293"/>
      <c r="OMB56" s="261"/>
      <c r="OMC56" s="261"/>
      <c r="OMD56" s="261"/>
      <c r="OME56" s="262"/>
      <c r="OMF56" s="262"/>
      <c r="OMG56" s="261"/>
      <c r="OMH56" s="263"/>
      <c r="OMI56" s="264"/>
      <c r="OMJ56" s="292"/>
      <c r="OMK56" s="292"/>
      <c r="OML56" s="292"/>
      <c r="OMM56" s="292"/>
      <c r="OMN56" s="292"/>
      <c r="OMO56" s="292"/>
      <c r="OMP56" s="153"/>
      <c r="OMQ56" s="153"/>
      <c r="OMR56" s="151"/>
      <c r="OMS56" s="153"/>
      <c r="OMU56" s="267"/>
      <c r="OMV56" s="267"/>
      <c r="OMW56" s="260"/>
      <c r="OMX56" s="293"/>
      <c r="OMY56" s="293"/>
      <c r="OMZ56" s="293"/>
      <c r="ONA56" s="261"/>
      <c r="ONB56" s="261"/>
      <c r="ONC56" s="261"/>
      <c r="OND56" s="262"/>
      <c r="ONE56" s="262"/>
      <c r="ONF56" s="261"/>
      <c r="ONG56" s="263"/>
      <c r="ONH56" s="264"/>
      <c r="ONI56" s="292"/>
      <c r="ONJ56" s="292"/>
      <c r="ONK56" s="292"/>
      <c r="ONL56" s="292"/>
      <c r="ONM56" s="292"/>
      <c r="ONN56" s="292"/>
      <c r="ONO56" s="153"/>
      <c r="ONP56" s="153"/>
      <c r="ONQ56" s="151"/>
      <c r="ONR56" s="153"/>
      <c r="ONT56" s="267"/>
      <c r="ONU56" s="267"/>
      <c r="ONV56" s="260"/>
      <c r="ONW56" s="293"/>
      <c r="ONX56" s="293"/>
      <c r="ONY56" s="293"/>
      <c r="ONZ56" s="261"/>
      <c r="OOA56" s="261"/>
      <c r="OOB56" s="261"/>
      <c r="OOC56" s="262"/>
      <c r="OOD56" s="262"/>
      <c r="OOE56" s="261"/>
      <c r="OOF56" s="263"/>
      <c r="OOG56" s="264"/>
      <c r="OOH56" s="292"/>
      <c r="OOI56" s="292"/>
      <c r="OOJ56" s="292"/>
      <c r="OOK56" s="292"/>
      <c r="OOL56" s="292"/>
      <c r="OOM56" s="292"/>
      <c r="OON56" s="153"/>
      <c r="OOO56" s="153"/>
      <c r="OOP56" s="151"/>
      <c r="OOQ56" s="153"/>
      <c r="OOS56" s="267"/>
      <c r="OOT56" s="267"/>
      <c r="OOU56" s="260"/>
      <c r="OOV56" s="293"/>
      <c r="OOW56" s="293"/>
      <c r="OOX56" s="293"/>
      <c r="OOY56" s="261"/>
      <c r="OOZ56" s="261"/>
      <c r="OPA56" s="261"/>
      <c r="OPB56" s="262"/>
      <c r="OPC56" s="262"/>
      <c r="OPD56" s="261"/>
      <c r="OPE56" s="263"/>
      <c r="OPF56" s="264"/>
      <c r="OPG56" s="292"/>
      <c r="OPH56" s="292"/>
      <c r="OPI56" s="292"/>
      <c r="OPJ56" s="292"/>
      <c r="OPK56" s="292"/>
      <c r="OPL56" s="292"/>
      <c r="OPM56" s="153"/>
      <c r="OPN56" s="153"/>
      <c r="OPO56" s="151"/>
      <c r="OPP56" s="153"/>
      <c r="OPR56" s="267"/>
      <c r="OPS56" s="267"/>
      <c r="OPT56" s="260"/>
      <c r="OPU56" s="293"/>
      <c r="OPV56" s="293"/>
      <c r="OPW56" s="293"/>
      <c r="OPX56" s="261"/>
      <c r="OPY56" s="261"/>
      <c r="OPZ56" s="261"/>
      <c r="OQA56" s="262"/>
      <c r="OQB56" s="262"/>
      <c r="OQC56" s="261"/>
      <c r="OQD56" s="263"/>
      <c r="OQE56" s="264"/>
      <c r="OQF56" s="292"/>
      <c r="OQG56" s="292"/>
      <c r="OQH56" s="292"/>
      <c r="OQI56" s="292"/>
      <c r="OQJ56" s="292"/>
      <c r="OQK56" s="292"/>
      <c r="OQL56" s="153"/>
      <c r="OQM56" s="153"/>
      <c r="OQN56" s="151"/>
      <c r="OQO56" s="153"/>
      <c r="OQQ56" s="267"/>
      <c r="OQR56" s="267"/>
      <c r="OQS56" s="260"/>
      <c r="OQT56" s="293"/>
      <c r="OQU56" s="293"/>
      <c r="OQV56" s="293"/>
      <c r="OQW56" s="261"/>
      <c r="OQX56" s="261"/>
      <c r="OQY56" s="261"/>
      <c r="OQZ56" s="262"/>
      <c r="ORA56" s="262"/>
      <c r="ORB56" s="261"/>
      <c r="ORC56" s="263"/>
      <c r="ORD56" s="264"/>
      <c r="ORE56" s="292"/>
      <c r="ORF56" s="292"/>
      <c r="ORG56" s="292"/>
      <c r="ORH56" s="292"/>
      <c r="ORI56" s="292"/>
      <c r="ORJ56" s="292"/>
      <c r="ORK56" s="153"/>
      <c r="ORL56" s="153"/>
      <c r="ORM56" s="151"/>
      <c r="ORN56" s="153"/>
      <c r="ORP56" s="267"/>
      <c r="ORQ56" s="267"/>
      <c r="ORR56" s="260"/>
      <c r="ORS56" s="293"/>
      <c r="ORT56" s="293"/>
      <c r="ORU56" s="293"/>
      <c r="ORV56" s="261"/>
      <c r="ORW56" s="261"/>
      <c r="ORX56" s="261"/>
      <c r="ORY56" s="262"/>
      <c r="ORZ56" s="262"/>
      <c r="OSA56" s="261"/>
      <c r="OSB56" s="263"/>
      <c r="OSC56" s="264"/>
      <c r="OSD56" s="292"/>
      <c r="OSE56" s="292"/>
      <c r="OSF56" s="292"/>
      <c r="OSG56" s="292"/>
      <c r="OSH56" s="292"/>
      <c r="OSI56" s="292"/>
      <c r="OSJ56" s="153"/>
      <c r="OSK56" s="153"/>
      <c r="OSL56" s="151"/>
      <c r="OSM56" s="153"/>
      <c r="OSO56" s="267"/>
      <c r="OSP56" s="267"/>
      <c r="OSQ56" s="260"/>
      <c r="OSR56" s="293"/>
      <c r="OSS56" s="293"/>
      <c r="OST56" s="293"/>
      <c r="OSU56" s="261"/>
      <c r="OSV56" s="261"/>
      <c r="OSW56" s="261"/>
      <c r="OSX56" s="262"/>
      <c r="OSY56" s="262"/>
      <c r="OSZ56" s="261"/>
      <c r="OTA56" s="263"/>
      <c r="OTB56" s="264"/>
      <c r="OTC56" s="292"/>
      <c r="OTD56" s="292"/>
      <c r="OTE56" s="292"/>
      <c r="OTF56" s="292"/>
      <c r="OTG56" s="292"/>
      <c r="OTH56" s="292"/>
      <c r="OTI56" s="153"/>
      <c r="OTJ56" s="153"/>
      <c r="OTK56" s="151"/>
      <c r="OTL56" s="153"/>
      <c r="OTN56" s="267"/>
      <c r="OTO56" s="267"/>
      <c r="OTP56" s="260"/>
      <c r="OTQ56" s="293"/>
      <c r="OTR56" s="293"/>
      <c r="OTS56" s="293"/>
      <c r="OTT56" s="261"/>
      <c r="OTU56" s="261"/>
      <c r="OTV56" s="261"/>
      <c r="OTW56" s="262"/>
      <c r="OTX56" s="262"/>
      <c r="OTY56" s="261"/>
      <c r="OTZ56" s="263"/>
      <c r="OUA56" s="264"/>
      <c r="OUB56" s="292"/>
      <c r="OUC56" s="292"/>
      <c r="OUD56" s="292"/>
      <c r="OUE56" s="292"/>
      <c r="OUF56" s="292"/>
      <c r="OUG56" s="292"/>
      <c r="OUH56" s="153"/>
      <c r="OUI56" s="153"/>
      <c r="OUJ56" s="151"/>
      <c r="OUK56" s="153"/>
      <c r="OUM56" s="267"/>
      <c r="OUN56" s="267"/>
      <c r="OUO56" s="260"/>
      <c r="OUP56" s="293"/>
      <c r="OUQ56" s="293"/>
      <c r="OUR56" s="293"/>
      <c r="OUS56" s="261"/>
      <c r="OUT56" s="261"/>
      <c r="OUU56" s="261"/>
      <c r="OUV56" s="262"/>
      <c r="OUW56" s="262"/>
      <c r="OUX56" s="261"/>
      <c r="OUY56" s="263"/>
      <c r="OUZ56" s="264"/>
      <c r="OVA56" s="292"/>
      <c r="OVB56" s="292"/>
      <c r="OVC56" s="292"/>
      <c r="OVD56" s="292"/>
      <c r="OVE56" s="292"/>
      <c r="OVF56" s="292"/>
      <c r="OVG56" s="153"/>
      <c r="OVH56" s="153"/>
      <c r="OVI56" s="151"/>
      <c r="OVJ56" s="153"/>
      <c r="OVL56" s="267"/>
      <c r="OVM56" s="267"/>
      <c r="OVN56" s="260"/>
      <c r="OVO56" s="293"/>
      <c r="OVP56" s="293"/>
      <c r="OVQ56" s="293"/>
      <c r="OVR56" s="261"/>
      <c r="OVS56" s="261"/>
      <c r="OVT56" s="261"/>
      <c r="OVU56" s="262"/>
      <c r="OVV56" s="262"/>
      <c r="OVW56" s="261"/>
      <c r="OVX56" s="263"/>
      <c r="OVY56" s="264"/>
      <c r="OVZ56" s="292"/>
      <c r="OWA56" s="292"/>
      <c r="OWB56" s="292"/>
      <c r="OWC56" s="292"/>
      <c r="OWD56" s="292"/>
      <c r="OWE56" s="292"/>
      <c r="OWF56" s="153"/>
      <c r="OWG56" s="153"/>
      <c r="OWH56" s="151"/>
      <c r="OWI56" s="153"/>
      <c r="OWK56" s="267"/>
      <c r="OWL56" s="267"/>
      <c r="OWM56" s="260"/>
      <c r="OWN56" s="293"/>
      <c r="OWO56" s="293"/>
      <c r="OWP56" s="293"/>
      <c r="OWQ56" s="261"/>
      <c r="OWR56" s="261"/>
      <c r="OWS56" s="261"/>
      <c r="OWT56" s="262"/>
      <c r="OWU56" s="262"/>
      <c r="OWV56" s="261"/>
      <c r="OWW56" s="263"/>
      <c r="OWX56" s="264"/>
      <c r="OWY56" s="292"/>
      <c r="OWZ56" s="292"/>
      <c r="OXA56" s="292"/>
      <c r="OXB56" s="292"/>
      <c r="OXC56" s="292"/>
      <c r="OXD56" s="292"/>
      <c r="OXE56" s="153"/>
      <c r="OXF56" s="153"/>
      <c r="OXG56" s="151"/>
      <c r="OXH56" s="153"/>
      <c r="OXJ56" s="267"/>
      <c r="OXK56" s="267"/>
      <c r="OXL56" s="260"/>
      <c r="OXM56" s="293"/>
      <c r="OXN56" s="293"/>
      <c r="OXO56" s="293"/>
      <c r="OXP56" s="261"/>
      <c r="OXQ56" s="261"/>
      <c r="OXR56" s="261"/>
      <c r="OXS56" s="262"/>
      <c r="OXT56" s="262"/>
      <c r="OXU56" s="261"/>
      <c r="OXV56" s="263"/>
      <c r="OXW56" s="264"/>
      <c r="OXX56" s="292"/>
      <c r="OXY56" s="292"/>
      <c r="OXZ56" s="292"/>
      <c r="OYA56" s="292"/>
      <c r="OYB56" s="292"/>
      <c r="OYC56" s="292"/>
      <c r="OYD56" s="153"/>
      <c r="OYE56" s="153"/>
      <c r="OYF56" s="151"/>
      <c r="OYG56" s="153"/>
      <c r="OYI56" s="267"/>
      <c r="OYJ56" s="267"/>
      <c r="OYK56" s="260"/>
      <c r="OYL56" s="293"/>
      <c r="OYM56" s="293"/>
      <c r="OYN56" s="293"/>
      <c r="OYO56" s="261"/>
      <c r="OYP56" s="261"/>
      <c r="OYQ56" s="261"/>
      <c r="OYR56" s="262"/>
      <c r="OYS56" s="262"/>
      <c r="OYT56" s="261"/>
      <c r="OYU56" s="263"/>
      <c r="OYV56" s="264"/>
      <c r="OYW56" s="292"/>
      <c r="OYX56" s="292"/>
      <c r="OYY56" s="292"/>
      <c r="OYZ56" s="292"/>
      <c r="OZA56" s="292"/>
      <c r="OZB56" s="292"/>
      <c r="OZC56" s="153"/>
      <c r="OZD56" s="153"/>
      <c r="OZE56" s="151"/>
      <c r="OZF56" s="153"/>
      <c r="OZH56" s="267"/>
      <c r="OZI56" s="267"/>
      <c r="OZJ56" s="260"/>
      <c r="OZK56" s="293"/>
      <c r="OZL56" s="293"/>
      <c r="OZM56" s="293"/>
      <c r="OZN56" s="261"/>
      <c r="OZO56" s="261"/>
      <c r="OZP56" s="261"/>
      <c r="OZQ56" s="262"/>
      <c r="OZR56" s="262"/>
      <c r="OZS56" s="261"/>
      <c r="OZT56" s="263"/>
      <c r="OZU56" s="264"/>
      <c r="OZV56" s="292"/>
      <c r="OZW56" s="292"/>
      <c r="OZX56" s="292"/>
      <c r="OZY56" s="292"/>
      <c r="OZZ56" s="292"/>
      <c r="PAA56" s="292"/>
      <c r="PAB56" s="153"/>
      <c r="PAC56" s="153"/>
      <c r="PAD56" s="151"/>
      <c r="PAE56" s="153"/>
      <c r="PAG56" s="267"/>
      <c r="PAH56" s="267"/>
      <c r="PAI56" s="260"/>
      <c r="PAJ56" s="293"/>
      <c r="PAK56" s="293"/>
      <c r="PAL56" s="293"/>
      <c r="PAM56" s="261"/>
      <c r="PAN56" s="261"/>
      <c r="PAO56" s="261"/>
      <c r="PAP56" s="262"/>
      <c r="PAQ56" s="262"/>
      <c r="PAR56" s="261"/>
      <c r="PAS56" s="263"/>
      <c r="PAT56" s="264"/>
      <c r="PAU56" s="292"/>
      <c r="PAV56" s="292"/>
      <c r="PAW56" s="292"/>
      <c r="PAX56" s="292"/>
      <c r="PAY56" s="292"/>
      <c r="PAZ56" s="292"/>
      <c r="PBA56" s="153"/>
      <c r="PBB56" s="153"/>
      <c r="PBC56" s="151"/>
      <c r="PBD56" s="153"/>
      <c r="PBF56" s="267"/>
      <c r="PBG56" s="267"/>
      <c r="PBH56" s="260"/>
      <c r="PBI56" s="293"/>
      <c r="PBJ56" s="293"/>
      <c r="PBK56" s="293"/>
      <c r="PBL56" s="261"/>
      <c r="PBM56" s="261"/>
      <c r="PBN56" s="261"/>
      <c r="PBO56" s="262"/>
      <c r="PBP56" s="262"/>
      <c r="PBQ56" s="261"/>
      <c r="PBR56" s="263"/>
      <c r="PBS56" s="264"/>
      <c r="PBT56" s="292"/>
      <c r="PBU56" s="292"/>
      <c r="PBV56" s="292"/>
      <c r="PBW56" s="292"/>
      <c r="PBX56" s="292"/>
      <c r="PBY56" s="292"/>
      <c r="PBZ56" s="153"/>
      <c r="PCA56" s="153"/>
      <c r="PCB56" s="151"/>
      <c r="PCC56" s="153"/>
      <c r="PCE56" s="267"/>
      <c r="PCF56" s="267"/>
      <c r="PCG56" s="260"/>
      <c r="PCH56" s="293"/>
      <c r="PCI56" s="293"/>
      <c r="PCJ56" s="293"/>
      <c r="PCK56" s="261"/>
      <c r="PCL56" s="261"/>
      <c r="PCM56" s="261"/>
      <c r="PCN56" s="262"/>
      <c r="PCO56" s="262"/>
      <c r="PCP56" s="261"/>
      <c r="PCQ56" s="263"/>
      <c r="PCR56" s="264"/>
      <c r="PCS56" s="292"/>
      <c r="PCT56" s="292"/>
      <c r="PCU56" s="292"/>
      <c r="PCV56" s="292"/>
      <c r="PCW56" s="292"/>
      <c r="PCX56" s="292"/>
      <c r="PCY56" s="153"/>
      <c r="PCZ56" s="153"/>
      <c r="PDA56" s="151"/>
      <c r="PDB56" s="153"/>
      <c r="PDD56" s="267"/>
      <c r="PDE56" s="267"/>
      <c r="PDF56" s="260"/>
      <c r="PDG56" s="293"/>
      <c r="PDH56" s="293"/>
      <c r="PDI56" s="293"/>
      <c r="PDJ56" s="261"/>
      <c r="PDK56" s="261"/>
      <c r="PDL56" s="261"/>
      <c r="PDM56" s="262"/>
      <c r="PDN56" s="262"/>
      <c r="PDO56" s="261"/>
      <c r="PDP56" s="263"/>
      <c r="PDQ56" s="264"/>
      <c r="PDR56" s="292"/>
      <c r="PDS56" s="292"/>
      <c r="PDT56" s="292"/>
      <c r="PDU56" s="292"/>
      <c r="PDV56" s="292"/>
      <c r="PDW56" s="292"/>
      <c r="PDX56" s="153"/>
      <c r="PDY56" s="153"/>
      <c r="PDZ56" s="151"/>
      <c r="PEA56" s="153"/>
      <c r="PEC56" s="267"/>
      <c r="PED56" s="267"/>
      <c r="PEE56" s="260"/>
      <c r="PEF56" s="293"/>
      <c r="PEG56" s="293"/>
      <c r="PEH56" s="293"/>
      <c r="PEI56" s="261"/>
      <c r="PEJ56" s="261"/>
      <c r="PEK56" s="261"/>
      <c r="PEL56" s="262"/>
      <c r="PEM56" s="262"/>
      <c r="PEN56" s="261"/>
      <c r="PEO56" s="263"/>
      <c r="PEP56" s="264"/>
      <c r="PEQ56" s="292"/>
      <c r="PER56" s="292"/>
      <c r="PES56" s="292"/>
      <c r="PET56" s="292"/>
      <c r="PEU56" s="292"/>
      <c r="PEV56" s="292"/>
      <c r="PEW56" s="153"/>
      <c r="PEX56" s="153"/>
      <c r="PEY56" s="151"/>
      <c r="PEZ56" s="153"/>
      <c r="PFB56" s="267"/>
      <c r="PFC56" s="267"/>
      <c r="PFD56" s="260"/>
      <c r="PFE56" s="293"/>
      <c r="PFF56" s="293"/>
      <c r="PFG56" s="293"/>
      <c r="PFH56" s="261"/>
      <c r="PFI56" s="261"/>
      <c r="PFJ56" s="261"/>
      <c r="PFK56" s="262"/>
      <c r="PFL56" s="262"/>
      <c r="PFM56" s="261"/>
      <c r="PFN56" s="263"/>
      <c r="PFO56" s="264"/>
      <c r="PFP56" s="292"/>
      <c r="PFQ56" s="292"/>
      <c r="PFR56" s="292"/>
      <c r="PFS56" s="292"/>
      <c r="PFT56" s="292"/>
      <c r="PFU56" s="292"/>
      <c r="PFV56" s="153"/>
      <c r="PFW56" s="153"/>
      <c r="PFX56" s="151"/>
      <c r="PFY56" s="153"/>
      <c r="PGA56" s="267"/>
      <c r="PGB56" s="267"/>
      <c r="PGC56" s="260"/>
      <c r="PGD56" s="293"/>
      <c r="PGE56" s="293"/>
      <c r="PGF56" s="293"/>
      <c r="PGG56" s="261"/>
      <c r="PGH56" s="261"/>
      <c r="PGI56" s="261"/>
      <c r="PGJ56" s="262"/>
      <c r="PGK56" s="262"/>
      <c r="PGL56" s="261"/>
      <c r="PGM56" s="263"/>
      <c r="PGN56" s="264"/>
      <c r="PGO56" s="292"/>
      <c r="PGP56" s="292"/>
      <c r="PGQ56" s="292"/>
      <c r="PGR56" s="292"/>
      <c r="PGS56" s="292"/>
      <c r="PGT56" s="292"/>
      <c r="PGU56" s="153"/>
      <c r="PGV56" s="153"/>
      <c r="PGW56" s="151"/>
      <c r="PGX56" s="153"/>
      <c r="PGZ56" s="267"/>
      <c r="PHA56" s="267"/>
      <c r="PHB56" s="260"/>
      <c r="PHC56" s="293"/>
      <c r="PHD56" s="293"/>
      <c r="PHE56" s="293"/>
      <c r="PHF56" s="261"/>
      <c r="PHG56" s="261"/>
      <c r="PHH56" s="261"/>
      <c r="PHI56" s="262"/>
      <c r="PHJ56" s="262"/>
      <c r="PHK56" s="261"/>
      <c r="PHL56" s="263"/>
      <c r="PHM56" s="264"/>
      <c r="PHN56" s="292"/>
      <c r="PHO56" s="292"/>
      <c r="PHP56" s="292"/>
      <c r="PHQ56" s="292"/>
      <c r="PHR56" s="292"/>
      <c r="PHS56" s="292"/>
      <c r="PHT56" s="153"/>
      <c r="PHU56" s="153"/>
      <c r="PHV56" s="151"/>
      <c r="PHW56" s="153"/>
      <c r="PHY56" s="267"/>
      <c r="PHZ56" s="267"/>
      <c r="PIA56" s="260"/>
      <c r="PIB56" s="293"/>
      <c r="PIC56" s="293"/>
      <c r="PID56" s="293"/>
      <c r="PIE56" s="261"/>
      <c r="PIF56" s="261"/>
      <c r="PIG56" s="261"/>
      <c r="PIH56" s="262"/>
      <c r="PII56" s="262"/>
      <c r="PIJ56" s="261"/>
      <c r="PIK56" s="263"/>
      <c r="PIL56" s="264"/>
      <c r="PIM56" s="292"/>
      <c r="PIN56" s="292"/>
      <c r="PIO56" s="292"/>
      <c r="PIP56" s="292"/>
      <c r="PIQ56" s="292"/>
      <c r="PIR56" s="292"/>
      <c r="PIS56" s="153"/>
      <c r="PIT56" s="153"/>
      <c r="PIU56" s="151"/>
      <c r="PIV56" s="153"/>
      <c r="PIX56" s="267"/>
      <c r="PIY56" s="267"/>
      <c r="PIZ56" s="260"/>
      <c r="PJA56" s="293"/>
      <c r="PJB56" s="293"/>
      <c r="PJC56" s="293"/>
      <c r="PJD56" s="261"/>
      <c r="PJE56" s="261"/>
      <c r="PJF56" s="261"/>
      <c r="PJG56" s="262"/>
      <c r="PJH56" s="262"/>
      <c r="PJI56" s="261"/>
      <c r="PJJ56" s="263"/>
      <c r="PJK56" s="264"/>
      <c r="PJL56" s="292"/>
      <c r="PJM56" s="292"/>
      <c r="PJN56" s="292"/>
      <c r="PJO56" s="292"/>
      <c r="PJP56" s="292"/>
      <c r="PJQ56" s="292"/>
      <c r="PJR56" s="153"/>
      <c r="PJS56" s="153"/>
      <c r="PJT56" s="151"/>
      <c r="PJU56" s="153"/>
      <c r="PJW56" s="267"/>
      <c r="PJX56" s="267"/>
      <c r="PJY56" s="260"/>
      <c r="PJZ56" s="293"/>
      <c r="PKA56" s="293"/>
      <c r="PKB56" s="293"/>
      <c r="PKC56" s="261"/>
      <c r="PKD56" s="261"/>
      <c r="PKE56" s="261"/>
      <c r="PKF56" s="262"/>
      <c r="PKG56" s="262"/>
      <c r="PKH56" s="261"/>
      <c r="PKI56" s="263"/>
      <c r="PKJ56" s="264"/>
      <c r="PKK56" s="292"/>
      <c r="PKL56" s="292"/>
      <c r="PKM56" s="292"/>
      <c r="PKN56" s="292"/>
      <c r="PKO56" s="292"/>
      <c r="PKP56" s="292"/>
      <c r="PKQ56" s="153"/>
      <c r="PKR56" s="153"/>
      <c r="PKS56" s="151"/>
      <c r="PKT56" s="153"/>
      <c r="PKV56" s="267"/>
      <c r="PKW56" s="267"/>
      <c r="PKX56" s="260"/>
      <c r="PKY56" s="293"/>
      <c r="PKZ56" s="293"/>
      <c r="PLA56" s="293"/>
      <c r="PLB56" s="261"/>
      <c r="PLC56" s="261"/>
      <c r="PLD56" s="261"/>
      <c r="PLE56" s="262"/>
      <c r="PLF56" s="262"/>
      <c r="PLG56" s="261"/>
      <c r="PLH56" s="263"/>
      <c r="PLI56" s="264"/>
      <c r="PLJ56" s="292"/>
      <c r="PLK56" s="292"/>
      <c r="PLL56" s="292"/>
      <c r="PLM56" s="292"/>
      <c r="PLN56" s="292"/>
      <c r="PLO56" s="292"/>
      <c r="PLP56" s="153"/>
      <c r="PLQ56" s="153"/>
      <c r="PLR56" s="151"/>
      <c r="PLS56" s="153"/>
      <c r="PLU56" s="267"/>
      <c r="PLV56" s="267"/>
      <c r="PLW56" s="260"/>
      <c r="PLX56" s="293"/>
      <c r="PLY56" s="293"/>
      <c r="PLZ56" s="293"/>
      <c r="PMA56" s="261"/>
      <c r="PMB56" s="261"/>
      <c r="PMC56" s="261"/>
      <c r="PMD56" s="262"/>
      <c r="PME56" s="262"/>
      <c r="PMF56" s="261"/>
      <c r="PMG56" s="263"/>
      <c r="PMH56" s="264"/>
      <c r="PMI56" s="292"/>
      <c r="PMJ56" s="292"/>
      <c r="PMK56" s="292"/>
      <c r="PML56" s="292"/>
      <c r="PMM56" s="292"/>
      <c r="PMN56" s="292"/>
      <c r="PMO56" s="153"/>
      <c r="PMP56" s="153"/>
      <c r="PMQ56" s="151"/>
      <c r="PMR56" s="153"/>
      <c r="PMT56" s="267"/>
      <c r="PMU56" s="267"/>
      <c r="PMV56" s="260"/>
      <c r="PMW56" s="293"/>
      <c r="PMX56" s="293"/>
      <c r="PMY56" s="293"/>
      <c r="PMZ56" s="261"/>
      <c r="PNA56" s="261"/>
      <c r="PNB56" s="261"/>
      <c r="PNC56" s="262"/>
      <c r="PND56" s="262"/>
      <c r="PNE56" s="261"/>
      <c r="PNF56" s="263"/>
      <c r="PNG56" s="264"/>
      <c r="PNH56" s="292"/>
      <c r="PNI56" s="292"/>
      <c r="PNJ56" s="292"/>
      <c r="PNK56" s="292"/>
      <c r="PNL56" s="292"/>
      <c r="PNM56" s="292"/>
      <c r="PNN56" s="153"/>
      <c r="PNO56" s="153"/>
      <c r="PNP56" s="151"/>
      <c r="PNQ56" s="153"/>
      <c r="PNS56" s="267"/>
      <c r="PNT56" s="267"/>
      <c r="PNU56" s="260"/>
      <c r="PNV56" s="293"/>
      <c r="PNW56" s="293"/>
      <c r="PNX56" s="293"/>
      <c r="PNY56" s="261"/>
      <c r="PNZ56" s="261"/>
      <c r="POA56" s="261"/>
      <c r="POB56" s="262"/>
      <c r="POC56" s="262"/>
      <c r="POD56" s="261"/>
      <c r="POE56" s="263"/>
      <c r="POF56" s="264"/>
      <c r="POG56" s="292"/>
      <c r="POH56" s="292"/>
      <c r="POI56" s="292"/>
      <c r="POJ56" s="292"/>
      <c r="POK56" s="292"/>
      <c r="POL56" s="292"/>
      <c r="POM56" s="153"/>
      <c r="PON56" s="153"/>
      <c r="POO56" s="151"/>
      <c r="POP56" s="153"/>
      <c r="POR56" s="267"/>
      <c r="POS56" s="267"/>
      <c r="POT56" s="260"/>
      <c r="POU56" s="293"/>
      <c r="POV56" s="293"/>
      <c r="POW56" s="293"/>
      <c r="POX56" s="261"/>
      <c r="POY56" s="261"/>
      <c r="POZ56" s="261"/>
      <c r="PPA56" s="262"/>
      <c r="PPB56" s="262"/>
      <c r="PPC56" s="261"/>
      <c r="PPD56" s="263"/>
      <c r="PPE56" s="264"/>
      <c r="PPF56" s="292"/>
      <c r="PPG56" s="292"/>
      <c r="PPH56" s="292"/>
      <c r="PPI56" s="292"/>
      <c r="PPJ56" s="292"/>
      <c r="PPK56" s="292"/>
      <c r="PPL56" s="153"/>
      <c r="PPM56" s="153"/>
      <c r="PPN56" s="151"/>
      <c r="PPO56" s="153"/>
      <c r="PPQ56" s="267"/>
      <c r="PPR56" s="267"/>
      <c r="PPS56" s="260"/>
      <c r="PPT56" s="293"/>
      <c r="PPU56" s="293"/>
      <c r="PPV56" s="293"/>
      <c r="PPW56" s="261"/>
      <c r="PPX56" s="261"/>
      <c r="PPY56" s="261"/>
      <c r="PPZ56" s="262"/>
      <c r="PQA56" s="262"/>
      <c r="PQB56" s="261"/>
      <c r="PQC56" s="263"/>
      <c r="PQD56" s="264"/>
      <c r="PQE56" s="292"/>
      <c r="PQF56" s="292"/>
      <c r="PQG56" s="292"/>
      <c r="PQH56" s="292"/>
      <c r="PQI56" s="292"/>
      <c r="PQJ56" s="292"/>
      <c r="PQK56" s="153"/>
      <c r="PQL56" s="153"/>
      <c r="PQM56" s="151"/>
      <c r="PQN56" s="153"/>
      <c r="PQP56" s="267"/>
      <c r="PQQ56" s="267"/>
      <c r="PQR56" s="260"/>
      <c r="PQS56" s="293"/>
      <c r="PQT56" s="293"/>
      <c r="PQU56" s="293"/>
      <c r="PQV56" s="261"/>
      <c r="PQW56" s="261"/>
      <c r="PQX56" s="261"/>
      <c r="PQY56" s="262"/>
      <c r="PQZ56" s="262"/>
      <c r="PRA56" s="261"/>
      <c r="PRB56" s="263"/>
      <c r="PRC56" s="264"/>
      <c r="PRD56" s="292"/>
      <c r="PRE56" s="292"/>
      <c r="PRF56" s="292"/>
      <c r="PRG56" s="292"/>
      <c r="PRH56" s="292"/>
      <c r="PRI56" s="292"/>
      <c r="PRJ56" s="153"/>
      <c r="PRK56" s="153"/>
      <c r="PRL56" s="151"/>
      <c r="PRM56" s="153"/>
      <c r="PRO56" s="267"/>
      <c r="PRP56" s="267"/>
      <c r="PRQ56" s="260"/>
      <c r="PRR56" s="293"/>
      <c r="PRS56" s="293"/>
      <c r="PRT56" s="293"/>
      <c r="PRU56" s="261"/>
      <c r="PRV56" s="261"/>
      <c r="PRW56" s="261"/>
      <c r="PRX56" s="262"/>
      <c r="PRY56" s="262"/>
      <c r="PRZ56" s="261"/>
      <c r="PSA56" s="263"/>
      <c r="PSB56" s="264"/>
      <c r="PSC56" s="292"/>
      <c r="PSD56" s="292"/>
      <c r="PSE56" s="292"/>
      <c r="PSF56" s="292"/>
      <c r="PSG56" s="292"/>
      <c r="PSH56" s="292"/>
      <c r="PSI56" s="153"/>
      <c r="PSJ56" s="153"/>
      <c r="PSK56" s="151"/>
      <c r="PSL56" s="153"/>
      <c r="PSN56" s="267"/>
      <c r="PSO56" s="267"/>
      <c r="PSP56" s="260"/>
      <c r="PSQ56" s="293"/>
      <c r="PSR56" s="293"/>
      <c r="PSS56" s="293"/>
      <c r="PST56" s="261"/>
      <c r="PSU56" s="261"/>
      <c r="PSV56" s="261"/>
      <c r="PSW56" s="262"/>
      <c r="PSX56" s="262"/>
      <c r="PSY56" s="261"/>
      <c r="PSZ56" s="263"/>
      <c r="PTA56" s="264"/>
      <c r="PTB56" s="292"/>
      <c r="PTC56" s="292"/>
      <c r="PTD56" s="292"/>
      <c r="PTE56" s="292"/>
      <c r="PTF56" s="292"/>
      <c r="PTG56" s="292"/>
      <c r="PTH56" s="153"/>
      <c r="PTI56" s="153"/>
      <c r="PTJ56" s="151"/>
      <c r="PTK56" s="153"/>
      <c r="PTM56" s="267"/>
      <c r="PTN56" s="267"/>
      <c r="PTO56" s="260"/>
      <c r="PTP56" s="293"/>
      <c r="PTQ56" s="293"/>
      <c r="PTR56" s="293"/>
      <c r="PTS56" s="261"/>
      <c r="PTT56" s="261"/>
      <c r="PTU56" s="261"/>
      <c r="PTV56" s="262"/>
      <c r="PTW56" s="262"/>
      <c r="PTX56" s="261"/>
      <c r="PTY56" s="263"/>
      <c r="PTZ56" s="264"/>
      <c r="PUA56" s="292"/>
      <c r="PUB56" s="292"/>
      <c r="PUC56" s="292"/>
      <c r="PUD56" s="292"/>
      <c r="PUE56" s="292"/>
      <c r="PUF56" s="292"/>
      <c r="PUG56" s="153"/>
      <c r="PUH56" s="153"/>
      <c r="PUI56" s="151"/>
      <c r="PUJ56" s="153"/>
      <c r="PUL56" s="267"/>
      <c r="PUM56" s="267"/>
      <c r="PUN56" s="260"/>
      <c r="PUO56" s="293"/>
      <c r="PUP56" s="293"/>
      <c r="PUQ56" s="293"/>
      <c r="PUR56" s="261"/>
      <c r="PUS56" s="261"/>
      <c r="PUT56" s="261"/>
      <c r="PUU56" s="262"/>
      <c r="PUV56" s="262"/>
      <c r="PUW56" s="261"/>
      <c r="PUX56" s="263"/>
      <c r="PUY56" s="264"/>
      <c r="PUZ56" s="292"/>
      <c r="PVA56" s="292"/>
      <c r="PVB56" s="292"/>
      <c r="PVC56" s="292"/>
      <c r="PVD56" s="292"/>
      <c r="PVE56" s="292"/>
      <c r="PVF56" s="153"/>
      <c r="PVG56" s="153"/>
      <c r="PVH56" s="151"/>
      <c r="PVI56" s="153"/>
      <c r="PVK56" s="267"/>
      <c r="PVL56" s="267"/>
      <c r="PVM56" s="260"/>
      <c r="PVN56" s="293"/>
      <c r="PVO56" s="293"/>
      <c r="PVP56" s="293"/>
      <c r="PVQ56" s="261"/>
      <c r="PVR56" s="261"/>
      <c r="PVS56" s="261"/>
      <c r="PVT56" s="262"/>
      <c r="PVU56" s="262"/>
      <c r="PVV56" s="261"/>
      <c r="PVW56" s="263"/>
      <c r="PVX56" s="264"/>
      <c r="PVY56" s="292"/>
      <c r="PVZ56" s="292"/>
      <c r="PWA56" s="292"/>
      <c r="PWB56" s="292"/>
      <c r="PWC56" s="292"/>
      <c r="PWD56" s="292"/>
      <c r="PWE56" s="153"/>
      <c r="PWF56" s="153"/>
      <c r="PWG56" s="151"/>
      <c r="PWH56" s="153"/>
      <c r="PWJ56" s="267"/>
      <c r="PWK56" s="267"/>
      <c r="PWL56" s="260"/>
      <c r="PWM56" s="293"/>
      <c r="PWN56" s="293"/>
      <c r="PWO56" s="293"/>
      <c r="PWP56" s="261"/>
      <c r="PWQ56" s="261"/>
      <c r="PWR56" s="261"/>
      <c r="PWS56" s="262"/>
      <c r="PWT56" s="262"/>
      <c r="PWU56" s="261"/>
      <c r="PWV56" s="263"/>
      <c r="PWW56" s="264"/>
      <c r="PWX56" s="292"/>
      <c r="PWY56" s="292"/>
      <c r="PWZ56" s="292"/>
      <c r="PXA56" s="292"/>
      <c r="PXB56" s="292"/>
      <c r="PXC56" s="292"/>
      <c r="PXD56" s="153"/>
      <c r="PXE56" s="153"/>
      <c r="PXF56" s="151"/>
      <c r="PXG56" s="153"/>
      <c r="PXI56" s="267"/>
      <c r="PXJ56" s="267"/>
      <c r="PXK56" s="260"/>
      <c r="PXL56" s="293"/>
      <c r="PXM56" s="293"/>
      <c r="PXN56" s="293"/>
      <c r="PXO56" s="261"/>
      <c r="PXP56" s="261"/>
      <c r="PXQ56" s="261"/>
      <c r="PXR56" s="262"/>
      <c r="PXS56" s="262"/>
      <c r="PXT56" s="261"/>
      <c r="PXU56" s="263"/>
      <c r="PXV56" s="264"/>
      <c r="PXW56" s="292"/>
      <c r="PXX56" s="292"/>
      <c r="PXY56" s="292"/>
      <c r="PXZ56" s="292"/>
      <c r="PYA56" s="292"/>
      <c r="PYB56" s="292"/>
      <c r="PYC56" s="153"/>
      <c r="PYD56" s="153"/>
      <c r="PYE56" s="151"/>
      <c r="PYF56" s="153"/>
      <c r="PYH56" s="267"/>
      <c r="PYI56" s="267"/>
      <c r="PYJ56" s="260"/>
      <c r="PYK56" s="293"/>
      <c r="PYL56" s="293"/>
      <c r="PYM56" s="293"/>
      <c r="PYN56" s="261"/>
      <c r="PYO56" s="261"/>
      <c r="PYP56" s="261"/>
      <c r="PYQ56" s="262"/>
      <c r="PYR56" s="262"/>
      <c r="PYS56" s="261"/>
      <c r="PYT56" s="263"/>
      <c r="PYU56" s="264"/>
      <c r="PYV56" s="292"/>
      <c r="PYW56" s="292"/>
      <c r="PYX56" s="292"/>
      <c r="PYY56" s="292"/>
      <c r="PYZ56" s="292"/>
      <c r="PZA56" s="292"/>
      <c r="PZB56" s="153"/>
      <c r="PZC56" s="153"/>
      <c r="PZD56" s="151"/>
      <c r="PZE56" s="153"/>
      <c r="PZG56" s="267"/>
      <c r="PZH56" s="267"/>
      <c r="PZI56" s="260"/>
      <c r="PZJ56" s="293"/>
      <c r="PZK56" s="293"/>
      <c r="PZL56" s="293"/>
      <c r="PZM56" s="261"/>
      <c r="PZN56" s="261"/>
      <c r="PZO56" s="261"/>
      <c r="PZP56" s="262"/>
      <c r="PZQ56" s="262"/>
      <c r="PZR56" s="261"/>
      <c r="PZS56" s="263"/>
      <c r="PZT56" s="264"/>
      <c r="PZU56" s="292"/>
      <c r="PZV56" s="292"/>
      <c r="PZW56" s="292"/>
      <c r="PZX56" s="292"/>
      <c r="PZY56" s="292"/>
      <c r="PZZ56" s="292"/>
      <c r="QAA56" s="153"/>
      <c r="QAB56" s="153"/>
      <c r="QAC56" s="151"/>
      <c r="QAD56" s="153"/>
      <c r="QAF56" s="267"/>
      <c r="QAG56" s="267"/>
      <c r="QAH56" s="260"/>
      <c r="QAI56" s="293"/>
      <c r="QAJ56" s="293"/>
      <c r="QAK56" s="293"/>
      <c r="QAL56" s="261"/>
      <c r="QAM56" s="261"/>
      <c r="QAN56" s="261"/>
      <c r="QAO56" s="262"/>
      <c r="QAP56" s="262"/>
      <c r="QAQ56" s="261"/>
      <c r="QAR56" s="263"/>
      <c r="QAS56" s="264"/>
      <c r="QAT56" s="292"/>
      <c r="QAU56" s="292"/>
      <c r="QAV56" s="292"/>
      <c r="QAW56" s="292"/>
      <c r="QAX56" s="292"/>
      <c r="QAY56" s="292"/>
      <c r="QAZ56" s="153"/>
      <c r="QBA56" s="153"/>
      <c r="QBB56" s="151"/>
      <c r="QBC56" s="153"/>
      <c r="QBE56" s="267"/>
      <c r="QBF56" s="267"/>
      <c r="QBG56" s="260"/>
      <c r="QBH56" s="293"/>
      <c r="QBI56" s="293"/>
      <c r="QBJ56" s="293"/>
      <c r="QBK56" s="261"/>
      <c r="QBL56" s="261"/>
      <c r="QBM56" s="261"/>
      <c r="QBN56" s="262"/>
      <c r="QBO56" s="262"/>
      <c r="QBP56" s="261"/>
      <c r="QBQ56" s="263"/>
      <c r="QBR56" s="264"/>
      <c r="QBS56" s="292"/>
      <c r="QBT56" s="292"/>
      <c r="QBU56" s="292"/>
      <c r="QBV56" s="292"/>
      <c r="QBW56" s="292"/>
      <c r="QBX56" s="292"/>
      <c r="QBY56" s="153"/>
      <c r="QBZ56" s="153"/>
      <c r="QCA56" s="151"/>
      <c r="QCB56" s="153"/>
      <c r="QCD56" s="267"/>
      <c r="QCE56" s="267"/>
      <c r="QCF56" s="260"/>
      <c r="QCG56" s="293"/>
      <c r="QCH56" s="293"/>
      <c r="QCI56" s="293"/>
      <c r="QCJ56" s="261"/>
      <c r="QCK56" s="261"/>
      <c r="QCL56" s="261"/>
      <c r="QCM56" s="262"/>
      <c r="QCN56" s="262"/>
      <c r="QCO56" s="261"/>
      <c r="QCP56" s="263"/>
      <c r="QCQ56" s="264"/>
      <c r="QCR56" s="292"/>
      <c r="QCS56" s="292"/>
      <c r="QCT56" s="292"/>
      <c r="QCU56" s="292"/>
      <c r="QCV56" s="292"/>
      <c r="QCW56" s="292"/>
      <c r="QCX56" s="153"/>
      <c r="QCY56" s="153"/>
      <c r="QCZ56" s="151"/>
      <c r="QDA56" s="153"/>
      <c r="QDC56" s="267"/>
      <c r="QDD56" s="267"/>
      <c r="QDE56" s="260"/>
      <c r="QDF56" s="293"/>
      <c r="QDG56" s="293"/>
      <c r="QDH56" s="293"/>
      <c r="QDI56" s="261"/>
      <c r="QDJ56" s="261"/>
      <c r="QDK56" s="261"/>
      <c r="QDL56" s="262"/>
      <c r="QDM56" s="262"/>
      <c r="QDN56" s="261"/>
      <c r="QDO56" s="263"/>
      <c r="QDP56" s="264"/>
      <c r="QDQ56" s="292"/>
      <c r="QDR56" s="292"/>
      <c r="QDS56" s="292"/>
      <c r="QDT56" s="292"/>
      <c r="QDU56" s="292"/>
      <c r="QDV56" s="292"/>
      <c r="QDW56" s="153"/>
      <c r="QDX56" s="153"/>
      <c r="QDY56" s="151"/>
      <c r="QDZ56" s="153"/>
      <c r="QEB56" s="267"/>
      <c r="QEC56" s="267"/>
      <c r="QED56" s="260"/>
      <c r="QEE56" s="293"/>
      <c r="QEF56" s="293"/>
      <c r="QEG56" s="293"/>
      <c r="QEH56" s="261"/>
      <c r="QEI56" s="261"/>
      <c r="QEJ56" s="261"/>
      <c r="QEK56" s="262"/>
      <c r="QEL56" s="262"/>
      <c r="QEM56" s="261"/>
      <c r="QEN56" s="263"/>
      <c r="QEO56" s="264"/>
      <c r="QEP56" s="292"/>
      <c r="QEQ56" s="292"/>
      <c r="QER56" s="292"/>
      <c r="QES56" s="292"/>
      <c r="QET56" s="292"/>
      <c r="QEU56" s="292"/>
      <c r="QEV56" s="153"/>
      <c r="QEW56" s="153"/>
      <c r="QEX56" s="151"/>
      <c r="QEY56" s="153"/>
      <c r="QFA56" s="267"/>
      <c r="QFB56" s="267"/>
      <c r="QFC56" s="260"/>
      <c r="QFD56" s="293"/>
      <c r="QFE56" s="293"/>
      <c r="QFF56" s="293"/>
      <c r="QFG56" s="261"/>
      <c r="QFH56" s="261"/>
      <c r="QFI56" s="261"/>
      <c r="QFJ56" s="262"/>
      <c r="QFK56" s="262"/>
      <c r="QFL56" s="261"/>
      <c r="QFM56" s="263"/>
      <c r="QFN56" s="264"/>
      <c r="QFO56" s="292"/>
      <c r="QFP56" s="292"/>
      <c r="QFQ56" s="292"/>
      <c r="QFR56" s="292"/>
      <c r="QFS56" s="292"/>
      <c r="QFT56" s="292"/>
      <c r="QFU56" s="153"/>
      <c r="QFV56" s="153"/>
      <c r="QFW56" s="151"/>
      <c r="QFX56" s="153"/>
      <c r="QFZ56" s="267"/>
      <c r="QGA56" s="267"/>
      <c r="QGB56" s="260"/>
      <c r="QGC56" s="293"/>
      <c r="QGD56" s="293"/>
      <c r="QGE56" s="293"/>
      <c r="QGF56" s="261"/>
      <c r="QGG56" s="261"/>
      <c r="QGH56" s="261"/>
      <c r="QGI56" s="262"/>
      <c r="QGJ56" s="262"/>
      <c r="QGK56" s="261"/>
      <c r="QGL56" s="263"/>
      <c r="QGM56" s="264"/>
      <c r="QGN56" s="292"/>
      <c r="QGO56" s="292"/>
      <c r="QGP56" s="292"/>
      <c r="QGQ56" s="292"/>
      <c r="QGR56" s="292"/>
      <c r="QGS56" s="292"/>
      <c r="QGT56" s="153"/>
      <c r="QGU56" s="153"/>
      <c r="QGV56" s="151"/>
      <c r="QGW56" s="153"/>
      <c r="QGY56" s="267"/>
      <c r="QGZ56" s="267"/>
      <c r="QHA56" s="260"/>
      <c r="QHB56" s="293"/>
      <c r="QHC56" s="293"/>
      <c r="QHD56" s="293"/>
      <c r="QHE56" s="261"/>
      <c r="QHF56" s="261"/>
      <c r="QHG56" s="261"/>
      <c r="QHH56" s="262"/>
      <c r="QHI56" s="262"/>
      <c r="QHJ56" s="261"/>
      <c r="QHK56" s="263"/>
      <c r="QHL56" s="264"/>
      <c r="QHM56" s="292"/>
      <c r="QHN56" s="292"/>
      <c r="QHO56" s="292"/>
      <c r="QHP56" s="292"/>
      <c r="QHQ56" s="292"/>
      <c r="QHR56" s="292"/>
      <c r="QHS56" s="153"/>
      <c r="QHT56" s="153"/>
      <c r="QHU56" s="151"/>
      <c r="QHV56" s="153"/>
      <c r="QHX56" s="267"/>
      <c r="QHY56" s="267"/>
      <c r="QHZ56" s="260"/>
      <c r="QIA56" s="293"/>
      <c r="QIB56" s="293"/>
      <c r="QIC56" s="293"/>
      <c r="QID56" s="261"/>
      <c r="QIE56" s="261"/>
      <c r="QIF56" s="261"/>
      <c r="QIG56" s="262"/>
      <c r="QIH56" s="262"/>
      <c r="QII56" s="261"/>
      <c r="QIJ56" s="263"/>
      <c r="QIK56" s="264"/>
      <c r="QIL56" s="292"/>
      <c r="QIM56" s="292"/>
      <c r="QIN56" s="292"/>
      <c r="QIO56" s="292"/>
      <c r="QIP56" s="292"/>
      <c r="QIQ56" s="292"/>
      <c r="QIR56" s="153"/>
      <c r="QIS56" s="153"/>
      <c r="QIT56" s="151"/>
      <c r="QIU56" s="153"/>
      <c r="QIW56" s="267"/>
      <c r="QIX56" s="267"/>
      <c r="QIY56" s="260"/>
      <c r="QIZ56" s="293"/>
      <c r="QJA56" s="293"/>
      <c r="QJB56" s="293"/>
      <c r="QJC56" s="261"/>
      <c r="QJD56" s="261"/>
      <c r="QJE56" s="261"/>
      <c r="QJF56" s="262"/>
      <c r="QJG56" s="262"/>
      <c r="QJH56" s="261"/>
      <c r="QJI56" s="263"/>
      <c r="QJJ56" s="264"/>
      <c r="QJK56" s="292"/>
      <c r="QJL56" s="292"/>
      <c r="QJM56" s="292"/>
      <c r="QJN56" s="292"/>
      <c r="QJO56" s="292"/>
      <c r="QJP56" s="292"/>
      <c r="QJQ56" s="153"/>
      <c r="QJR56" s="153"/>
      <c r="QJS56" s="151"/>
      <c r="QJT56" s="153"/>
      <c r="QJV56" s="267"/>
      <c r="QJW56" s="267"/>
      <c r="QJX56" s="260"/>
      <c r="QJY56" s="293"/>
      <c r="QJZ56" s="293"/>
      <c r="QKA56" s="293"/>
      <c r="QKB56" s="261"/>
      <c r="QKC56" s="261"/>
      <c r="QKD56" s="261"/>
      <c r="QKE56" s="262"/>
      <c r="QKF56" s="262"/>
      <c r="QKG56" s="261"/>
      <c r="QKH56" s="263"/>
      <c r="QKI56" s="264"/>
      <c r="QKJ56" s="292"/>
      <c r="QKK56" s="292"/>
      <c r="QKL56" s="292"/>
      <c r="QKM56" s="292"/>
      <c r="QKN56" s="292"/>
      <c r="QKO56" s="292"/>
      <c r="QKP56" s="153"/>
      <c r="QKQ56" s="153"/>
      <c r="QKR56" s="151"/>
      <c r="QKS56" s="153"/>
      <c r="QKU56" s="267"/>
      <c r="QKV56" s="267"/>
      <c r="QKW56" s="260"/>
      <c r="QKX56" s="293"/>
      <c r="QKY56" s="293"/>
      <c r="QKZ56" s="293"/>
      <c r="QLA56" s="261"/>
      <c r="QLB56" s="261"/>
      <c r="QLC56" s="261"/>
      <c r="QLD56" s="262"/>
      <c r="QLE56" s="262"/>
      <c r="QLF56" s="261"/>
      <c r="QLG56" s="263"/>
      <c r="QLH56" s="264"/>
      <c r="QLI56" s="292"/>
      <c r="QLJ56" s="292"/>
      <c r="QLK56" s="292"/>
      <c r="QLL56" s="292"/>
      <c r="QLM56" s="292"/>
      <c r="QLN56" s="292"/>
      <c r="QLO56" s="153"/>
      <c r="QLP56" s="153"/>
      <c r="QLQ56" s="151"/>
      <c r="QLR56" s="153"/>
      <c r="QLT56" s="267"/>
      <c r="QLU56" s="267"/>
      <c r="QLV56" s="260"/>
      <c r="QLW56" s="293"/>
      <c r="QLX56" s="293"/>
      <c r="QLY56" s="293"/>
      <c r="QLZ56" s="261"/>
      <c r="QMA56" s="261"/>
      <c r="QMB56" s="261"/>
      <c r="QMC56" s="262"/>
      <c r="QMD56" s="262"/>
      <c r="QME56" s="261"/>
      <c r="QMF56" s="263"/>
      <c r="QMG56" s="264"/>
      <c r="QMH56" s="292"/>
      <c r="QMI56" s="292"/>
      <c r="QMJ56" s="292"/>
      <c r="QMK56" s="292"/>
      <c r="QML56" s="292"/>
      <c r="QMM56" s="292"/>
      <c r="QMN56" s="153"/>
      <c r="QMO56" s="153"/>
      <c r="QMP56" s="151"/>
      <c r="QMQ56" s="153"/>
      <c r="QMS56" s="267"/>
      <c r="QMT56" s="267"/>
      <c r="QMU56" s="260"/>
      <c r="QMV56" s="293"/>
      <c r="QMW56" s="293"/>
      <c r="QMX56" s="293"/>
      <c r="QMY56" s="261"/>
      <c r="QMZ56" s="261"/>
      <c r="QNA56" s="261"/>
      <c r="QNB56" s="262"/>
      <c r="QNC56" s="262"/>
      <c r="QND56" s="261"/>
      <c r="QNE56" s="263"/>
      <c r="QNF56" s="264"/>
      <c r="QNG56" s="292"/>
      <c r="QNH56" s="292"/>
      <c r="QNI56" s="292"/>
      <c r="QNJ56" s="292"/>
      <c r="QNK56" s="292"/>
      <c r="QNL56" s="292"/>
      <c r="QNM56" s="153"/>
      <c r="QNN56" s="153"/>
      <c r="QNO56" s="151"/>
      <c r="QNP56" s="153"/>
      <c r="QNR56" s="267"/>
      <c r="QNS56" s="267"/>
      <c r="QNT56" s="260"/>
      <c r="QNU56" s="293"/>
      <c r="QNV56" s="293"/>
      <c r="QNW56" s="293"/>
      <c r="QNX56" s="261"/>
      <c r="QNY56" s="261"/>
      <c r="QNZ56" s="261"/>
      <c r="QOA56" s="262"/>
      <c r="QOB56" s="262"/>
      <c r="QOC56" s="261"/>
      <c r="QOD56" s="263"/>
      <c r="QOE56" s="264"/>
      <c r="QOF56" s="292"/>
      <c r="QOG56" s="292"/>
      <c r="QOH56" s="292"/>
      <c r="QOI56" s="292"/>
      <c r="QOJ56" s="292"/>
      <c r="QOK56" s="292"/>
      <c r="QOL56" s="153"/>
      <c r="QOM56" s="153"/>
      <c r="QON56" s="151"/>
      <c r="QOO56" s="153"/>
      <c r="QOQ56" s="267"/>
      <c r="QOR56" s="267"/>
      <c r="QOS56" s="260"/>
      <c r="QOT56" s="293"/>
      <c r="QOU56" s="293"/>
      <c r="QOV56" s="293"/>
      <c r="QOW56" s="261"/>
      <c r="QOX56" s="261"/>
      <c r="QOY56" s="261"/>
      <c r="QOZ56" s="262"/>
      <c r="QPA56" s="262"/>
      <c r="QPB56" s="261"/>
      <c r="QPC56" s="263"/>
      <c r="QPD56" s="264"/>
      <c r="QPE56" s="292"/>
      <c r="QPF56" s="292"/>
      <c r="QPG56" s="292"/>
      <c r="QPH56" s="292"/>
      <c r="QPI56" s="292"/>
      <c r="QPJ56" s="292"/>
      <c r="QPK56" s="153"/>
      <c r="QPL56" s="153"/>
      <c r="QPM56" s="151"/>
      <c r="QPN56" s="153"/>
      <c r="QPP56" s="267"/>
      <c r="QPQ56" s="267"/>
      <c r="QPR56" s="260"/>
      <c r="QPS56" s="293"/>
      <c r="QPT56" s="293"/>
      <c r="QPU56" s="293"/>
      <c r="QPV56" s="261"/>
      <c r="QPW56" s="261"/>
      <c r="QPX56" s="261"/>
      <c r="QPY56" s="262"/>
      <c r="QPZ56" s="262"/>
      <c r="QQA56" s="261"/>
      <c r="QQB56" s="263"/>
      <c r="QQC56" s="264"/>
      <c r="QQD56" s="292"/>
      <c r="QQE56" s="292"/>
      <c r="QQF56" s="292"/>
      <c r="QQG56" s="292"/>
      <c r="QQH56" s="292"/>
      <c r="QQI56" s="292"/>
      <c r="QQJ56" s="153"/>
      <c r="QQK56" s="153"/>
      <c r="QQL56" s="151"/>
      <c r="QQM56" s="153"/>
      <c r="QQO56" s="267"/>
      <c r="QQP56" s="267"/>
      <c r="QQQ56" s="260"/>
      <c r="QQR56" s="293"/>
      <c r="QQS56" s="293"/>
      <c r="QQT56" s="293"/>
      <c r="QQU56" s="261"/>
      <c r="QQV56" s="261"/>
      <c r="QQW56" s="261"/>
      <c r="QQX56" s="262"/>
      <c r="QQY56" s="262"/>
      <c r="QQZ56" s="261"/>
      <c r="QRA56" s="263"/>
      <c r="QRB56" s="264"/>
      <c r="QRC56" s="292"/>
      <c r="QRD56" s="292"/>
      <c r="QRE56" s="292"/>
      <c r="QRF56" s="292"/>
      <c r="QRG56" s="292"/>
      <c r="QRH56" s="292"/>
      <c r="QRI56" s="153"/>
      <c r="QRJ56" s="153"/>
      <c r="QRK56" s="151"/>
      <c r="QRL56" s="153"/>
      <c r="QRN56" s="267"/>
      <c r="QRO56" s="267"/>
      <c r="QRP56" s="260"/>
      <c r="QRQ56" s="293"/>
      <c r="QRR56" s="293"/>
      <c r="QRS56" s="293"/>
      <c r="QRT56" s="261"/>
      <c r="QRU56" s="261"/>
      <c r="QRV56" s="261"/>
      <c r="QRW56" s="262"/>
      <c r="QRX56" s="262"/>
      <c r="QRY56" s="261"/>
      <c r="QRZ56" s="263"/>
      <c r="QSA56" s="264"/>
      <c r="QSB56" s="292"/>
      <c r="QSC56" s="292"/>
      <c r="QSD56" s="292"/>
      <c r="QSE56" s="292"/>
      <c r="QSF56" s="292"/>
      <c r="QSG56" s="292"/>
      <c r="QSH56" s="153"/>
      <c r="QSI56" s="153"/>
      <c r="QSJ56" s="151"/>
      <c r="QSK56" s="153"/>
      <c r="QSM56" s="267"/>
      <c r="QSN56" s="267"/>
      <c r="QSO56" s="260"/>
      <c r="QSP56" s="293"/>
      <c r="QSQ56" s="293"/>
      <c r="QSR56" s="293"/>
      <c r="QSS56" s="261"/>
      <c r="QST56" s="261"/>
      <c r="QSU56" s="261"/>
      <c r="QSV56" s="262"/>
      <c r="QSW56" s="262"/>
      <c r="QSX56" s="261"/>
      <c r="QSY56" s="263"/>
      <c r="QSZ56" s="264"/>
      <c r="QTA56" s="292"/>
      <c r="QTB56" s="292"/>
      <c r="QTC56" s="292"/>
      <c r="QTD56" s="292"/>
      <c r="QTE56" s="292"/>
      <c r="QTF56" s="292"/>
      <c r="QTG56" s="153"/>
      <c r="QTH56" s="153"/>
      <c r="QTI56" s="151"/>
      <c r="QTJ56" s="153"/>
      <c r="QTL56" s="267"/>
      <c r="QTM56" s="267"/>
      <c r="QTN56" s="260"/>
      <c r="QTO56" s="293"/>
      <c r="QTP56" s="293"/>
      <c r="QTQ56" s="293"/>
      <c r="QTR56" s="261"/>
      <c r="QTS56" s="261"/>
      <c r="QTT56" s="261"/>
      <c r="QTU56" s="262"/>
      <c r="QTV56" s="262"/>
      <c r="QTW56" s="261"/>
      <c r="QTX56" s="263"/>
      <c r="QTY56" s="264"/>
      <c r="QTZ56" s="292"/>
      <c r="QUA56" s="292"/>
      <c r="QUB56" s="292"/>
      <c r="QUC56" s="292"/>
      <c r="QUD56" s="292"/>
      <c r="QUE56" s="292"/>
      <c r="QUF56" s="153"/>
      <c r="QUG56" s="153"/>
      <c r="QUH56" s="151"/>
      <c r="QUI56" s="153"/>
      <c r="QUK56" s="267"/>
      <c r="QUL56" s="267"/>
      <c r="QUM56" s="260"/>
      <c r="QUN56" s="293"/>
      <c r="QUO56" s="293"/>
      <c r="QUP56" s="293"/>
      <c r="QUQ56" s="261"/>
      <c r="QUR56" s="261"/>
      <c r="QUS56" s="261"/>
      <c r="QUT56" s="262"/>
      <c r="QUU56" s="262"/>
      <c r="QUV56" s="261"/>
      <c r="QUW56" s="263"/>
      <c r="QUX56" s="264"/>
      <c r="QUY56" s="292"/>
      <c r="QUZ56" s="292"/>
      <c r="QVA56" s="292"/>
      <c r="QVB56" s="292"/>
      <c r="QVC56" s="292"/>
      <c r="QVD56" s="292"/>
      <c r="QVE56" s="153"/>
      <c r="QVF56" s="153"/>
      <c r="QVG56" s="151"/>
      <c r="QVH56" s="153"/>
      <c r="QVJ56" s="267"/>
      <c r="QVK56" s="267"/>
      <c r="QVL56" s="260"/>
      <c r="QVM56" s="293"/>
      <c r="QVN56" s="293"/>
      <c r="QVO56" s="293"/>
      <c r="QVP56" s="261"/>
      <c r="QVQ56" s="261"/>
      <c r="QVR56" s="261"/>
      <c r="QVS56" s="262"/>
      <c r="QVT56" s="262"/>
      <c r="QVU56" s="261"/>
      <c r="QVV56" s="263"/>
      <c r="QVW56" s="264"/>
      <c r="QVX56" s="292"/>
      <c r="QVY56" s="292"/>
      <c r="QVZ56" s="292"/>
      <c r="QWA56" s="292"/>
      <c r="QWB56" s="292"/>
      <c r="QWC56" s="292"/>
      <c r="QWD56" s="153"/>
      <c r="QWE56" s="153"/>
      <c r="QWF56" s="151"/>
      <c r="QWG56" s="153"/>
      <c r="QWI56" s="267"/>
      <c r="QWJ56" s="267"/>
      <c r="QWK56" s="260"/>
      <c r="QWL56" s="293"/>
      <c r="QWM56" s="293"/>
      <c r="QWN56" s="293"/>
      <c r="QWO56" s="261"/>
      <c r="QWP56" s="261"/>
      <c r="QWQ56" s="261"/>
      <c r="QWR56" s="262"/>
      <c r="QWS56" s="262"/>
      <c r="QWT56" s="261"/>
      <c r="QWU56" s="263"/>
      <c r="QWV56" s="264"/>
      <c r="QWW56" s="292"/>
      <c r="QWX56" s="292"/>
      <c r="QWY56" s="292"/>
      <c r="QWZ56" s="292"/>
      <c r="QXA56" s="292"/>
      <c r="QXB56" s="292"/>
      <c r="QXC56" s="153"/>
      <c r="QXD56" s="153"/>
      <c r="QXE56" s="151"/>
      <c r="QXF56" s="153"/>
      <c r="QXH56" s="267"/>
      <c r="QXI56" s="267"/>
      <c r="QXJ56" s="260"/>
      <c r="QXK56" s="293"/>
      <c r="QXL56" s="293"/>
      <c r="QXM56" s="293"/>
      <c r="QXN56" s="261"/>
      <c r="QXO56" s="261"/>
      <c r="QXP56" s="261"/>
      <c r="QXQ56" s="262"/>
      <c r="QXR56" s="262"/>
      <c r="QXS56" s="261"/>
      <c r="QXT56" s="263"/>
      <c r="QXU56" s="264"/>
      <c r="QXV56" s="292"/>
      <c r="QXW56" s="292"/>
      <c r="QXX56" s="292"/>
      <c r="QXY56" s="292"/>
      <c r="QXZ56" s="292"/>
      <c r="QYA56" s="292"/>
      <c r="QYB56" s="153"/>
      <c r="QYC56" s="153"/>
      <c r="QYD56" s="151"/>
      <c r="QYE56" s="153"/>
      <c r="QYG56" s="267"/>
      <c r="QYH56" s="267"/>
      <c r="QYI56" s="260"/>
      <c r="QYJ56" s="293"/>
      <c r="QYK56" s="293"/>
      <c r="QYL56" s="293"/>
      <c r="QYM56" s="261"/>
      <c r="QYN56" s="261"/>
      <c r="QYO56" s="261"/>
      <c r="QYP56" s="262"/>
      <c r="QYQ56" s="262"/>
      <c r="QYR56" s="261"/>
      <c r="QYS56" s="263"/>
      <c r="QYT56" s="264"/>
      <c r="QYU56" s="292"/>
      <c r="QYV56" s="292"/>
      <c r="QYW56" s="292"/>
      <c r="QYX56" s="292"/>
      <c r="QYY56" s="292"/>
      <c r="QYZ56" s="292"/>
      <c r="QZA56" s="153"/>
      <c r="QZB56" s="153"/>
      <c r="QZC56" s="151"/>
      <c r="QZD56" s="153"/>
      <c r="QZF56" s="267"/>
      <c r="QZG56" s="267"/>
      <c r="QZH56" s="260"/>
      <c r="QZI56" s="293"/>
      <c r="QZJ56" s="293"/>
      <c r="QZK56" s="293"/>
      <c r="QZL56" s="261"/>
      <c r="QZM56" s="261"/>
      <c r="QZN56" s="261"/>
      <c r="QZO56" s="262"/>
      <c r="QZP56" s="262"/>
      <c r="QZQ56" s="261"/>
      <c r="QZR56" s="263"/>
      <c r="QZS56" s="264"/>
      <c r="QZT56" s="292"/>
      <c r="QZU56" s="292"/>
      <c r="QZV56" s="292"/>
      <c r="QZW56" s="292"/>
      <c r="QZX56" s="292"/>
      <c r="QZY56" s="292"/>
      <c r="QZZ56" s="153"/>
      <c r="RAA56" s="153"/>
      <c r="RAB56" s="151"/>
      <c r="RAC56" s="153"/>
      <c r="RAE56" s="267"/>
      <c r="RAF56" s="267"/>
      <c r="RAG56" s="260"/>
      <c r="RAH56" s="293"/>
      <c r="RAI56" s="293"/>
      <c r="RAJ56" s="293"/>
      <c r="RAK56" s="261"/>
      <c r="RAL56" s="261"/>
      <c r="RAM56" s="261"/>
      <c r="RAN56" s="262"/>
      <c r="RAO56" s="262"/>
      <c r="RAP56" s="261"/>
      <c r="RAQ56" s="263"/>
      <c r="RAR56" s="264"/>
      <c r="RAS56" s="292"/>
      <c r="RAT56" s="292"/>
      <c r="RAU56" s="292"/>
      <c r="RAV56" s="292"/>
      <c r="RAW56" s="292"/>
      <c r="RAX56" s="292"/>
      <c r="RAY56" s="153"/>
      <c r="RAZ56" s="153"/>
      <c r="RBA56" s="151"/>
      <c r="RBB56" s="153"/>
      <c r="RBD56" s="267"/>
      <c r="RBE56" s="267"/>
      <c r="RBF56" s="260"/>
      <c r="RBG56" s="293"/>
      <c r="RBH56" s="293"/>
      <c r="RBI56" s="293"/>
      <c r="RBJ56" s="261"/>
      <c r="RBK56" s="261"/>
      <c r="RBL56" s="261"/>
      <c r="RBM56" s="262"/>
      <c r="RBN56" s="262"/>
      <c r="RBO56" s="261"/>
      <c r="RBP56" s="263"/>
      <c r="RBQ56" s="264"/>
      <c r="RBR56" s="292"/>
      <c r="RBS56" s="292"/>
      <c r="RBT56" s="292"/>
      <c r="RBU56" s="292"/>
      <c r="RBV56" s="292"/>
      <c r="RBW56" s="292"/>
      <c r="RBX56" s="153"/>
      <c r="RBY56" s="153"/>
      <c r="RBZ56" s="151"/>
      <c r="RCA56" s="153"/>
      <c r="RCC56" s="267"/>
      <c r="RCD56" s="267"/>
      <c r="RCE56" s="260"/>
      <c r="RCF56" s="293"/>
      <c r="RCG56" s="293"/>
      <c r="RCH56" s="293"/>
      <c r="RCI56" s="261"/>
      <c r="RCJ56" s="261"/>
      <c r="RCK56" s="261"/>
      <c r="RCL56" s="262"/>
      <c r="RCM56" s="262"/>
      <c r="RCN56" s="261"/>
      <c r="RCO56" s="263"/>
      <c r="RCP56" s="264"/>
      <c r="RCQ56" s="292"/>
      <c r="RCR56" s="292"/>
      <c r="RCS56" s="292"/>
      <c r="RCT56" s="292"/>
      <c r="RCU56" s="292"/>
      <c r="RCV56" s="292"/>
      <c r="RCW56" s="153"/>
      <c r="RCX56" s="153"/>
      <c r="RCY56" s="151"/>
      <c r="RCZ56" s="153"/>
      <c r="RDB56" s="267"/>
      <c r="RDC56" s="267"/>
      <c r="RDD56" s="260"/>
      <c r="RDE56" s="293"/>
      <c r="RDF56" s="293"/>
      <c r="RDG56" s="293"/>
      <c r="RDH56" s="261"/>
      <c r="RDI56" s="261"/>
      <c r="RDJ56" s="261"/>
      <c r="RDK56" s="262"/>
      <c r="RDL56" s="262"/>
      <c r="RDM56" s="261"/>
      <c r="RDN56" s="263"/>
      <c r="RDO56" s="264"/>
      <c r="RDP56" s="292"/>
      <c r="RDQ56" s="292"/>
      <c r="RDR56" s="292"/>
      <c r="RDS56" s="292"/>
      <c r="RDT56" s="292"/>
      <c r="RDU56" s="292"/>
      <c r="RDV56" s="153"/>
      <c r="RDW56" s="153"/>
      <c r="RDX56" s="151"/>
      <c r="RDY56" s="153"/>
      <c r="REA56" s="267"/>
      <c r="REB56" s="267"/>
      <c r="REC56" s="260"/>
      <c r="RED56" s="293"/>
      <c r="REE56" s="293"/>
      <c r="REF56" s="293"/>
      <c r="REG56" s="261"/>
      <c r="REH56" s="261"/>
      <c r="REI56" s="261"/>
      <c r="REJ56" s="262"/>
      <c r="REK56" s="262"/>
      <c r="REL56" s="261"/>
      <c r="REM56" s="263"/>
      <c r="REN56" s="264"/>
      <c r="REO56" s="292"/>
      <c r="REP56" s="292"/>
      <c r="REQ56" s="292"/>
      <c r="RER56" s="292"/>
      <c r="RES56" s="292"/>
      <c r="RET56" s="292"/>
      <c r="REU56" s="153"/>
      <c r="REV56" s="153"/>
      <c r="REW56" s="151"/>
      <c r="REX56" s="153"/>
      <c r="REZ56" s="267"/>
      <c r="RFA56" s="267"/>
      <c r="RFB56" s="260"/>
      <c r="RFC56" s="293"/>
      <c r="RFD56" s="293"/>
      <c r="RFE56" s="293"/>
      <c r="RFF56" s="261"/>
      <c r="RFG56" s="261"/>
      <c r="RFH56" s="261"/>
      <c r="RFI56" s="262"/>
      <c r="RFJ56" s="262"/>
      <c r="RFK56" s="261"/>
      <c r="RFL56" s="263"/>
      <c r="RFM56" s="264"/>
      <c r="RFN56" s="292"/>
      <c r="RFO56" s="292"/>
      <c r="RFP56" s="292"/>
      <c r="RFQ56" s="292"/>
      <c r="RFR56" s="292"/>
      <c r="RFS56" s="292"/>
      <c r="RFT56" s="153"/>
      <c r="RFU56" s="153"/>
      <c r="RFV56" s="151"/>
      <c r="RFW56" s="153"/>
      <c r="RFY56" s="267"/>
      <c r="RFZ56" s="267"/>
      <c r="RGA56" s="260"/>
      <c r="RGB56" s="293"/>
      <c r="RGC56" s="293"/>
      <c r="RGD56" s="293"/>
      <c r="RGE56" s="261"/>
      <c r="RGF56" s="261"/>
      <c r="RGG56" s="261"/>
      <c r="RGH56" s="262"/>
      <c r="RGI56" s="262"/>
      <c r="RGJ56" s="261"/>
      <c r="RGK56" s="263"/>
      <c r="RGL56" s="264"/>
      <c r="RGM56" s="292"/>
      <c r="RGN56" s="292"/>
      <c r="RGO56" s="292"/>
      <c r="RGP56" s="292"/>
      <c r="RGQ56" s="292"/>
      <c r="RGR56" s="292"/>
      <c r="RGS56" s="153"/>
      <c r="RGT56" s="153"/>
      <c r="RGU56" s="151"/>
      <c r="RGV56" s="153"/>
      <c r="RGX56" s="267"/>
      <c r="RGY56" s="267"/>
      <c r="RGZ56" s="260"/>
      <c r="RHA56" s="293"/>
      <c r="RHB56" s="293"/>
      <c r="RHC56" s="293"/>
      <c r="RHD56" s="261"/>
      <c r="RHE56" s="261"/>
      <c r="RHF56" s="261"/>
      <c r="RHG56" s="262"/>
      <c r="RHH56" s="262"/>
      <c r="RHI56" s="261"/>
      <c r="RHJ56" s="263"/>
      <c r="RHK56" s="264"/>
      <c r="RHL56" s="292"/>
      <c r="RHM56" s="292"/>
      <c r="RHN56" s="292"/>
      <c r="RHO56" s="292"/>
      <c r="RHP56" s="292"/>
      <c r="RHQ56" s="292"/>
      <c r="RHR56" s="153"/>
      <c r="RHS56" s="153"/>
      <c r="RHT56" s="151"/>
      <c r="RHU56" s="153"/>
      <c r="RHW56" s="267"/>
      <c r="RHX56" s="267"/>
      <c r="RHY56" s="260"/>
      <c r="RHZ56" s="293"/>
      <c r="RIA56" s="293"/>
      <c r="RIB56" s="293"/>
      <c r="RIC56" s="261"/>
      <c r="RID56" s="261"/>
      <c r="RIE56" s="261"/>
      <c r="RIF56" s="262"/>
      <c r="RIG56" s="262"/>
      <c r="RIH56" s="261"/>
      <c r="RII56" s="263"/>
      <c r="RIJ56" s="264"/>
      <c r="RIK56" s="292"/>
      <c r="RIL56" s="292"/>
      <c r="RIM56" s="292"/>
      <c r="RIN56" s="292"/>
      <c r="RIO56" s="292"/>
      <c r="RIP56" s="292"/>
      <c r="RIQ56" s="153"/>
      <c r="RIR56" s="153"/>
      <c r="RIS56" s="151"/>
      <c r="RIT56" s="153"/>
      <c r="RIV56" s="267"/>
      <c r="RIW56" s="267"/>
      <c r="RIX56" s="260"/>
      <c r="RIY56" s="293"/>
      <c r="RIZ56" s="293"/>
      <c r="RJA56" s="293"/>
      <c r="RJB56" s="261"/>
      <c r="RJC56" s="261"/>
      <c r="RJD56" s="261"/>
      <c r="RJE56" s="262"/>
      <c r="RJF56" s="262"/>
      <c r="RJG56" s="261"/>
      <c r="RJH56" s="263"/>
      <c r="RJI56" s="264"/>
      <c r="RJJ56" s="292"/>
      <c r="RJK56" s="292"/>
      <c r="RJL56" s="292"/>
      <c r="RJM56" s="292"/>
      <c r="RJN56" s="292"/>
      <c r="RJO56" s="292"/>
      <c r="RJP56" s="153"/>
      <c r="RJQ56" s="153"/>
      <c r="RJR56" s="151"/>
      <c r="RJS56" s="153"/>
      <c r="RJU56" s="267"/>
      <c r="RJV56" s="267"/>
      <c r="RJW56" s="260"/>
      <c r="RJX56" s="293"/>
      <c r="RJY56" s="293"/>
      <c r="RJZ56" s="293"/>
      <c r="RKA56" s="261"/>
      <c r="RKB56" s="261"/>
      <c r="RKC56" s="261"/>
      <c r="RKD56" s="262"/>
      <c r="RKE56" s="262"/>
      <c r="RKF56" s="261"/>
      <c r="RKG56" s="263"/>
      <c r="RKH56" s="264"/>
      <c r="RKI56" s="292"/>
      <c r="RKJ56" s="292"/>
      <c r="RKK56" s="292"/>
      <c r="RKL56" s="292"/>
      <c r="RKM56" s="292"/>
      <c r="RKN56" s="292"/>
      <c r="RKO56" s="153"/>
      <c r="RKP56" s="153"/>
      <c r="RKQ56" s="151"/>
      <c r="RKR56" s="153"/>
      <c r="RKT56" s="267"/>
      <c r="RKU56" s="267"/>
      <c r="RKV56" s="260"/>
      <c r="RKW56" s="293"/>
      <c r="RKX56" s="293"/>
      <c r="RKY56" s="293"/>
      <c r="RKZ56" s="261"/>
      <c r="RLA56" s="261"/>
      <c r="RLB56" s="261"/>
      <c r="RLC56" s="262"/>
      <c r="RLD56" s="262"/>
      <c r="RLE56" s="261"/>
      <c r="RLF56" s="263"/>
      <c r="RLG56" s="264"/>
      <c r="RLH56" s="292"/>
      <c r="RLI56" s="292"/>
      <c r="RLJ56" s="292"/>
      <c r="RLK56" s="292"/>
      <c r="RLL56" s="292"/>
      <c r="RLM56" s="292"/>
      <c r="RLN56" s="153"/>
      <c r="RLO56" s="153"/>
      <c r="RLP56" s="151"/>
      <c r="RLQ56" s="153"/>
      <c r="RLS56" s="267"/>
      <c r="RLT56" s="267"/>
      <c r="RLU56" s="260"/>
      <c r="RLV56" s="293"/>
      <c r="RLW56" s="293"/>
      <c r="RLX56" s="293"/>
      <c r="RLY56" s="261"/>
      <c r="RLZ56" s="261"/>
      <c r="RMA56" s="261"/>
      <c r="RMB56" s="262"/>
      <c r="RMC56" s="262"/>
      <c r="RMD56" s="261"/>
      <c r="RME56" s="263"/>
      <c r="RMF56" s="264"/>
      <c r="RMG56" s="292"/>
      <c r="RMH56" s="292"/>
      <c r="RMI56" s="292"/>
      <c r="RMJ56" s="292"/>
      <c r="RMK56" s="292"/>
      <c r="RML56" s="292"/>
      <c r="RMM56" s="153"/>
      <c r="RMN56" s="153"/>
      <c r="RMO56" s="151"/>
      <c r="RMP56" s="153"/>
      <c r="RMR56" s="267"/>
      <c r="RMS56" s="267"/>
      <c r="RMT56" s="260"/>
      <c r="RMU56" s="293"/>
      <c r="RMV56" s="293"/>
      <c r="RMW56" s="293"/>
      <c r="RMX56" s="261"/>
      <c r="RMY56" s="261"/>
      <c r="RMZ56" s="261"/>
      <c r="RNA56" s="262"/>
      <c r="RNB56" s="262"/>
      <c r="RNC56" s="261"/>
      <c r="RND56" s="263"/>
      <c r="RNE56" s="264"/>
      <c r="RNF56" s="292"/>
      <c r="RNG56" s="292"/>
      <c r="RNH56" s="292"/>
      <c r="RNI56" s="292"/>
      <c r="RNJ56" s="292"/>
      <c r="RNK56" s="292"/>
      <c r="RNL56" s="153"/>
      <c r="RNM56" s="153"/>
      <c r="RNN56" s="151"/>
      <c r="RNO56" s="153"/>
      <c r="RNQ56" s="267"/>
      <c r="RNR56" s="267"/>
      <c r="RNS56" s="260"/>
      <c r="RNT56" s="293"/>
      <c r="RNU56" s="293"/>
      <c r="RNV56" s="293"/>
      <c r="RNW56" s="261"/>
      <c r="RNX56" s="261"/>
      <c r="RNY56" s="261"/>
      <c r="RNZ56" s="262"/>
      <c r="ROA56" s="262"/>
      <c r="ROB56" s="261"/>
      <c r="ROC56" s="263"/>
      <c r="ROD56" s="264"/>
      <c r="ROE56" s="292"/>
      <c r="ROF56" s="292"/>
      <c r="ROG56" s="292"/>
      <c r="ROH56" s="292"/>
      <c r="ROI56" s="292"/>
      <c r="ROJ56" s="292"/>
      <c r="ROK56" s="153"/>
      <c r="ROL56" s="153"/>
      <c r="ROM56" s="151"/>
      <c r="RON56" s="153"/>
      <c r="ROP56" s="267"/>
      <c r="ROQ56" s="267"/>
      <c r="ROR56" s="260"/>
      <c r="ROS56" s="293"/>
      <c r="ROT56" s="293"/>
      <c r="ROU56" s="293"/>
      <c r="ROV56" s="261"/>
      <c r="ROW56" s="261"/>
      <c r="ROX56" s="261"/>
      <c r="ROY56" s="262"/>
      <c r="ROZ56" s="262"/>
      <c r="RPA56" s="261"/>
      <c r="RPB56" s="263"/>
      <c r="RPC56" s="264"/>
      <c r="RPD56" s="292"/>
      <c r="RPE56" s="292"/>
      <c r="RPF56" s="292"/>
      <c r="RPG56" s="292"/>
      <c r="RPH56" s="292"/>
      <c r="RPI56" s="292"/>
      <c r="RPJ56" s="153"/>
      <c r="RPK56" s="153"/>
      <c r="RPL56" s="151"/>
      <c r="RPM56" s="153"/>
      <c r="RPO56" s="267"/>
      <c r="RPP56" s="267"/>
      <c r="RPQ56" s="260"/>
      <c r="RPR56" s="293"/>
      <c r="RPS56" s="293"/>
      <c r="RPT56" s="293"/>
      <c r="RPU56" s="261"/>
      <c r="RPV56" s="261"/>
      <c r="RPW56" s="261"/>
      <c r="RPX56" s="262"/>
      <c r="RPY56" s="262"/>
      <c r="RPZ56" s="261"/>
      <c r="RQA56" s="263"/>
      <c r="RQB56" s="264"/>
      <c r="RQC56" s="292"/>
      <c r="RQD56" s="292"/>
      <c r="RQE56" s="292"/>
      <c r="RQF56" s="292"/>
      <c r="RQG56" s="292"/>
      <c r="RQH56" s="292"/>
      <c r="RQI56" s="153"/>
      <c r="RQJ56" s="153"/>
      <c r="RQK56" s="151"/>
      <c r="RQL56" s="153"/>
      <c r="RQN56" s="267"/>
      <c r="RQO56" s="267"/>
      <c r="RQP56" s="260"/>
      <c r="RQQ56" s="293"/>
      <c r="RQR56" s="293"/>
      <c r="RQS56" s="293"/>
      <c r="RQT56" s="261"/>
      <c r="RQU56" s="261"/>
      <c r="RQV56" s="261"/>
      <c r="RQW56" s="262"/>
      <c r="RQX56" s="262"/>
      <c r="RQY56" s="261"/>
      <c r="RQZ56" s="263"/>
      <c r="RRA56" s="264"/>
      <c r="RRB56" s="292"/>
      <c r="RRC56" s="292"/>
      <c r="RRD56" s="292"/>
      <c r="RRE56" s="292"/>
      <c r="RRF56" s="292"/>
      <c r="RRG56" s="292"/>
      <c r="RRH56" s="153"/>
      <c r="RRI56" s="153"/>
      <c r="RRJ56" s="151"/>
      <c r="RRK56" s="153"/>
      <c r="RRM56" s="267"/>
      <c r="RRN56" s="267"/>
      <c r="RRO56" s="260"/>
      <c r="RRP56" s="293"/>
      <c r="RRQ56" s="293"/>
      <c r="RRR56" s="293"/>
      <c r="RRS56" s="261"/>
      <c r="RRT56" s="261"/>
      <c r="RRU56" s="261"/>
      <c r="RRV56" s="262"/>
      <c r="RRW56" s="262"/>
      <c r="RRX56" s="261"/>
      <c r="RRY56" s="263"/>
      <c r="RRZ56" s="264"/>
      <c r="RSA56" s="292"/>
      <c r="RSB56" s="292"/>
      <c r="RSC56" s="292"/>
      <c r="RSD56" s="292"/>
      <c r="RSE56" s="292"/>
      <c r="RSF56" s="292"/>
      <c r="RSG56" s="153"/>
      <c r="RSH56" s="153"/>
      <c r="RSI56" s="151"/>
      <c r="RSJ56" s="153"/>
      <c r="RSL56" s="267"/>
      <c r="RSM56" s="267"/>
      <c r="RSN56" s="260"/>
      <c r="RSO56" s="293"/>
      <c r="RSP56" s="293"/>
      <c r="RSQ56" s="293"/>
      <c r="RSR56" s="261"/>
      <c r="RSS56" s="261"/>
      <c r="RST56" s="261"/>
      <c r="RSU56" s="262"/>
      <c r="RSV56" s="262"/>
      <c r="RSW56" s="261"/>
      <c r="RSX56" s="263"/>
      <c r="RSY56" s="264"/>
      <c r="RSZ56" s="292"/>
      <c r="RTA56" s="292"/>
      <c r="RTB56" s="292"/>
      <c r="RTC56" s="292"/>
      <c r="RTD56" s="292"/>
      <c r="RTE56" s="292"/>
      <c r="RTF56" s="153"/>
      <c r="RTG56" s="153"/>
      <c r="RTH56" s="151"/>
      <c r="RTI56" s="153"/>
      <c r="RTK56" s="267"/>
      <c r="RTL56" s="267"/>
      <c r="RTM56" s="260"/>
      <c r="RTN56" s="293"/>
      <c r="RTO56" s="293"/>
      <c r="RTP56" s="293"/>
      <c r="RTQ56" s="261"/>
      <c r="RTR56" s="261"/>
      <c r="RTS56" s="261"/>
      <c r="RTT56" s="262"/>
      <c r="RTU56" s="262"/>
      <c r="RTV56" s="261"/>
      <c r="RTW56" s="263"/>
      <c r="RTX56" s="264"/>
      <c r="RTY56" s="292"/>
      <c r="RTZ56" s="292"/>
      <c r="RUA56" s="292"/>
      <c r="RUB56" s="292"/>
      <c r="RUC56" s="292"/>
      <c r="RUD56" s="292"/>
      <c r="RUE56" s="153"/>
      <c r="RUF56" s="153"/>
      <c r="RUG56" s="151"/>
      <c r="RUH56" s="153"/>
      <c r="RUJ56" s="267"/>
      <c r="RUK56" s="267"/>
      <c r="RUL56" s="260"/>
      <c r="RUM56" s="293"/>
      <c r="RUN56" s="293"/>
      <c r="RUO56" s="293"/>
      <c r="RUP56" s="261"/>
      <c r="RUQ56" s="261"/>
      <c r="RUR56" s="261"/>
      <c r="RUS56" s="262"/>
      <c r="RUT56" s="262"/>
      <c r="RUU56" s="261"/>
      <c r="RUV56" s="263"/>
      <c r="RUW56" s="264"/>
      <c r="RUX56" s="292"/>
      <c r="RUY56" s="292"/>
      <c r="RUZ56" s="292"/>
      <c r="RVA56" s="292"/>
      <c r="RVB56" s="292"/>
      <c r="RVC56" s="292"/>
      <c r="RVD56" s="153"/>
      <c r="RVE56" s="153"/>
      <c r="RVF56" s="151"/>
      <c r="RVG56" s="153"/>
      <c r="RVI56" s="267"/>
      <c r="RVJ56" s="267"/>
      <c r="RVK56" s="260"/>
      <c r="RVL56" s="293"/>
      <c r="RVM56" s="293"/>
      <c r="RVN56" s="293"/>
      <c r="RVO56" s="261"/>
      <c r="RVP56" s="261"/>
      <c r="RVQ56" s="261"/>
      <c r="RVR56" s="262"/>
      <c r="RVS56" s="262"/>
      <c r="RVT56" s="261"/>
      <c r="RVU56" s="263"/>
      <c r="RVV56" s="264"/>
      <c r="RVW56" s="292"/>
      <c r="RVX56" s="292"/>
      <c r="RVY56" s="292"/>
      <c r="RVZ56" s="292"/>
      <c r="RWA56" s="292"/>
      <c r="RWB56" s="292"/>
      <c r="RWC56" s="153"/>
      <c r="RWD56" s="153"/>
      <c r="RWE56" s="151"/>
      <c r="RWF56" s="153"/>
      <c r="RWH56" s="267"/>
      <c r="RWI56" s="267"/>
      <c r="RWJ56" s="260"/>
      <c r="RWK56" s="293"/>
      <c r="RWL56" s="293"/>
      <c r="RWM56" s="293"/>
      <c r="RWN56" s="261"/>
      <c r="RWO56" s="261"/>
      <c r="RWP56" s="261"/>
      <c r="RWQ56" s="262"/>
      <c r="RWR56" s="262"/>
      <c r="RWS56" s="261"/>
      <c r="RWT56" s="263"/>
      <c r="RWU56" s="264"/>
      <c r="RWV56" s="292"/>
      <c r="RWW56" s="292"/>
      <c r="RWX56" s="292"/>
      <c r="RWY56" s="292"/>
      <c r="RWZ56" s="292"/>
      <c r="RXA56" s="292"/>
      <c r="RXB56" s="153"/>
      <c r="RXC56" s="153"/>
      <c r="RXD56" s="151"/>
      <c r="RXE56" s="153"/>
      <c r="RXG56" s="267"/>
      <c r="RXH56" s="267"/>
      <c r="RXI56" s="260"/>
      <c r="RXJ56" s="293"/>
      <c r="RXK56" s="293"/>
      <c r="RXL56" s="293"/>
      <c r="RXM56" s="261"/>
      <c r="RXN56" s="261"/>
      <c r="RXO56" s="261"/>
      <c r="RXP56" s="262"/>
      <c r="RXQ56" s="262"/>
      <c r="RXR56" s="261"/>
      <c r="RXS56" s="263"/>
      <c r="RXT56" s="264"/>
      <c r="RXU56" s="292"/>
      <c r="RXV56" s="292"/>
      <c r="RXW56" s="292"/>
      <c r="RXX56" s="292"/>
      <c r="RXY56" s="292"/>
      <c r="RXZ56" s="292"/>
      <c r="RYA56" s="153"/>
      <c r="RYB56" s="153"/>
      <c r="RYC56" s="151"/>
      <c r="RYD56" s="153"/>
      <c r="RYF56" s="267"/>
      <c r="RYG56" s="267"/>
      <c r="RYH56" s="260"/>
      <c r="RYI56" s="293"/>
      <c r="RYJ56" s="293"/>
      <c r="RYK56" s="293"/>
      <c r="RYL56" s="261"/>
      <c r="RYM56" s="261"/>
      <c r="RYN56" s="261"/>
      <c r="RYO56" s="262"/>
      <c r="RYP56" s="262"/>
      <c r="RYQ56" s="261"/>
      <c r="RYR56" s="263"/>
      <c r="RYS56" s="264"/>
      <c r="RYT56" s="292"/>
      <c r="RYU56" s="292"/>
      <c r="RYV56" s="292"/>
      <c r="RYW56" s="292"/>
      <c r="RYX56" s="292"/>
      <c r="RYY56" s="292"/>
      <c r="RYZ56" s="153"/>
      <c r="RZA56" s="153"/>
      <c r="RZB56" s="151"/>
      <c r="RZC56" s="153"/>
      <c r="RZE56" s="267"/>
      <c r="RZF56" s="267"/>
      <c r="RZG56" s="260"/>
      <c r="RZH56" s="293"/>
      <c r="RZI56" s="293"/>
      <c r="RZJ56" s="293"/>
      <c r="RZK56" s="261"/>
      <c r="RZL56" s="261"/>
      <c r="RZM56" s="261"/>
      <c r="RZN56" s="262"/>
      <c r="RZO56" s="262"/>
      <c r="RZP56" s="261"/>
      <c r="RZQ56" s="263"/>
      <c r="RZR56" s="264"/>
      <c r="RZS56" s="292"/>
      <c r="RZT56" s="292"/>
      <c r="RZU56" s="292"/>
      <c r="RZV56" s="292"/>
      <c r="RZW56" s="292"/>
      <c r="RZX56" s="292"/>
      <c r="RZY56" s="153"/>
      <c r="RZZ56" s="153"/>
      <c r="SAA56" s="151"/>
      <c r="SAB56" s="153"/>
      <c r="SAD56" s="267"/>
      <c r="SAE56" s="267"/>
      <c r="SAF56" s="260"/>
      <c r="SAG56" s="293"/>
      <c r="SAH56" s="293"/>
      <c r="SAI56" s="293"/>
      <c r="SAJ56" s="261"/>
      <c r="SAK56" s="261"/>
      <c r="SAL56" s="261"/>
      <c r="SAM56" s="262"/>
      <c r="SAN56" s="262"/>
      <c r="SAO56" s="261"/>
      <c r="SAP56" s="263"/>
      <c r="SAQ56" s="264"/>
      <c r="SAR56" s="292"/>
      <c r="SAS56" s="292"/>
      <c r="SAT56" s="292"/>
      <c r="SAU56" s="292"/>
      <c r="SAV56" s="292"/>
      <c r="SAW56" s="292"/>
      <c r="SAX56" s="153"/>
      <c r="SAY56" s="153"/>
      <c r="SAZ56" s="151"/>
      <c r="SBA56" s="153"/>
      <c r="SBC56" s="267"/>
      <c r="SBD56" s="267"/>
      <c r="SBE56" s="260"/>
      <c r="SBF56" s="293"/>
      <c r="SBG56" s="293"/>
      <c r="SBH56" s="293"/>
      <c r="SBI56" s="261"/>
      <c r="SBJ56" s="261"/>
      <c r="SBK56" s="261"/>
      <c r="SBL56" s="262"/>
      <c r="SBM56" s="262"/>
      <c r="SBN56" s="261"/>
      <c r="SBO56" s="263"/>
      <c r="SBP56" s="264"/>
      <c r="SBQ56" s="292"/>
      <c r="SBR56" s="292"/>
      <c r="SBS56" s="292"/>
      <c r="SBT56" s="292"/>
      <c r="SBU56" s="292"/>
      <c r="SBV56" s="292"/>
      <c r="SBW56" s="153"/>
      <c r="SBX56" s="153"/>
      <c r="SBY56" s="151"/>
      <c r="SBZ56" s="153"/>
      <c r="SCB56" s="267"/>
      <c r="SCC56" s="267"/>
      <c r="SCD56" s="260"/>
      <c r="SCE56" s="293"/>
      <c r="SCF56" s="293"/>
      <c r="SCG56" s="293"/>
      <c r="SCH56" s="261"/>
      <c r="SCI56" s="261"/>
      <c r="SCJ56" s="261"/>
      <c r="SCK56" s="262"/>
      <c r="SCL56" s="262"/>
      <c r="SCM56" s="261"/>
      <c r="SCN56" s="263"/>
      <c r="SCO56" s="264"/>
      <c r="SCP56" s="292"/>
      <c r="SCQ56" s="292"/>
      <c r="SCR56" s="292"/>
      <c r="SCS56" s="292"/>
      <c r="SCT56" s="292"/>
      <c r="SCU56" s="292"/>
      <c r="SCV56" s="153"/>
      <c r="SCW56" s="153"/>
      <c r="SCX56" s="151"/>
      <c r="SCY56" s="153"/>
      <c r="SDA56" s="267"/>
      <c r="SDB56" s="267"/>
      <c r="SDC56" s="260"/>
      <c r="SDD56" s="293"/>
      <c r="SDE56" s="293"/>
      <c r="SDF56" s="293"/>
      <c r="SDG56" s="261"/>
      <c r="SDH56" s="261"/>
      <c r="SDI56" s="261"/>
      <c r="SDJ56" s="262"/>
      <c r="SDK56" s="262"/>
      <c r="SDL56" s="261"/>
      <c r="SDM56" s="263"/>
      <c r="SDN56" s="264"/>
      <c r="SDO56" s="292"/>
      <c r="SDP56" s="292"/>
      <c r="SDQ56" s="292"/>
      <c r="SDR56" s="292"/>
      <c r="SDS56" s="292"/>
      <c r="SDT56" s="292"/>
      <c r="SDU56" s="153"/>
      <c r="SDV56" s="153"/>
      <c r="SDW56" s="151"/>
      <c r="SDX56" s="153"/>
      <c r="SDZ56" s="267"/>
      <c r="SEA56" s="267"/>
      <c r="SEB56" s="260"/>
      <c r="SEC56" s="293"/>
      <c r="SED56" s="293"/>
      <c r="SEE56" s="293"/>
      <c r="SEF56" s="261"/>
      <c r="SEG56" s="261"/>
      <c r="SEH56" s="261"/>
      <c r="SEI56" s="262"/>
      <c r="SEJ56" s="262"/>
      <c r="SEK56" s="261"/>
      <c r="SEL56" s="263"/>
      <c r="SEM56" s="264"/>
      <c r="SEN56" s="292"/>
      <c r="SEO56" s="292"/>
      <c r="SEP56" s="292"/>
      <c r="SEQ56" s="292"/>
      <c r="SER56" s="292"/>
      <c r="SES56" s="292"/>
      <c r="SET56" s="153"/>
      <c r="SEU56" s="153"/>
      <c r="SEV56" s="151"/>
      <c r="SEW56" s="153"/>
      <c r="SEY56" s="267"/>
      <c r="SEZ56" s="267"/>
      <c r="SFA56" s="260"/>
      <c r="SFB56" s="293"/>
      <c r="SFC56" s="293"/>
      <c r="SFD56" s="293"/>
      <c r="SFE56" s="261"/>
      <c r="SFF56" s="261"/>
      <c r="SFG56" s="261"/>
      <c r="SFH56" s="262"/>
      <c r="SFI56" s="262"/>
      <c r="SFJ56" s="261"/>
      <c r="SFK56" s="263"/>
      <c r="SFL56" s="264"/>
      <c r="SFM56" s="292"/>
      <c r="SFN56" s="292"/>
      <c r="SFO56" s="292"/>
      <c r="SFP56" s="292"/>
      <c r="SFQ56" s="292"/>
      <c r="SFR56" s="292"/>
      <c r="SFS56" s="153"/>
      <c r="SFT56" s="153"/>
      <c r="SFU56" s="151"/>
      <c r="SFV56" s="153"/>
      <c r="SFX56" s="267"/>
      <c r="SFY56" s="267"/>
      <c r="SFZ56" s="260"/>
      <c r="SGA56" s="293"/>
      <c r="SGB56" s="293"/>
      <c r="SGC56" s="293"/>
      <c r="SGD56" s="261"/>
      <c r="SGE56" s="261"/>
      <c r="SGF56" s="261"/>
      <c r="SGG56" s="262"/>
      <c r="SGH56" s="262"/>
      <c r="SGI56" s="261"/>
      <c r="SGJ56" s="263"/>
      <c r="SGK56" s="264"/>
      <c r="SGL56" s="292"/>
      <c r="SGM56" s="292"/>
      <c r="SGN56" s="292"/>
      <c r="SGO56" s="292"/>
      <c r="SGP56" s="292"/>
      <c r="SGQ56" s="292"/>
      <c r="SGR56" s="153"/>
      <c r="SGS56" s="153"/>
      <c r="SGT56" s="151"/>
      <c r="SGU56" s="153"/>
      <c r="SGW56" s="267"/>
      <c r="SGX56" s="267"/>
      <c r="SGY56" s="260"/>
      <c r="SGZ56" s="293"/>
      <c r="SHA56" s="293"/>
      <c r="SHB56" s="293"/>
      <c r="SHC56" s="261"/>
      <c r="SHD56" s="261"/>
      <c r="SHE56" s="261"/>
      <c r="SHF56" s="262"/>
      <c r="SHG56" s="262"/>
      <c r="SHH56" s="261"/>
      <c r="SHI56" s="263"/>
      <c r="SHJ56" s="264"/>
      <c r="SHK56" s="292"/>
      <c r="SHL56" s="292"/>
      <c r="SHM56" s="292"/>
      <c r="SHN56" s="292"/>
      <c r="SHO56" s="292"/>
      <c r="SHP56" s="292"/>
      <c r="SHQ56" s="153"/>
      <c r="SHR56" s="153"/>
      <c r="SHS56" s="151"/>
      <c r="SHT56" s="153"/>
      <c r="SHV56" s="267"/>
      <c r="SHW56" s="267"/>
      <c r="SHX56" s="260"/>
      <c r="SHY56" s="293"/>
      <c r="SHZ56" s="293"/>
      <c r="SIA56" s="293"/>
      <c r="SIB56" s="261"/>
      <c r="SIC56" s="261"/>
      <c r="SID56" s="261"/>
      <c r="SIE56" s="262"/>
      <c r="SIF56" s="262"/>
      <c r="SIG56" s="261"/>
      <c r="SIH56" s="263"/>
      <c r="SII56" s="264"/>
      <c r="SIJ56" s="292"/>
      <c r="SIK56" s="292"/>
      <c r="SIL56" s="292"/>
      <c r="SIM56" s="292"/>
      <c r="SIN56" s="292"/>
      <c r="SIO56" s="292"/>
      <c r="SIP56" s="153"/>
      <c r="SIQ56" s="153"/>
      <c r="SIR56" s="151"/>
      <c r="SIS56" s="153"/>
      <c r="SIU56" s="267"/>
      <c r="SIV56" s="267"/>
      <c r="SIW56" s="260"/>
      <c r="SIX56" s="293"/>
      <c r="SIY56" s="293"/>
      <c r="SIZ56" s="293"/>
      <c r="SJA56" s="261"/>
      <c r="SJB56" s="261"/>
      <c r="SJC56" s="261"/>
      <c r="SJD56" s="262"/>
      <c r="SJE56" s="262"/>
      <c r="SJF56" s="261"/>
      <c r="SJG56" s="263"/>
      <c r="SJH56" s="264"/>
      <c r="SJI56" s="292"/>
      <c r="SJJ56" s="292"/>
      <c r="SJK56" s="292"/>
      <c r="SJL56" s="292"/>
      <c r="SJM56" s="292"/>
      <c r="SJN56" s="292"/>
      <c r="SJO56" s="153"/>
      <c r="SJP56" s="153"/>
      <c r="SJQ56" s="151"/>
      <c r="SJR56" s="153"/>
      <c r="SJT56" s="267"/>
      <c r="SJU56" s="267"/>
      <c r="SJV56" s="260"/>
      <c r="SJW56" s="293"/>
      <c r="SJX56" s="293"/>
      <c r="SJY56" s="293"/>
      <c r="SJZ56" s="261"/>
      <c r="SKA56" s="261"/>
      <c r="SKB56" s="261"/>
      <c r="SKC56" s="262"/>
      <c r="SKD56" s="262"/>
      <c r="SKE56" s="261"/>
      <c r="SKF56" s="263"/>
      <c r="SKG56" s="264"/>
      <c r="SKH56" s="292"/>
      <c r="SKI56" s="292"/>
      <c r="SKJ56" s="292"/>
      <c r="SKK56" s="292"/>
      <c r="SKL56" s="292"/>
      <c r="SKM56" s="292"/>
      <c r="SKN56" s="153"/>
      <c r="SKO56" s="153"/>
      <c r="SKP56" s="151"/>
      <c r="SKQ56" s="153"/>
      <c r="SKS56" s="267"/>
      <c r="SKT56" s="267"/>
      <c r="SKU56" s="260"/>
      <c r="SKV56" s="293"/>
      <c r="SKW56" s="293"/>
      <c r="SKX56" s="293"/>
      <c r="SKY56" s="261"/>
      <c r="SKZ56" s="261"/>
      <c r="SLA56" s="261"/>
      <c r="SLB56" s="262"/>
      <c r="SLC56" s="262"/>
      <c r="SLD56" s="261"/>
      <c r="SLE56" s="263"/>
      <c r="SLF56" s="264"/>
      <c r="SLG56" s="292"/>
      <c r="SLH56" s="292"/>
      <c r="SLI56" s="292"/>
      <c r="SLJ56" s="292"/>
      <c r="SLK56" s="292"/>
      <c r="SLL56" s="292"/>
      <c r="SLM56" s="153"/>
      <c r="SLN56" s="153"/>
      <c r="SLO56" s="151"/>
      <c r="SLP56" s="153"/>
      <c r="SLR56" s="267"/>
      <c r="SLS56" s="267"/>
      <c r="SLT56" s="260"/>
      <c r="SLU56" s="293"/>
      <c r="SLV56" s="293"/>
      <c r="SLW56" s="293"/>
      <c r="SLX56" s="261"/>
      <c r="SLY56" s="261"/>
      <c r="SLZ56" s="261"/>
      <c r="SMA56" s="262"/>
      <c r="SMB56" s="262"/>
      <c r="SMC56" s="261"/>
      <c r="SMD56" s="263"/>
      <c r="SME56" s="264"/>
      <c r="SMF56" s="292"/>
      <c r="SMG56" s="292"/>
      <c r="SMH56" s="292"/>
      <c r="SMI56" s="292"/>
      <c r="SMJ56" s="292"/>
      <c r="SMK56" s="292"/>
      <c r="SML56" s="153"/>
      <c r="SMM56" s="153"/>
      <c r="SMN56" s="151"/>
      <c r="SMO56" s="153"/>
      <c r="SMQ56" s="267"/>
      <c r="SMR56" s="267"/>
      <c r="SMS56" s="260"/>
      <c r="SMT56" s="293"/>
      <c r="SMU56" s="293"/>
      <c r="SMV56" s="293"/>
      <c r="SMW56" s="261"/>
      <c r="SMX56" s="261"/>
      <c r="SMY56" s="261"/>
      <c r="SMZ56" s="262"/>
      <c r="SNA56" s="262"/>
      <c r="SNB56" s="261"/>
      <c r="SNC56" s="263"/>
      <c r="SND56" s="264"/>
      <c r="SNE56" s="292"/>
      <c r="SNF56" s="292"/>
      <c r="SNG56" s="292"/>
      <c r="SNH56" s="292"/>
      <c r="SNI56" s="292"/>
      <c r="SNJ56" s="292"/>
      <c r="SNK56" s="153"/>
      <c r="SNL56" s="153"/>
      <c r="SNM56" s="151"/>
      <c r="SNN56" s="153"/>
      <c r="SNP56" s="267"/>
      <c r="SNQ56" s="267"/>
      <c r="SNR56" s="260"/>
      <c r="SNS56" s="293"/>
      <c r="SNT56" s="293"/>
      <c r="SNU56" s="293"/>
      <c r="SNV56" s="261"/>
      <c r="SNW56" s="261"/>
      <c r="SNX56" s="261"/>
      <c r="SNY56" s="262"/>
      <c r="SNZ56" s="262"/>
      <c r="SOA56" s="261"/>
      <c r="SOB56" s="263"/>
      <c r="SOC56" s="264"/>
      <c r="SOD56" s="292"/>
      <c r="SOE56" s="292"/>
      <c r="SOF56" s="292"/>
      <c r="SOG56" s="292"/>
      <c r="SOH56" s="292"/>
      <c r="SOI56" s="292"/>
      <c r="SOJ56" s="153"/>
      <c r="SOK56" s="153"/>
      <c r="SOL56" s="151"/>
      <c r="SOM56" s="153"/>
      <c r="SOO56" s="267"/>
      <c r="SOP56" s="267"/>
      <c r="SOQ56" s="260"/>
      <c r="SOR56" s="293"/>
      <c r="SOS56" s="293"/>
      <c r="SOT56" s="293"/>
      <c r="SOU56" s="261"/>
      <c r="SOV56" s="261"/>
      <c r="SOW56" s="261"/>
      <c r="SOX56" s="262"/>
      <c r="SOY56" s="262"/>
      <c r="SOZ56" s="261"/>
      <c r="SPA56" s="263"/>
      <c r="SPB56" s="264"/>
      <c r="SPC56" s="292"/>
      <c r="SPD56" s="292"/>
      <c r="SPE56" s="292"/>
      <c r="SPF56" s="292"/>
      <c r="SPG56" s="292"/>
      <c r="SPH56" s="292"/>
      <c r="SPI56" s="153"/>
      <c r="SPJ56" s="153"/>
      <c r="SPK56" s="151"/>
      <c r="SPL56" s="153"/>
      <c r="SPN56" s="267"/>
      <c r="SPO56" s="267"/>
      <c r="SPP56" s="260"/>
      <c r="SPQ56" s="293"/>
      <c r="SPR56" s="293"/>
      <c r="SPS56" s="293"/>
      <c r="SPT56" s="261"/>
      <c r="SPU56" s="261"/>
      <c r="SPV56" s="261"/>
      <c r="SPW56" s="262"/>
      <c r="SPX56" s="262"/>
      <c r="SPY56" s="261"/>
      <c r="SPZ56" s="263"/>
      <c r="SQA56" s="264"/>
      <c r="SQB56" s="292"/>
      <c r="SQC56" s="292"/>
      <c r="SQD56" s="292"/>
      <c r="SQE56" s="292"/>
      <c r="SQF56" s="292"/>
      <c r="SQG56" s="292"/>
      <c r="SQH56" s="153"/>
      <c r="SQI56" s="153"/>
      <c r="SQJ56" s="151"/>
      <c r="SQK56" s="153"/>
      <c r="SQM56" s="267"/>
      <c r="SQN56" s="267"/>
      <c r="SQO56" s="260"/>
      <c r="SQP56" s="293"/>
      <c r="SQQ56" s="293"/>
      <c r="SQR56" s="293"/>
      <c r="SQS56" s="261"/>
      <c r="SQT56" s="261"/>
      <c r="SQU56" s="261"/>
      <c r="SQV56" s="262"/>
      <c r="SQW56" s="262"/>
      <c r="SQX56" s="261"/>
      <c r="SQY56" s="263"/>
      <c r="SQZ56" s="264"/>
      <c r="SRA56" s="292"/>
      <c r="SRB56" s="292"/>
      <c r="SRC56" s="292"/>
      <c r="SRD56" s="292"/>
      <c r="SRE56" s="292"/>
      <c r="SRF56" s="292"/>
      <c r="SRG56" s="153"/>
      <c r="SRH56" s="153"/>
      <c r="SRI56" s="151"/>
      <c r="SRJ56" s="153"/>
      <c r="SRL56" s="267"/>
      <c r="SRM56" s="267"/>
      <c r="SRN56" s="260"/>
      <c r="SRO56" s="293"/>
      <c r="SRP56" s="293"/>
      <c r="SRQ56" s="293"/>
      <c r="SRR56" s="261"/>
      <c r="SRS56" s="261"/>
      <c r="SRT56" s="261"/>
      <c r="SRU56" s="262"/>
      <c r="SRV56" s="262"/>
      <c r="SRW56" s="261"/>
      <c r="SRX56" s="263"/>
      <c r="SRY56" s="264"/>
      <c r="SRZ56" s="292"/>
      <c r="SSA56" s="292"/>
      <c r="SSB56" s="292"/>
      <c r="SSC56" s="292"/>
      <c r="SSD56" s="292"/>
      <c r="SSE56" s="292"/>
      <c r="SSF56" s="153"/>
      <c r="SSG56" s="153"/>
      <c r="SSH56" s="151"/>
      <c r="SSI56" s="153"/>
      <c r="SSK56" s="267"/>
      <c r="SSL56" s="267"/>
      <c r="SSM56" s="260"/>
      <c r="SSN56" s="293"/>
      <c r="SSO56" s="293"/>
      <c r="SSP56" s="293"/>
      <c r="SSQ56" s="261"/>
      <c r="SSR56" s="261"/>
      <c r="SSS56" s="261"/>
      <c r="SST56" s="262"/>
      <c r="SSU56" s="262"/>
      <c r="SSV56" s="261"/>
      <c r="SSW56" s="263"/>
      <c r="SSX56" s="264"/>
      <c r="SSY56" s="292"/>
      <c r="SSZ56" s="292"/>
      <c r="STA56" s="292"/>
      <c r="STB56" s="292"/>
      <c r="STC56" s="292"/>
      <c r="STD56" s="292"/>
      <c r="STE56" s="153"/>
      <c r="STF56" s="153"/>
      <c r="STG56" s="151"/>
      <c r="STH56" s="153"/>
      <c r="STJ56" s="267"/>
      <c r="STK56" s="267"/>
      <c r="STL56" s="260"/>
      <c r="STM56" s="293"/>
      <c r="STN56" s="293"/>
      <c r="STO56" s="293"/>
      <c r="STP56" s="261"/>
      <c r="STQ56" s="261"/>
      <c r="STR56" s="261"/>
      <c r="STS56" s="262"/>
      <c r="STT56" s="262"/>
      <c r="STU56" s="261"/>
      <c r="STV56" s="263"/>
      <c r="STW56" s="264"/>
      <c r="STX56" s="292"/>
      <c r="STY56" s="292"/>
      <c r="STZ56" s="292"/>
      <c r="SUA56" s="292"/>
      <c r="SUB56" s="292"/>
      <c r="SUC56" s="292"/>
      <c r="SUD56" s="153"/>
      <c r="SUE56" s="153"/>
      <c r="SUF56" s="151"/>
      <c r="SUG56" s="153"/>
      <c r="SUI56" s="267"/>
      <c r="SUJ56" s="267"/>
      <c r="SUK56" s="260"/>
      <c r="SUL56" s="293"/>
      <c r="SUM56" s="293"/>
      <c r="SUN56" s="293"/>
      <c r="SUO56" s="261"/>
      <c r="SUP56" s="261"/>
      <c r="SUQ56" s="261"/>
      <c r="SUR56" s="262"/>
      <c r="SUS56" s="262"/>
      <c r="SUT56" s="261"/>
      <c r="SUU56" s="263"/>
      <c r="SUV56" s="264"/>
      <c r="SUW56" s="292"/>
      <c r="SUX56" s="292"/>
      <c r="SUY56" s="292"/>
      <c r="SUZ56" s="292"/>
      <c r="SVA56" s="292"/>
      <c r="SVB56" s="292"/>
      <c r="SVC56" s="153"/>
      <c r="SVD56" s="153"/>
      <c r="SVE56" s="151"/>
      <c r="SVF56" s="153"/>
      <c r="SVH56" s="267"/>
      <c r="SVI56" s="267"/>
      <c r="SVJ56" s="260"/>
      <c r="SVK56" s="293"/>
      <c r="SVL56" s="293"/>
      <c r="SVM56" s="293"/>
      <c r="SVN56" s="261"/>
      <c r="SVO56" s="261"/>
      <c r="SVP56" s="261"/>
      <c r="SVQ56" s="262"/>
      <c r="SVR56" s="262"/>
      <c r="SVS56" s="261"/>
      <c r="SVT56" s="263"/>
      <c r="SVU56" s="264"/>
      <c r="SVV56" s="292"/>
      <c r="SVW56" s="292"/>
      <c r="SVX56" s="292"/>
      <c r="SVY56" s="292"/>
      <c r="SVZ56" s="292"/>
      <c r="SWA56" s="292"/>
      <c r="SWB56" s="153"/>
      <c r="SWC56" s="153"/>
      <c r="SWD56" s="151"/>
      <c r="SWE56" s="153"/>
      <c r="SWG56" s="267"/>
      <c r="SWH56" s="267"/>
      <c r="SWI56" s="260"/>
      <c r="SWJ56" s="293"/>
      <c r="SWK56" s="293"/>
      <c r="SWL56" s="293"/>
      <c r="SWM56" s="261"/>
      <c r="SWN56" s="261"/>
      <c r="SWO56" s="261"/>
      <c r="SWP56" s="262"/>
      <c r="SWQ56" s="262"/>
      <c r="SWR56" s="261"/>
      <c r="SWS56" s="263"/>
      <c r="SWT56" s="264"/>
      <c r="SWU56" s="292"/>
      <c r="SWV56" s="292"/>
      <c r="SWW56" s="292"/>
      <c r="SWX56" s="292"/>
      <c r="SWY56" s="292"/>
      <c r="SWZ56" s="292"/>
      <c r="SXA56" s="153"/>
      <c r="SXB56" s="153"/>
      <c r="SXC56" s="151"/>
      <c r="SXD56" s="153"/>
      <c r="SXF56" s="267"/>
      <c r="SXG56" s="267"/>
      <c r="SXH56" s="260"/>
      <c r="SXI56" s="293"/>
      <c r="SXJ56" s="293"/>
      <c r="SXK56" s="293"/>
      <c r="SXL56" s="261"/>
      <c r="SXM56" s="261"/>
      <c r="SXN56" s="261"/>
      <c r="SXO56" s="262"/>
      <c r="SXP56" s="262"/>
      <c r="SXQ56" s="261"/>
      <c r="SXR56" s="263"/>
      <c r="SXS56" s="264"/>
      <c r="SXT56" s="292"/>
      <c r="SXU56" s="292"/>
      <c r="SXV56" s="292"/>
      <c r="SXW56" s="292"/>
      <c r="SXX56" s="292"/>
      <c r="SXY56" s="292"/>
      <c r="SXZ56" s="153"/>
      <c r="SYA56" s="153"/>
      <c r="SYB56" s="151"/>
      <c r="SYC56" s="153"/>
      <c r="SYE56" s="267"/>
      <c r="SYF56" s="267"/>
      <c r="SYG56" s="260"/>
      <c r="SYH56" s="293"/>
      <c r="SYI56" s="293"/>
      <c r="SYJ56" s="293"/>
      <c r="SYK56" s="261"/>
      <c r="SYL56" s="261"/>
      <c r="SYM56" s="261"/>
      <c r="SYN56" s="262"/>
      <c r="SYO56" s="262"/>
      <c r="SYP56" s="261"/>
      <c r="SYQ56" s="263"/>
      <c r="SYR56" s="264"/>
      <c r="SYS56" s="292"/>
      <c r="SYT56" s="292"/>
      <c r="SYU56" s="292"/>
      <c r="SYV56" s="292"/>
      <c r="SYW56" s="292"/>
      <c r="SYX56" s="292"/>
      <c r="SYY56" s="153"/>
      <c r="SYZ56" s="153"/>
      <c r="SZA56" s="151"/>
      <c r="SZB56" s="153"/>
      <c r="SZD56" s="267"/>
      <c r="SZE56" s="267"/>
      <c r="SZF56" s="260"/>
      <c r="SZG56" s="293"/>
      <c r="SZH56" s="293"/>
      <c r="SZI56" s="293"/>
      <c r="SZJ56" s="261"/>
      <c r="SZK56" s="261"/>
      <c r="SZL56" s="261"/>
      <c r="SZM56" s="262"/>
      <c r="SZN56" s="262"/>
      <c r="SZO56" s="261"/>
      <c r="SZP56" s="263"/>
      <c r="SZQ56" s="264"/>
      <c r="SZR56" s="292"/>
      <c r="SZS56" s="292"/>
      <c r="SZT56" s="292"/>
      <c r="SZU56" s="292"/>
      <c r="SZV56" s="292"/>
      <c r="SZW56" s="292"/>
      <c r="SZX56" s="153"/>
      <c r="SZY56" s="153"/>
      <c r="SZZ56" s="151"/>
      <c r="TAA56" s="153"/>
      <c r="TAC56" s="267"/>
      <c r="TAD56" s="267"/>
      <c r="TAE56" s="260"/>
      <c r="TAF56" s="293"/>
      <c r="TAG56" s="293"/>
      <c r="TAH56" s="293"/>
      <c r="TAI56" s="261"/>
      <c r="TAJ56" s="261"/>
      <c r="TAK56" s="261"/>
      <c r="TAL56" s="262"/>
      <c r="TAM56" s="262"/>
      <c r="TAN56" s="261"/>
      <c r="TAO56" s="263"/>
      <c r="TAP56" s="264"/>
      <c r="TAQ56" s="292"/>
      <c r="TAR56" s="292"/>
      <c r="TAS56" s="292"/>
      <c r="TAT56" s="292"/>
      <c r="TAU56" s="292"/>
      <c r="TAV56" s="292"/>
      <c r="TAW56" s="153"/>
      <c r="TAX56" s="153"/>
      <c r="TAY56" s="151"/>
      <c r="TAZ56" s="153"/>
      <c r="TBB56" s="267"/>
      <c r="TBC56" s="267"/>
      <c r="TBD56" s="260"/>
      <c r="TBE56" s="293"/>
      <c r="TBF56" s="293"/>
      <c r="TBG56" s="293"/>
      <c r="TBH56" s="261"/>
      <c r="TBI56" s="261"/>
      <c r="TBJ56" s="261"/>
      <c r="TBK56" s="262"/>
      <c r="TBL56" s="262"/>
      <c r="TBM56" s="261"/>
      <c r="TBN56" s="263"/>
      <c r="TBO56" s="264"/>
      <c r="TBP56" s="292"/>
      <c r="TBQ56" s="292"/>
      <c r="TBR56" s="292"/>
      <c r="TBS56" s="292"/>
      <c r="TBT56" s="292"/>
      <c r="TBU56" s="292"/>
      <c r="TBV56" s="153"/>
      <c r="TBW56" s="153"/>
      <c r="TBX56" s="151"/>
      <c r="TBY56" s="153"/>
      <c r="TCA56" s="267"/>
      <c r="TCB56" s="267"/>
      <c r="TCC56" s="260"/>
      <c r="TCD56" s="293"/>
      <c r="TCE56" s="293"/>
      <c r="TCF56" s="293"/>
      <c r="TCG56" s="261"/>
      <c r="TCH56" s="261"/>
      <c r="TCI56" s="261"/>
      <c r="TCJ56" s="262"/>
      <c r="TCK56" s="262"/>
      <c r="TCL56" s="261"/>
      <c r="TCM56" s="263"/>
      <c r="TCN56" s="264"/>
      <c r="TCO56" s="292"/>
      <c r="TCP56" s="292"/>
      <c r="TCQ56" s="292"/>
      <c r="TCR56" s="292"/>
      <c r="TCS56" s="292"/>
      <c r="TCT56" s="292"/>
      <c r="TCU56" s="153"/>
      <c r="TCV56" s="153"/>
      <c r="TCW56" s="151"/>
      <c r="TCX56" s="153"/>
      <c r="TCZ56" s="267"/>
      <c r="TDA56" s="267"/>
      <c r="TDB56" s="260"/>
      <c r="TDC56" s="293"/>
      <c r="TDD56" s="293"/>
      <c r="TDE56" s="293"/>
      <c r="TDF56" s="261"/>
      <c r="TDG56" s="261"/>
      <c r="TDH56" s="261"/>
      <c r="TDI56" s="262"/>
      <c r="TDJ56" s="262"/>
      <c r="TDK56" s="261"/>
      <c r="TDL56" s="263"/>
      <c r="TDM56" s="264"/>
      <c r="TDN56" s="292"/>
      <c r="TDO56" s="292"/>
      <c r="TDP56" s="292"/>
      <c r="TDQ56" s="292"/>
      <c r="TDR56" s="292"/>
      <c r="TDS56" s="292"/>
      <c r="TDT56" s="153"/>
      <c r="TDU56" s="153"/>
      <c r="TDV56" s="151"/>
      <c r="TDW56" s="153"/>
      <c r="TDY56" s="267"/>
      <c r="TDZ56" s="267"/>
      <c r="TEA56" s="260"/>
      <c r="TEB56" s="293"/>
      <c r="TEC56" s="293"/>
      <c r="TED56" s="293"/>
      <c r="TEE56" s="261"/>
      <c r="TEF56" s="261"/>
      <c r="TEG56" s="261"/>
      <c r="TEH56" s="262"/>
      <c r="TEI56" s="262"/>
      <c r="TEJ56" s="261"/>
      <c r="TEK56" s="263"/>
      <c r="TEL56" s="264"/>
      <c r="TEM56" s="292"/>
      <c r="TEN56" s="292"/>
      <c r="TEO56" s="292"/>
      <c r="TEP56" s="292"/>
      <c r="TEQ56" s="292"/>
      <c r="TER56" s="292"/>
      <c r="TES56" s="153"/>
      <c r="TET56" s="153"/>
      <c r="TEU56" s="151"/>
      <c r="TEV56" s="153"/>
      <c r="TEX56" s="267"/>
      <c r="TEY56" s="267"/>
      <c r="TEZ56" s="260"/>
      <c r="TFA56" s="293"/>
      <c r="TFB56" s="293"/>
      <c r="TFC56" s="293"/>
      <c r="TFD56" s="261"/>
      <c r="TFE56" s="261"/>
      <c r="TFF56" s="261"/>
      <c r="TFG56" s="262"/>
      <c r="TFH56" s="262"/>
      <c r="TFI56" s="261"/>
      <c r="TFJ56" s="263"/>
      <c r="TFK56" s="264"/>
      <c r="TFL56" s="292"/>
      <c r="TFM56" s="292"/>
      <c r="TFN56" s="292"/>
      <c r="TFO56" s="292"/>
      <c r="TFP56" s="292"/>
      <c r="TFQ56" s="292"/>
      <c r="TFR56" s="153"/>
      <c r="TFS56" s="153"/>
      <c r="TFT56" s="151"/>
      <c r="TFU56" s="153"/>
      <c r="TFW56" s="267"/>
      <c r="TFX56" s="267"/>
      <c r="TFY56" s="260"/>
      <c r="TFZ56" s="293"/>
      <c r="TGA56" s="293"/>
      <c r="TGB56" s="293"/>
      <c r="TGC56" s="261"/>
      <c r="TGD56" s="261"/>
      <c r="TGE56" s="261"/>
      <c r="TGF56" s="262"/>
      <c r="TGG56" s="262"/>
      <c r="TGH56" s="261"/>
      <c r="TGI56" s="263"/>
      <c r="TGJ56" s="264"/>
      <c r="TGK56" s="292"/>
      <c r="TGL56" s="292"/>
      <c r="TGM56" s="292"/>
      <c r="TGN56" s="292"/>
      <c r="TGO56" s="292"/>
      <c r="TGP56" s="292"/>
      <c r="TGQ56" s="153"/>
      <c r="TGR56" s="153"/>
      <c r="TGS56" s="151"/>
      <c r="TGT56" s="153"/>
      <c r="TGV56" s="267"/>
      <c r="TGW56" s="267"/>
      <c r="TGX56" s="260"/>
      <c r="TGY56" s="293"/>
      <c r="TGZ56" s="293"/>
      <c r="THA56" s="293"/>
      <c r="THB56" s="261"/>
      <c r="THC56" s="261"/>
      <c r="THD56" s="261"/>
      <c r="THE56" s="262"/>
      <c r="THF56" s="262"/>
      <c r="THG56" s="261"/>
      <c r="THH56" s="263"/>
      <c r="THI56" s="264"/>
      <c r="THJ56" s="292"/>
      <c r="THK56" s="292"/>
      <c r="THL56" s="292"/>
      <c r="THM56" s="292"/>
      <c r="THN56" s="292"/>
      <c r="THO56" s="292"/>
      <c r="THP56" s="153"/>
      <c r="THQ56" s="153"/>
      <c r="THR56" s="151"/>
      <c r="THS56" s="153"/>
      <c r="THU56" s="267"/>
      <c r="THV56" s="267"/>
      <c r="THW56" s="260"/>
      <c r="THX56" s="293"/>
      <c r="THY56" s="293"/>
      <c r="THZ56" s="293"/>
      <c r="TIA56" s="261"/>
      <c r="TIB56" s="261"/>
      <c r="TIC56" s="261"/>
      <c r="TID56" s="262"/>
      <c r="TIE56" s="262"/>
      <c r="TIF56" s="261"/>
      <c r="TIG56" s="263"/>
      <c r="TIH56" s="264"/>
      <c r="TII56" s="292"/>
      <c r="TIJ56" s="292"/>
      <c r="TIK56" s="292"/>
      <c r="TIL56" s="292"/>
      <c r="TIM56" s="292"/>
      <c r="TIN56" s="292"/>
      <c r="TIO56" s="153"/>
      <c r="TIP56" s="153"/>
      <c r="TIQ56" s="151"/>
      <c r="TIR56" s="153"/>
      <c r="TIT56" s="267"/>
      <c r="TIU56" s="267"/>
      <c r="TIV56" s="260"/>
      <c r="TIW56" s="293"/>
      <c r="TIX56" s="293"/>
      <c r="TIY56" s="293"/>
      <c r="TIZ56" s="261"/>
      <c r="TJA56" s="261"/>
      <c r="TJB56" s="261"/>
      <c r="TJC56" s="262"/>
      <c r="TJD56" s="262"/>
      <c r="TJE56" s="261"/>
      <c r="TJF56" s="263"/>
      <c r="TJG56" s="264"/>
      <c r="TJH56" s="292"/>
      <c r="TJI56" s="292"/>
      <c r="TJJ56" s="292"/>
      <c r="TJK56" s="292"/>
      <c r="TJL56" s="292"/>
      <c r="TJM56" s="292"/>
      <c r="TJN56" s="153"/>
      <c r="TJO56" s="153"/>
      <c r="TJP56" s="151"/>
      <c r="TJQ56" s="153"/>
      <c r="TJS56" s="267"/>
      <c r="TJT56" s="267"/>
      <c r="TJU56" s="260"/>
      <c r="TJV56" s="293"/>
      <c r="TJW56" s="293"/>
      <c r="TJX56" s="293"/>
      <c r="TJY56" s="261"/>
      <c r="TJZ56" s="261"/>
      <c r="TKA56" s="261"/>
      <c r="TKB56" s="262"/>
      <c r="TKC56" s="262"/>
      <c r="TKD56" s="261"/>
      <c r="TKE56" s="263"/>
      <c r="TKF56" s="264"/>
      <c r="TKG56" s="292"/>
      <c r="TKH56" s="292"/>
      <c r="TKI56" s="292"/>
      <c r="TKJ56" s="292"/>
      <c r="TKK56" s="292"/>
      <c r="TKL56" s="292"/>
      <c r="TKM56" s="153"/>
      <c r="TKN56" s="153"/>
      <c r="TKO56" s="151"/>
      <c r="TKP56" s="153"/>
      <c r="TKR56" s="267"/>
      <c r="TKS56" s="267"/>
      <c r="TKT56" s="260"/>
      <c r="TKU56" s="293"/>
      <c r="TKV56" s="293"/>
      <c r="TKW56" s="293"/>
      <c r="TKX56" s="261"/>
      <c r="TKY56" s="261"/>
      <c r="TKZ56" s="261"/>
      <c r="TLA56" s="262"/>
      <c r="TLB56" s="262"/>
      <c r="TLC56" s="261"/>
      <c r="TLD56" s="263"/>
      <c r="TLE56" s="264"/>
      <c r="TLF56" s="292"/>
      <c r="TLG56" s="292"/>
      <c r="TLH56" s="292"/>
      <c r="TLI56" s="292"/>
      <c r="TLJ56" s="292"/>
      <c r="TLK56" s="292"/>
      <c r="TLL56" s="153"/>
      <c r="TLM56" s="153"/>
      <c r="TLN56" s="151"/>
      <c r="TLO56" s="153"/>
      <c r="TLQ56" s="267"/>
      <c r="TLR56" s="267"/>
      <c r="TLS56" s="260"/>
      <c r="TLT56" s="293"/>
      <c r="TLU56" s="293"/>
      <c r="TLV56" s="293"/>
      <c r="TLW56" s="261"/>
      <c r="TLX56" s="261"/>
      <c r="TLY56" s="261"/>
      <c r="TLZ56" s="262"/>
      <c r="TMA56" s="262"/>
      <c r="TMB56" s="261"/>
      <c r="TMC56" s="263"/>
      <c r="TMD56" s="264"/>
      <c r="TME56" s="292"/>
      <c r="TMF56" s="292"/>
      <c r="TMG56" s="292"/>
      <c r="TMH56" s="292"/>
      <c r="TMI56" s="292"/>
      <c r="TMJ56" s="292"/>
      <c r="TMK56" s="153"/>
      <c r="TML56" s="153"/>
      <c r="TMM56" s="151"/>
      <c r="TMN56" s="153"/>
      <c r="TMP56" s="267"/>
      <c r="TMQ56" s="267"/>
      <c r="TMR56" s="260"/>
      <c r="TMS56" s="293"/>
      <c r="TMT56" s="293"/>
      <c r="TMU56" s="293"/>
      <c r="TMV56" s="261"/>
      <c r="TMW56" s="261"/>
      <c r="TMX56" s="261"/>
      <c r="TMY56" s="262"/>
      <c r="TMZ56" s="262"/>
      <c r="TNA56" s="261"/>
      <c r="TNB56" s="263"/>
      <c r="TNC56" s="264"/>
      <c r="TND56" s="292"/>
      <c r="TNE56" s="292"/>
      <c r="TNF56" s="292"/>
      <c r="TNG56" s="292"/>
      <c r="TNH56" s="292"/>
      <c r="TNI56" s="292"/>
      <c r="TNJ56" s="153"/>
      <c r="TNK56" s="153"/>
      <c r="TNL56" s="151"/>
      <c r="TNM56" s="153"/>
      <c r="TNO56" s="267"/>
      <c r="TNP56" s="267"/>
      <c r="TNQ56" s="260"/>
      <c r="TNR56" s="293"/>
      <c r="TNS56" s="293"/>
      <c r="TNT56" s="293"/>
      <c r="TNU56" s="261"/>
      <c r="TNV56" s="261"/>
      <c r="TNW56" s="261"/>
      <c r="TNX56" s="262"/>
      <c r="TNY56" s="262"/>
      <c r="TNZ56" s="261"/>
      <c r="TOA56" s="263"/>
      <c r="TOB56" s="264"/>
      <c r="TOC56" s="292"/>
      <c r="TOD56" s="292"/>
      <c r="TOE56" s="292"/>
      <c r="TOF56" s="292"/>
      <c r="TOG56" s="292"/>
      <c r="TOH56" s="292"/>
      <c r="TOI56" s="153"/>
      <c r="TOJ56" s="153"/>
      <c r="TOK56" s="151"/>
      <c r="TOL56" s="153"/>
      <c r="TON56" s="267"/>
      <c r="TOO56" s="267"/>
      <c r="TOP56" s="260"/>
      <c r="TOQ56" s="293"/>
      <c r="TOR56" s="293"/>
      <c r="TOS56" s="293"/>
      <c r="TOT56" s="261"/>
      <c r="TOU56" s="261"/>
      <c r="TOV56" s="261"/>
      <c r="TOW56" s="262"/>
      <c r="TOX56" s="262"/>
      <c r="TOY56" s="261"/>
      <c r="TOZ56" s="263"/>
      <c r="TPA56" s="264"/>
      <c r="TPB56" s="292"/>
      <c r="TPC56" s="292"/>
      <c r="TPD56" s="292"/>
      <c r="TPE56" s="292"/>
      <c r="TPF56" s="292"/>
      <c r="TPG56" s="292"/>
      <c r="TPH56" s="153"/>
      <c r="TPI56" s="153"/>
      <c r="TPJ56" s="151"/>
      <c r="TPK56" s="153"/>
      <c r="TPM56" s="267"/>
      <c r="TPN56" s="267"/>
      <c r="TPO56" s="260"/>
      <c r="TPP56" s="293"/>
      <c r="TPQ56" s="293"/>
      <c r="TPR56" s="293"/>
      <c r="TPS56" s="261"/>
      <c r="TPT56" s="261"/>
      <c r="TPU56" s="261"/>
      <c r="TPV56" s="262"/>
      <c r="TPW56" s="262"/>
      <c r="TPX56" s="261"/>
      <c r="TPY56" s="263"/>
      <c r="TPZ56" s="264"/>
      <c r="TQA56" s="292"/>
      <c r="TQB56" s="292"/>
      <c r="TQC56" s="292"/>
      <c r="TQD56" s="292"/>
      <c r="TQE56" s="292"/>
      <c r="TQF56" s="292"/>
      <c r="TQG56" s="153"/>
      <c r="TQH56" s="153"/>
      <c r="TQI56" s="151"/>
      <c r="TQJ56" s="153"/>
      <c r="TQL56" s="267"/>
      <c r="TQM56" s="267"/>
      <c r="TQN56" s="260"/>
      <c r="TQO56" s="293"/>
      <c r="TQP56" s="293"/>
      <c r="TQQ56" s="293"/>
      <c r="TQR56" s="261"/>
      <c r="TQS56" s="261"/>
      <c r="TQT56" s="261"/>
      <c r="TQU56" s="262"/>
      <c r="TQV56" s="262"/>
      <c r="TQW56" s="261"/>
      <c r="TQX56" s="263"/>
      <c r="TQY56" s="264"/>
      <c r="TQZ56" s="292"/>
      <c r="TRA56" s="292"/>
      <c r="TRB56" s="292"/>
      <c r="TRC56" s="292"/>
      <c r="TRD56" s="292"/>
      <c r="TRE56" s="292"/>
      <c r="TRF56" s="153"/>
      <c r="TRG56" s="153"/>
      <c r="TRH56" s="151"/>
      <c r="TRI56" s="153"/>
      <c r="TRK56" s="267"/>
      <c r="TRL56" s="267"/>
      <c r="TRM56" s="260"/>
      <c r="TRN56" s="293"/>
      <c r="TRO56" s="293"/>
      <c r="TRP56" s="293"/>
      <c r="TRQ56" s="261"/>
      <c r="TRR56" s="261"/>
      <c r="TRS56" s="261"/>
      <c r="TRT56" s="262"/>
      <c r="TRU56" s="262"/>
      <c r="TRV56" s="261"/>
      <c r="TRW56" s="263"/>
      <c r="TRX56" s="264"/>
      <c r="TRY56" s="292"/>
      <c r="TRZ56" s="292"/>
      <c r="TSA56" s="292"/>
      <c r="TSB56" s="292"/>
      <c r="TSC56" s="292"/>
      <c r="TSD56" s="292"/>
      <c r="TSE56" s="153"/>
      <c r="TSF56" s="153"/>
      <c r="TSG56" s="151"/>
      <c r="TSH56" s="153"/>
      <c r="TSJ56" s="267"/>
      <c r="TSK56" s="267"/>
      <c r="TSL56" s="260"/>
      <c r="TSM56" s="293"/>
      <c r="TSN56" s="293"/>
      <c r="TSO56" s="293"/>
      <c r="TSP56" s="261"/>
      <c r="TSQ56" s="261"/>
      <c r="TSR56" s="261"/>
      <c r="TSS56" s="262"/>
      <c r="TST56" s="262"/>
      <c r="TSU56" s="261"/>
      <c r="TSV56" s="263"/>
      <c r="TSW56" s="264"/>
      <c r="TSX56" s="292"/>
      <c r="TSY56" s="292"/>
      <c r="TSZ56" s="292"/>
      <c r="TTA56" s="292"/>
      <c r="TTB56" s="292"/>
      <c r="TTC56" s="292"/>
      <c r="TTD56" s="153"/>
      <c r="TTE56" s="153"/>
      <c r="TTF56" s="151"/>
      <c r="TTG56" s="153"/>
      <c r="TTI56" s="267"/>
      <c r="TTJ56" s="267"/>
      <c r="TTK56" s="260"/>
      <c r="TTL56" s="293"/>
      <c r="TTM56" s="293"/>
      <c r="TTN56" s="293"/>
      <c r="TTO56" s="261"/>
      <c r="TTP56" s="261"/>
      <c r="TTQ56" s="261"/>
      <c r="TTR56" s="262"/>
      <c r="TTS56" s="262"/>
      <c r="TTT56" s="261"/>
      <c r="TTU56" s="263"/>
      <c r="TTV56" s="264"/>
      <c r="TTW56" s="292"/>
      <c r="TTX56" s="292"/>
      <c r="TTY56" s="292"/>
      <c r="TTZ56" s="292"/>
      <c r="TUA56" s="292"/>
      <c r="TUB56" s="292"/>
      <c r="TUC56" s="153"/>
      <c r="TUD56" s="153"/>
      <c r="TUE56" s="151"/>
      <c r="TUF56" s="153"/>
      <c r="TUH56" s="267"/>
      <c r="TUI56" s="267"/>
      <c r="TUJ56" s="260"/>
      <c r="TUK56" s="293"/>
      <c r="TUL56" s="293"/>
      <c r="TUM56" s="293"/>
      <c r="TUN56" s="261"/>
      <c r="TUO56" s="261"/>
      <c r="TUP56" s="261"/>
      <c r="TUQ56" s="262"/>
      <c r="TUR56" s="262"/>
      <c r="TUS56" s="261"/>
      <c r="TUT56" s="263"/>
      <c r="TUU56" s="264"/>
      <c r="TUV56" s="292"/>
      <c r="TUW56" s="292"/>
      <c r="TUX56" s="292"/>
      <c r="TUY56" s="292"/>
      <c r="TUZ56" s="292"/>
      <c r="TVA56" s="292"/>
      <c r="TVB56" s="153"/>
      <c r="TVC56" s="153"/>
      <c r="TVD56" s="151"/>
      <c r="TVE56" s="153"/>
      <c r="TVG56" s="267"/>
      <c r="TVH56" s="267"/>
      <c r="TVI56" s="260"/>
      <c r="TVJ56" s="293"/>
      <c r="TVK56" s="293"/>
      <c r="TVL56" s="293"/>
      <c r="TVM56" s="261"/>
      <c r="TVN56" s="261"/>
      <c r="TVO56" s="261"/>
      <c r="TVP56" s="262"/>
      <c r="TVQ56" s="262"/>
      <c r="TVR56" s="261"/>
      <c r="TVS56" s="263"/>
      <c r="TVT56" s="264"/>
      <c r="TVU56" s="292"/>
      <c r="TVV56" s="292"/>
      <c r="TVW56" s="292"/>
      <c r="TVX56" s="292"/>
      <c r="TVY56" s="292"/>
      <c r="TVZ56" s="292"/>
      <c r="TWA56" s="153"/>
      <c r="TWB56" s="153"/>
      <c r="TWC56" s="151"/>
      <c r="TWD56" s="153"/>
      <c r="TWF56" s="267"/>
      <c r="TWG56" s="267"/>
      <c r="TWH56" s="260"/>
      <c r="TWI56" s="293"/>
      <c r="TWJ56" s="293"/>
      <c r="TWK56" s="293"/>
      <c r="TWL56" s="261"/>
      <c r="TWM56" s="261"/>
      <c r="TWN56" s="261"/>
      <c r="TWO56" s="262"/>
      <c r="TWP56" s="262"/>
      <c r="TWQ56" s="261"/>
      <c r="TWR56" s="263"/>
      <c r="TWS56" s="264"/>
      <c r="TWT56" s="292"/>
      <c r="TWU56" s="292"/>
      <c r="TWV56" s="292"/>
      <c r="TWW56" s="292"/>
      <c r="TWX56" s="292"/>
      <c r="TWY56" s="292"/>
      <c r="TWZ56" s="153"/>
      <c r="TXA56" s="153"/>
      <c r="TXB56" s="151"/>
      <c r="TXC56" s="153"/>
      <c r="TXE56" s="267"/>
      <c r="TXF56" s="267"/>
      <c r="TXG56" s="260"/>
      <c r="TXH56" s="293"/>
      <c r="TXI56" s="293"/>
      <c r="TXJ56" s="293"/>
      <c r="TXK56" s="261"/>
      <c r="TXL56" s="261"/>
      <c r="TXM56" s="261"/>
      <c r="TXN56" s="262"/>
      <c r="TXO56" s="262"/>
      <c r="TXP56" s="261"/>
      <c r="TXQ56" s="263"/>
      <c r="TXR56" s="264"/>
      <c r="TXS56" s="292"/>
      <c r="TXT56" s="292"/>
      <c r="TXU56" s="292"/>
      <c r="TXV56" s="292"/>
      <c r="TXW56" s="292"/>
      <c r="TXX56" s="292"/>
      <c r="TXY56" s="153"/>
      <c r="TXZ56" s="153"/>
      <c r="TYA56" s="151"/>
      <c r="TYB56" s="153"/>
      <c r="TYD56" s="267"/>
      <c r="TYE56" s="267"/>
      <c r="TYF56" s="260"/>
      <c r="TYG56" s="293"/>
      <c r="TYH56" s="293"/>
      <c r="TYI56" s="293"/>
      <c r="TYJ56" s="261"/>
      <c r="TYK56" s="261"/>
      <c r="TYL56" s="261"/>
      <c r="TYM56" s="262"/>
      <c r="TYN56" s="262"/>
      <c r="TYO56" s="261"/>
      <c r="TYP56" s="263"/>
      <c r="TYQ56" s="264"/>
      <c r="TYR56" s="292"/>
      <c r="TYS56" s="292"/>
      <c r="TYT56" s="292"/>
      <c r="TYU56" s="292"/>
      <c r="TYV56" s="292"/>
      <c r="TYW56" s="292"/>
      <c r="TYX56" s="153"/>
      <c r="TYY56" s="153"/>
      <c r="TYZ56" s="151"/>
      <c r="TZA56" s="153"/>
      <c r="TZC56" s="267"/>
      <c r="TZD56" s="267"/>
      <c r="TZE56" s="260"/>
      <c r="TZF56" s="293"/>
      <c r="TZG56" s="293"/>
      <c r="TZH56" s="293"/>
      <c r="TZI56" s="261"/>
      <c r="TZJ56" s="261"/>
      <c r="TZK56" s="261"/>
      <c r="TZL56" s="262"/>
      <c r="TZM56" s="262"/>
      <c r="TZN56" s="261"/>
      <c r="TZO56" s="263"/>
      <c r="TZP56" s="264"/>
      <c r="TZQ56" s="292"/>
      <c r="TZR56" s="292"/>
      <c r="TZS56" s="292"/>
      <c r="TZT56" s="292"/>
      <c r="TZU56" s="292"/>
      <c r="TZV56" s="292"/>
      <c r="TZW56" s="153"/>
      <c r="TZX56" s="153"/>
      <c r="TZY56" s="151"/>
      <c r="TZZ56" s="153"/>
      <c r="UAB56" s="267"/>
      <c r="UAC56" s="267"/>
      <c r="UAD56" s="260"/>
      <c r="UAE56" s="293"/>
      <c r="UAF56" s="293"/>
      <c r="UAG56" s="293"/>
      <c r="UAH56" s="261"/>
      <c r="UAI56" s="261"/>
      <c r="UAJ56" s="261"/>
      <c r="UAK56" s="262"/>
      <c r="UAL56" s="262"/>
      <c r="UAM56" s="261"/>
      <c r="UAN56" s="263"/>
      <c r="UAO56" s="264"/>
      <c r="UAP56" s="292"/>
      <c r="UAQ56" s="292"/>
      <c r="UAR56" s="292"/>
      <c r="UAS56" s="292"/>
      <c r="UAT56" s="292"/>
      <c r="UAU56" s="292"/>
      <c r="UAV56" s="153"/>
      <c r="UAW56" s="153"/>
      <c r="UAX56" s="151"/>
      <c r="UAY56" s="153"/>
      <c r="UBA56" s="267"/>
      <c r="UBB56" s="267"/>
      <c r="UBC56" s="260"/>
      <c r="UBD56" s="293"/>
      <c r="UBE56" s="293"/>
      <c r="UBF56" s="293"/>
      <c r="UBG56" s="261"/>
      <c r="UBH56" s="261"/>
      <c r="UBI56" s="261"/>
      <c r="UBJ56" s="262"/>
      <c r="UBK56" s="262"/>
      <c r="UBL56" s="261"/>
      <c r="UBM56" s="263"/>
      <c r="UBN56" s="264"/>
      <c r="UBO56" s="292"/>
      <c r="UBP56" s="292"/>
      <c r="UBQ56" s="292"/>
      <c r="UBR56" s="292"/>
      <c r="UBS56" s="292"/>
      <c r="UBT56" s="292"/>
      <c r="UBU56" s="153"/>
      <c r="UBV56" s="153"/>
      <c r="UBW56" s="151"/>
      <c r="UBX56" s="153"/>
      <c r="UBZ56" s="267"/>
      <c r="UCA56" s="267"/>
      <c r="UCB56" s="260"/>
      <c r="UCC56" s="293"/>
      <c r="UCD56" s="293"/>
      <c r="UCE56" s="293"/>
      <c r="UCF56" s="261"/>
      <c r="UCG56" s="261"/>
      <c r="UCH56" s="261"/>
      <c r="UCI56" s="262"/>
      <c r="UCJ56" s="262"/>
      <c r="UCK56" s="261"/>
      <c r="UCL56" s="263"/>
      <c r="UCM56" s="264"/>
      <c r="UCN56" s="292"/>
      <c r="UCO56" s="292"/>
      <c r="UCP56" s="292"/>
      <c r="UCQ56" s="292"/>
      <c r="UCR56" s="292"/>
      <c r="UCS56" s="292"/>
      <c r="UCT56" s="153"/>
      <c r="UCU56" s="153"/>
      <c r="UCV56" s="151"/>
      <c r="UCW56" s="153"/>
      <c r="UCY56" s="267"/>
      <c r="UCZ56" s="267"/>
      <c r="UDA56" s="260"/>
      <c r="UDB56" s="293"/>
      <c r="UDC56" s="293"/>
      <c r="UDD56" s="293"/>
      <c r="UDE56" s="261"/>
      <c r="UDF56" s="261"/>
      <c r="UDG56" s="261"/>
      <c r="UDH56" s="262"/>
      <c r="UDI56" s="262"/>
      <c r="UDJ56" s="261"/>
      <c r="UDK56" s="263"/>
      <c r="UDL56" s="264"/>
      <c r="UDM56" s="292"/>
      <c r="UDN56" s="292"/>
      <c r="UDO56" s="292"/>
      <c r="UDP56" s="292"/>
      <c r="UDQ56" s="292"/>
      <c r="UDR56" s="292"/>
      <c r="UDS56" s="153"/>
      <c r="UDT56" s="153"/>
      <c r="UDU56" s="151"/>
      <c r="UDV56" s="153"/>
      <c r="UDX56" s="267"/>
      <c r="UDY56" s="267"/>
      <c r="UDZ56" s="260"/>
      <c r="UEA56" s="293"/>
      <c r="UEB56" s="293"/>
      <c r="UEC56" s="293"/>
      <c r="UED56" s="261"/>
      <c r="UEE56" s="261"/>
      <c r="UEF56" s="261"/>
      <c r="UEG56" s="262"/>
      <c r="UEH56" s="262"/>
      <c r="UEI56" s="261"/>
      <c r="UEJ56" s="263"/>
      <c r="UEK56" s="264"/>
      <c r="UEL56" s="292"/>
      <c r="UEM56" s="292"/>
      <c r="UEN56" s="292"/>
      <c r="UEO56" s="292"/>
      <c r="UEP56" s="292"/>
      <c r="UEQ56" s="292"/>
      <c r="UER56" s="153"/>
      <c r="UES56" s="153"/>
      <c r="UET56" s="151"/>
      <c r="UEU56" s="153"/>
      <c r="UEW56" s="267"/>
      <c r="UEX56" s="267"/>
      <c r="UEY56" s="260"/>
      <c r="UEZ56" s="293"/>
      <c r="UFA56" s="293"/>
      <c r="UFB56" s="293"/>
      <c r="UFC56" s="261"/>
      <c r="UFD56" s="261"/>
      <c r="UFE56" s="261"/>
      <c r="UFF56" s="262"/>
      <c r="UFG56" s="262"/>
      <c r="UFH56" s="261"/>
      <c r="UFI56" s="263"/>
      <c r="UFJ56" s="264"/>
      <c r="UFK56" s="292"/>
      <c r="UFL56" s="292"/>
      <c r="UFM56" s="292"/>
      <c r="UFN56" s="292"/>
      <c r="UFO56" s="292"/>
      <c r="UFP56" s="292"/>
      <c r="UFQ56" s="153"/>
      <c r="UFR56" s="153"/>
      <c r="UFS56" s="151"/>
      <c r="UFT56" s="153"/>
      <c r="UFV56" s="267"/>
      <c r="UFW56" s="267"/>
      <c r="UFX56" s="260"/>
      <c r="UFY56" s="293"/>
      <c r="UFZ56" s="293"/>
      <c r="UGA56" s="293"/>
      <c r="UGB56" s="261"/>
      <c r="UGC56" s="261"/>
      <c r="UGD56" s="261"/>
      <c r="UGE56" s="262"/>
      <c r="UGF56" s="262"/>
      <c r="UGG56" s="261"/>
      <c r="UGH56" s="263"/>
      <c r="UGI56" s="264"/>
      <c r="UGJ56" s="292"/>
      <c r="UGK56" s="292"/>
      <c r="UGL56" s="292"/>
      <c r="UGM56" s="292"/>
      <c r="UGN56" s="292"/>
      <c r="UGO56" s="292"/>
      <c r="UGP56" s="153"/>
      <c r="UGQ56" s="153"/>
      <c r="UGR56" s="151"/>
      <c r="UGS56" s="153"/>
      <c r="UGU56" s="267"/>
      <c r="UGV56" s="267"/>
      <c r="UGW56" s="260"/>
      <c r="UGX56" s="293"/>
      <c r="UGY56" s="293"/>
      <c r="UGZ56" s="293"/>
      <c r="UHA56" s="261"/>
      <c r="UHB56" s="261"/>
      <c r="UHC56" s="261"/>
      <c r="UHD56" s="262"/>
      <c r="UHE56" s="262"/>
      <c r="UHF56" s="261"/>
      <c r="UHG56" s="263"/>
      <c r="UHH56" s="264"/>
      <c r="UHI56" s="292"/>
      <c r="UHJ56" s="292"/>
      <c r="UHK56" s="292"/>
      <c r="UHL56" s="292"/>
      <c r="UHM56" s="292"/>
      <c r="UHN56" s="292"/>
      <c r="UHO56" s="153"/>
      <c r="UHP56" s="153"/>
      <c r="UHQ56" s="151"/>
      <c r="UHR56" s="153"/>
      <c r="UHT56" s="267"/>
      <c r="UHU56" s="267"/>
      <c r="UHV56" s="260"/>
      <c r="UHW56" s="293"/>
      <c r="UHX56" s="293"/>
      <c r="UHY56" s="293"/>
      <c r="UHZ56" s="261"/>
      <c r="UIA56" s="261"/>
      <c r="UIB56" s="261"/>
      <c r="UIC56" s="262"/>
      <c r="UID56" s="262"/>
      <c r="UIE56" s="261"/>
      <c r="UIF56" s="263"/>
      <c r="UIG56" s="264"/>
      <c r="UIH56" s="292"/>
      <c r="UII56" s="292"/>
      <c r="UIJ56" s="292"/>
      <c r="UIK56" s="292"/>
      <c r="UIL56" s="292"/>
      <c r="UIM56" s="292"/>
      <c r="UIN56" s="153"/>
      <c r="UIO56" s="153"/>
      <c r="UIP56" s="151"/>
      <c r="UIQ56" s="153"/>
      <c r="UIS56" s="267"/>
      <c r="UIT56" s="267"/>
      <c r="UIU56" s="260"/>
      <c r="UIV56" s="293"/>
      <c r="UIW56" s="293"/>
      <c r="UIX56" s="293"/>
      <c r="UIY56" s="261"/>
      <c r="UIZ56" s="261"/>
      <c r="UJA56" s="261"/>
      <c r="UJB56" s="262"/>
      <c r="UJC56" s="262"/>
      <c r="UJD56" s="261"/>
      <c r="UJE56" s="263"/>
      <c r="UJF56" s="264"/>
      <c r="UJG56" s="292"/>
      <c r="UJH56" s="292"/>
      <c r="UJI56" s="292"/>
      <c r="UJJ56" s="292"/>
      <c r="UJK56" s="292"/>
      <c r="UJL56" s="292"/>
      <c r="UJM56" s="153"/>
      <c r="UJN56" s="153"/>
      <c r="UJO56" s="151"/>
      <c r="UJP56" s="153"/>
      <c r="UJR56" s="267"/>
      <c r="UJS56" s="267"/>
      <c r="UJT56" s="260"/>
      <c r="UJU56" s="293"/>
      <c r="UJV56" s="293"/>
      <c r="UJW56" s="293"/>
      <c r="UJX56" s="261"/>
      <c r="UJY56" s="261"/>
      <c r="UJZ56" s="261"/>
      <c r="UKA56" s="262"/>
      <c r="UKB56" s="262"/>
      <c r="UKC56" s="261"/>
      <c r="UKD56" s="263"/>
      <c r="UKE56" s="264"/>
      <c r="UKF56" s="292"/>
      <c r="UKG56" s="292"/>
      <c r="UKH56" s="292"/>
      <c r="UKI56" s="292"/>
      <c r="UKJ56" s="292"/>
      <c r="UKK56" s="292"/>
      <c r="UKL56" s="153"/>
      <c r="UKM56" s="153"/>
      <c r="UKN56" s="151"/>
      <c r="UKO56" s="153"/>
      <c r="UKQ56" s="267"/>
      <c r="UKR56" s="267"/>
      <c r="UKS56" s="260"/>
      <c r="UKT56" s="293"/>
      <c r="UKU56" s="293"/>
      <c r="UKV56" s="293"/>
      <c r="UKW56" s="261"/>
      <c r="UKX56" s="261"/>
      <c r="UKY56" s="261"/>
      <c r="UKZ56" s="262"/>
      <c r="ULA56" s="262"/>
      <c r="ULB56" s="261"/>
      <c r="ULC56" s="263"/>
      <c r="ULD56" s="264"/>
      <c r="ULE56" s="292"/>
      <c r="ULF56" s="292"/>
      <c r="ULG56" s="292"/>
      <c r="ULH56" s="292"/>
      <c r="ULI56" s="292"/>
      <c r="ULJ56" s="292"/>
      <c r="ULK56" s="153"/>
      <c r="ULL56" s="153"/>
      <c r="ULM56" s="151"/>
      <c r="ULN56" s="153"/>
      <c r="ULP56" s="267"/>
      <c r="ULQ56" s="267"/>
      <c r="ULR56" s="260"/>
      <c r="ULS56" s="293"/>
      <c r="ULT56" s="293"/>
      <c r="ULU56" s="293"/>
      <c r="ULV56" s="261"/>
      <c r="ULW56" s="261"/>
      <c r="ULX56" s="261"/>
      <c r="ULY56" s="262"/>
      <c r="ULZ56" s="262"/>
      <c r="UMA56" s="261"/>
      <c r="UMB56" s="263"/>
      <c r="UMC56" s="264"/>
      <c r="UMD56" s="292"/>
      <c r="UME56" s="292"/>
      <c r="UMF56" s="292"/>
      <c r="UMG56" s="292"/>
      <c r="UMH56" s="292"/>
      <c r="UMI56" s="292"/>
      <c r="UMJ56" s="153"/>
      <c r="UMK56" s="153"/>
      <c r="UML56" s="151"/>
      <c r="UMM56" s="153"/>
      <c r="UMO56" s="267"/>
      <c r="UMP56" s="267"/>
      <c r="UMQ56" s="260"/>
      <c r="UMR56" s="293"/>
      <c r="UMS56" s="293"/>
      <c r="UMT56" s="293"/>
      <c r="UMU56" s="261"/>
      <c r="UMV56" s="261"/>
      <c r="UMW56" s="261"/>
      <c r="UMX56" s="262"/>
      <c r="UMY56" s="262"/>
      <c r="UMZ56" s="261"/>
      <c r="UNA56" s="263"/>
      <c r="UNB56" s="264"/>
      <c r="UNC56" s="292"/>
      <c r="UND56" s="292"/>
      <c r="UNE56" s="292"/>
      <c r="UNF56" s="292"/>
      <c r="UNG56" s="292"/>
      <c r="UNH56" s="292"/>
      <c r="UNI56" s="153"/>
      <c r="UNJ56" s="153"/>
      <c r="UNK56" s="151"/>
      <c r="UNL56" s="153"/>
      <c r="UNN56" s="267"/>
      <c r="UNO56" s="267"/>
      <c r="UNP56" s="260"/>
      <c r="UNQ56" s="293"/>
      <c r="UNR56" s="293"/>
      <c r="UNS56" s="293"/>
      <c r="UNT56" s="261"/>
      <c r="UNU56" s="261"/>
      <c r="UNV56" s="261"/>
      <c r="UNW56" s="262"/>
      <c r="UNX56" s="262"/>
      <c r="UNY56" s="261"/>
      <c r="UNZ56" s="263"/>
      <c r="UOA56" s="264"/>
      <c r="UOB56" s="292"/>
      <c r="UOC56" s="292"/>
      <c r="UOD56" s="292"/>
      <c r="UOE56" s="292"/>
      <c r="UOF56" s="292"/>
      <c r="UOG56" s="292"/>
      <c r="UOH56" s="153"/>
      <c r="UOI56" s="153"/>
      <c r="UOJ56" s="151"/>
      <c r="UOK56" s="153"/>
      <c r="UOM56" s="267"/>
      <c r="UON56" s="267"/>
      <c r="UOO56" s="260"/>
      <c r="UOP56" s="293"/>
      <c r="UOQ56" s="293"/>
      <c r="UOR56" s="293"/>
      <c r="UOS56" s="261"/>
      <c r="UOT56" s="261"/>
      <c r="UOU56" s="261"/>
      <c r="UOV56" s="262"/>
      <c r="UOW56" s="262"/>
      <c r="UOX56" s="261"/>
      <c r="UOY56" s="263"/>
      <c r="UOZ56" s="264"/>
      <c r="UPA56" s="292"/>
      <c r="UPB56" s="292"/>
      <c r="UPC56" s="292"/>
      <c r="UPD56" s="292"/>
      <c r="UPE56" s="292"/>
      <c r="UPF56" s="292"/>
      <c r="UPG56" s="153"/>
      <c r="UPH56" s="153"/>
      <c r="UPI56" s="151"/>
      <c r="UPJ56" s="153"/>
      <c r="UPL56" s="267"/>
      <c r="UPM56" s="267"/>
      <c r="UPN56" s="260"/>
      <c r="UPO56" s="293"/>
      <c r="UPP56" s="293"/>
      <c r="UPQ56" s="293"/>
      <c r="UPR56" s="261"/>
      <c r="UPS56" s="261"/>
      <c r="UPT56" s="261"/>
      <c r="UPU56" s="262"/>
      <c r="UPV56" s="262"/>
      <c r="UPW56" s="261"/>
      <c r="UPX56" s="263"/>
      <c r="UPY56" s="264"/>
      <c r="UPZ56" s="292"/>
      <c r="UQA56" s="292"/>
      <c r="UQB56" s="292"/>
      <c r="UQC56" s="292"/>
      <c r="UQD56" s="292"/>
      <c r="UQE56" s="292"/>
      <c r="UQF56" s="153"/>
      <c r="UQG56" s="153"/>
      <c r="UQH56" s="151"/>
      <c r="UQI56" s="153"/>
      <c r="UQK56" s="267"/>
      <c r="UQL56" s="267"/>
      <c r="UQM56" s="260"/>
      <c r="UQN56" s="293"/>
      <c r="UQO56" s="293"/>
      <c r="UQP56" s="293"/>
      <c r="UQQ56" s="261"/>
      <c r="UQR56" s="261"/>
      <c r="UQS56" s="261"/>
      <c r="UQT56" s="262"/>
      <c r="UQU56" s="262"/>
      <c r="UQV56" s="261"/>
      <c r="UQW56" s="263"/>
      <c r="UQX56" s="264"/>
      <c r="UQY56" s="292"/>
      <c r="UQZ56" s="292"/>
      <c r="URA56" s="292"/>
      <c r="URB56" s="292"/>
      <c r="URC56" s="292"/>
      <c r="URD56" s="292"/>
      <c r="URE56" s="153"/>
      <c r="URF56" s="153"/>
      <c r="URG56" s="151"/>
      <c r="URH56" s="153"/>
      <c r="URJ56" s="267"/>
      <c r="URK56" s="267"/>
      <c r="URL56" s="260"/>
      <c r="URM56" s="293"/>
      <c r="URN56" s="293"/>
      <c r="URO56" s="293"/>
      <c r="URP56" s="261"/>
      <c r="URQ56" s="261"/>
      <c r="URR56" s="261"/>
      <c r="URS56" s="262"/>
      <c r="URT56" s="262"/>
      <c r="URU56" s="261"/>
      <c r="URV56" s="263"/>
      <c r="URW56" s="264"/>
      <c r="URX56" s="292"/>
      <c r="URY56" s="292"/>
      <c r="URZ56" s="292"/>
      <c r="USA56" s="292"/>
      <c r="USB56" s="292"/>
      <c r="USC56" s="292"/>
      <c r="USD56" s="153"/>
      <c r="USE56" s="153"/>
      <c r="USF56" s="151"/>
      <c r="USG56" s="153"/>
      <c r="USI56" s="267"/>
      <c r="USJ56" s="267"/>
      <c r="USK56" s="260"/>
      <c r="USL56" s="293"/>
      <c r="USM56" s="293"/>
      <c r="USN56" s="293"/>
      <c r="USO56" s="261"/>
      <c r="USP56" s="261"/>
      <c r="USQ56" s="261"/>
      <c r="USR56" s="262"/>
      <c r="USS56" s="262"/>
      <c r="UST56" s="261"/>
      <c r="USU56" s="263"/>
      <c r="USV56" s="264"/>
      <c r="USW56" s="292"/>
      <c r="USX56" s="292"/>
      <c r="USY56" s="292"/>
      <c r="USZ56" s="292"/>
      <c r="UTA56" s="292"/>
      <c r="UTB56" s="292"/>
      <c r="UTC56" s="153"/>
      <c r="UTD56" s="153"/>
      <c r="UTE56" s="151"/>
      <c r="UTF56" s="153"/>
      <c r="UTH56" s="267"/>
      <c r="UTI56" s="267"/>
      <c r="UTJ56" s="260"/>
      <c r="UTK56" s="293"/>
      <c r="UTL56" s="293"/>
      <c r="UTM56" s="293"/>
      <c r="UTN56" s="261"/>
      <c r="UTO56" s="261"/>
      <c r="UTP56" s="261"/>
      <c r="UTQ56" s="262"/>
      <c r="UTR56" s="262"/>
      <c r="UTS56" s="261"/>
      <c r="UTT56" s="263"/>
      <c r="UTU56" s="264"/>
      <c r="UTV56" s="292"/>
      <c r="UTW56" s="292"/>
      <c r="UTX56" s="292"/>
      <c r="UTY56" s="292"/>
      <c r="UTZ56" s="292"/>
      <c r="UUA56" s="292"/>
      <c r="UUB56" s="153"/>
      <c r="UUC56" s="153"/>
      <c r="UUD56" s="151"/>
      <c r="UUE56" s="153"/>
      <c r="UUG56" s="267"/>
      <c r="UUH56" s="267"/>
      <c r="UUI56" s="260"/>
      <c r="UUJ56" s="293"/>
      <c r="UUK56" s="293"/>
      <c r="UUL56" s="293"/>
      <c r="UUM56" s="261"/>
      <c r="UUN56" s="261"/>
      <c r="UUO56" s="261"/>
      <c r="UUP56" s="262"/>
      <c r="UUQ56" s="262"/>
      <c r="UUR56" s="261"/>
      <c r="UUS56" s="263"/>
      <c r="UUT56" s="264"/>
      <c r="UUU56" s="292"/>
      <c r="UUV56" s="292"/>
      <c r="UUW56" s="292"/>
      <c r="UUX56" s="292"/>
      <c r="UUY56" s="292"/>
      <c r="UUZ56" s="292"/>
      <c r="UVA56" s="153"/>
      <c r="UVB56" s="153"/>
      <c r="UVC56" s="151"/>
      <c r="UVD56" s="153"/>
      <c r="UVF56" s="267"/>
      <c r="UVG56" s="267"/>
      <c r="UVH56" s="260"/>
      <c r="UVI56" s="293"/>
      <c r="UVJ56" s="293"/>
      <c r="UVK56" s="293"/>
      <c r="UVL56" s="261"/>
      <c r="UVM56" s="261"/>
      <c r="UVN56" s="261"/>
      <c r="UVO56" s="262"/>
      <c r="UVP56" s="262"/>
      <c r="UVQ56" s="261"/>
      <c r="UVR56" s="263"/>
      <c r="UVS56" s="264"/>
      <c r="UVT56" s="292"/>
      <c r="UVU56" s="292"/>
      <c r="UVV56" s="292"/>
      <c r="UVW56" s="292"/>
      <c r="UVX56" s="292"/>
      <c r="UVY56" s="292"/>
      <c r="UVZ56" s="153"/>
      <c r="UWA56" s="153"/>
      <c r="UWB56" s="151"/>
      <c r="UWC56" s="153"/>
      <c r="UWE56" s="267"/>
      <c r="UWF56" s="267"/>
      <c r="UWG56" s="260"/>
      <c r="UWH56" s="293"/>
      <c r="UWI56" s="293"/>
      <c r="UWJ56" s="293"/>
      <c r="UWK56" s="261"/>
      <c r="UWL56" s="261"/>
      <c r="UWM56" s="261"/>
      <c r="UWN56" s="262"/>
      <c r="UWO56" s="262"/>
      <c r="UWP56" s="261"/>
      <c r="UWQ56" s="263"/>
      <c r="UWR56" s="264"/>
      <c r="UWS56" s="292"/>
      <c r="UWT56" s="292"/>
      <c r="UWU56" s="292"/>
      <c r="UWV56" s="292"/>
      <c r="UWW56" s="292"/>
      <c r="UWX56" s="292"/>
      <c r="UWY56" s="153"/>
      <c r="UWZ56" s="153"/>
      <c r="UXA56" s="151"/>
      <c r="UXB56" s="153"/>
      <c r="UXD56" s="267"/>
      <c r="UXE56" s="267"/>
      <c r="UXF56" s="260"/>
      <c r="UXG56" s="293"/>
      <c r="UXH56" s="293"/>
      <c r="UXI56" s="293"/>
      <c r="UXJ56" s="261"/>
      <c r="UXK56" s="261"/>
      <c r="UXL56" s="261"/>
      <c r="UXM56" s="262"/>
      <c r="UXN56" s="262"/>
      <c r="UXO56" s="261"/>
      <c r="UXP56" s="263"/>
      <c r="UXQ56" s="264"/>
      <c r="UXR56" s="292"/>
      <c r="UXS56" s="292"/>
      <c r="UXT56" s="292"/>
      <c r="UXU56" s="292"/>
      <c r="UXV56" s="292"/>
      <c r="UXW56" s="292"/>
      <c r="UXX56" s="153"/>
      <c r="UXY56" s="153"/>
      <c r="UXZ56" s="151"/>
      <c r="UYA56" s="153"/>
      <c r="UYC56" s="267"/>
      <c r="UYD56" s="267"/>
      <c r="UYE56" s="260"/>
      <c r="UYF56" s="293"/>
      <c r="UYG56" s="293"/>
      <c r="UYH56" s="293"/>
      <c r="UYI56" s="261"/>
      <c r="UYJ56" s="261"/>
      <c r="UYK56" s="261"/>
      <c r="UYL56" s="262"/>
      <c r="UYM56" s="262"/>
      <c r="UYN56" s="261"/>
      <c r="UYO56" s="263"/>
      <c r="UYP56" s="264"/>
      <c r="UYQ56" s="292"/>
      <c r="UYR56" s="292"/>
      <c r="UYS56" s="292"/>
      <c r="UYT56" s="292"/>
      <c r="UYU56" s="292"/>
      <c r="UYV56" s="292"/>
      <c r="UYW56" s="153"/>
      <c r="UYX56" s="153"/>
      <c r="UYY56" s="151"/>
      <c r="UYZ56" s="153"/>
      <c r="UZB56" s="267"/>
      <c r="UZC56" s="267"/>
      <c r="UZD56" s="260"/>
      <c r="UZE56" s="293"/>
      <c r="UZF56" s="293"/>
      <c r="UZG56" s="293"/>
      <c r="UZH56" s="261"/>
      <c r="UZI56" s="261"/>
      <c r="UZJ56" s="261"/>
      <c r="UZK56" s="262"/>
      <c r="UZL56" s="262"/>
      <c r="UZM56" s="261"/>
      <c r="UZN56" s="263"/>
      <c r="UZO56" s="264"/>
      <c r="UZP56" s="292"/>
      <c r="UZQ56" s="292"/>
      <c r="UZR56" s="292"/>
      <c r="UZS56" s="292"/>
      <c r="UZT56" s="292"/>
      <c r="UZU56" s="292"/>
      <c r="UZV56" s="153"/>
      <c r="UZW56" s="153"/>
      <c r="UZX56" s="151"/>
      <c r="UZY56" s="153"/>
      <c r="VAA56" s="267"/>
      <c r="VAB56" s="267"/>
      <c r="VAC56" s="260"/>
      <c r="VAD56" s="293"/>
      <c r="VAE56" s="293"/>
      <c r="VAF56" s="293"/>
      <c r="VAG56" s="261"/>
      <c r="VAH56" s="261"/>
      <c r="VAI56" s="261"/>
      <c r="VAJ56" s="262"/>
      <c r="VAK56" s="262"/>
      <c r="VAL56" s="261"/>
      <c r="VAM56" s="263"/>
      <c r="VAN56" s="264"/>
      <c r="VAO56" s="292"/>
      <c r="VAP56" s="292"/>
      <c r="VAQ56" s="292"/>
      <c r="VAR56" s="292"/>
      <c r="VAS56" s="292"/>
      <c r="VAT56" s="292"/>
      <c r="VAU56" s="153"/>
      <c r="VAV56" s="153"/>
      <c r="VAW56" s="151"/>
      <c r="VAX56" s="153"/>
      <c r="VAZ56" s="267"/>
      <c r="VBA56" s="267"/>
      <c r="VBB56" s="260"/>
      <c r="VBC56" s="293"/>
      <c r="VBD56" s="293"/>
      <c r="VBE56" s="293"/>
      <c r="VBF56" s="261"/>
      <c r="VBG56" s="261"/>
      <c r="VBH56" s="261"/>
      <c r="VBI56" s="262"/>
      <c r="VBJ56" s="262"/>
      <c r="VBK56" s="261"/>
      <c r="VBL56" s="263"/>
      <c r="VBM56" s="264"/>
      <c r="VBN56" s="292"/>
      <c r="VBO56" s="292"/>
      <c r="VBP56" s="292"/>
      <c r="VBQ56" s="292"/>
      <c r="VBR56" s="292"/>
      <c r="VBS56" s="292"/>
      <c r="VBT56" s="153"/>
      <c r="VBU56" s="153"/>
      <c r="VBV56" s="151"/>
      <c r="VBW56" s="153"/>
      <c r="VBY56" s="267"/>
      <c r="VBZ56" s="267"/>
      <c r="VCA56" s="260"/>
      <c r="VCB56" s="293"/>
      <c r="VCC56" s="293"/>
      <c r="VCD56" s="293"/>
      <c r="VCE56" s="261"/>
      <c r="VCF56" s="261"/>
      <c r="VCG56" s="261"/>
      <c r="VCH56" s="262"/>
      <c r="VCI56" s="262"/>
      <c r="VCJ56" s="261"/>
      <c r="VCK56" s="263"/>
      <c r="VCL56" s="264"/>
      <c r="VCM56" s="292"/>
      <c r="VCN56" s="292"/>
      <c r="VCO56" s="292"/>
      <c r="VCP56" s="292"/>
      <c r="VCQ56" s="292"/>
      <c r="VCR56" s="292"/>
      <c r="VCS56" s="153"/>
      <c r="VCT56" s="153"/>
      <c r="VCU56" s="151"/>
      <c r="VCV56" s="153"/>
      <c r="VCX56" s="267"/>
      <c r="VCY56" s="267"/>
      <c r="VCZ56" s="260"/>
      <c r="VDA56" s="293"/>
      <c r="VDB56" s="293"/>
      <c r="VDC56" s="293"/>
      <c r="VDD56" s="261"/>
      <c r="VDE56" s="261"/>
      <c r="VDF56" s="261"/>
      <c r="VDG56" s="262"/>
      <c r="VDH56" s="262"/>
      <c r="VDI56" s="261"/>
      <c r="VDJ56" s="263"/>
      <c r="VDK56" s="264"/>
      <c r="VDL56" s="292"/>
      <c r="VDM56" s="292"/>
      <c r="VDN56" s="292"/>
      <c r="VDO56" s="292"/>
      <c r="VDP56" s="292"/>
      <c r="VDQ56" s="292"/>
      <c r="VDR56" s="153"/>
      <c r="VDS56" s="153"/>
      <c r="VDT56" s="151"/>
      <c r="VDU56" s="153"/>
      <c r="VDW56" s="267"/>
      <c r="VDX56" s="267"/>
      <c r="VDY56" s="260"/>
      <c r="VDZ56" s="293"/>
      <c r="VEA56" s="293"/>
      <c r="VEB56" s="293"/>
      <c r="VEC56" s="261"/>
      <c r="VED56" s="261"/>
      <c r="VEE56" s="261"/>
      <c r="VEF56" s="262"/>
      <c r="VEG56" s="262"/>
      <c r="VEH56" s="261"/>
      <c r="VEI56" s="263"/>
      <c r="VEJ56" s="264"/>
      <c r="VEK56" s="292"/>
      <c r="VEL56" s="292"/>
      <c r="VEM56" s="292"/>
      <c r="VEN56" s="292"/>
      <c r="VEO56" s="292"/>
      <c r="VEP56" s="292"/>
      <c r="VEQ56" s="153"/>
      <c r="VER56" s="153"/>
      <c r="VES56" s="151"/>
      <c r="VET56" s="153"/>
      <c r="VEV56" s="267"/>
      <c r="VEW56" s="267"/>
      <c r="VEX56" s="260"/>
      <c r="VEY56" s="293"/>
      <c r="VEZ56" s="293"/>
      <c r="VFA56" s="293"/>
      <c r="VFB56" s="261"/>
      <c r="VFC56" s="261"/>
      <c r="VFD56" s="261"/>
      <c r="VFE56" s="262"/>
      <c r="VFF56" s="262"/>
      <c r="VFG56" s="261"/>
      <c r="VFH56" s="263"/>
      <c r="VFI56" s="264"/>
      <c r="VFJ56" s="292"/>
      <c r="VFK56" s="292"/>
      <c r="VFL56" s="292"/>
      <c r="VFM56" s="292"/>
      <c r="VFN56" s="292"/>
      <c r="VFO56" s="292"/>
      <c r="VFP56" s="153"/>
      <c r="VFQ56" s="153"/>
      <c r="VFR56" s="151"/>
      <c r="VFS56" s="153"/>
      <c r="VFU56" s="267"/>
      <c r="VFV56" s="267"/>
      <c r="VFW56" s="260"/>
      <c r="VFX56" s="293"/>
      <c r="VFY56" s="293"/>
      <c r="VFZ56" s="293"/>
      <c r="VGA56" s="261"/>
      <c r="VGB56" s="261"/>
      <c r="VGC56" s="261"/>
      <c r="VGD56" s="262"/>
      <c r="VGE56" s="262"/>
      <c r="VGF56" s="261"/>
      <c r="VGG56" s="263"/>
      <c r="VGH56" s="264"/>
      <c r="VGI56" s="292"/>
      <c r="VGJ56" s="292"/>
      <c r="VGK56" s="292"/>
      <c r="VGL56" s="292"/>
      <c r="VGM56" s="292"/>
      <c r="VGN56" s="292"/>
      <c r="VGO56" s="153"/>
      <c r="VGP56" s="153"/>
      <c r="VGQ56" s="151"/>
      <c r="VGR56" s="153"/>
      <c r="VGT56" s="267"/>
      <c r="VGU56" s="267"/>
      <c r="VGV56" s="260"/>
      <c r="VGW56" s="293"/>
      <c r="VGX56" s="293"/>
      <c r="VGY56" s="293"/>
      <c r="VGZ56" s="261"/>
      <c r="VHA56" s="261"/>
      <c r="VHB56" s="261"/>
      <c r="VHC56" s="262"/>
      <c r="VHD56" s="262"/>
      <c r="VHE56" s="261"/>
      <c r="VHF56" s="263"/>
      <c r="VHG56" s="264"/>
      <c r="VHH56" s="292"/>
      <c r="VHI56" s="292"/>
      <c r="VHJ56" s="292"/>
      <c r="VHK56" s="292"/>
      <c r="VHL56" s="292"/>
      <c r="VHM56" s="292"/>
      <c r="VHN56" s="153"/>
      <c r="VHO56" s="153"/>
      <c r="VHP56" s="151"/>
      <c r="VHQ56" s="153"/>
      <c r="VHS56" s="267"/>
      <c r="VHT56" s="267"/>
      <c r="VHU56" s="260"/>
      <c r="VHV56" s="293"/>
      <c r="VHW56" s="293"/>
      <c r="VHX56" s="293"/>
      <c r="VHY56" s="261"/>
      <c r="VHZ56" s="261"/>
      <c r="VIA56" s="261"/>
      <c r="VIB56" s="262"/>
      <c r="VIC56" s="262"/>
      <c r="VID56" s="261"/>
      <c r="VIE56" s="263"/>
      <c r="VIF56" s="264"/>
      <c r="VIG56" s="292"/>
      <c r="VIH56" s="292"/>
      <c r="VII56" s="292"/>
      <c r="VIJ56" s="292"/>
      <c r="VIK56" s="292"/>
      <c r="VIL56" s="292"/>
      <c r="VIM56" s="153"/>
      <c r="VIN56" s="153"/>
      <c r="VIO56" s="151"/>
      <c r="VIP56" s="153"/>
      <c r="VIR56" s="267"/>
      <c r="VIS56" s="267"/>
      <c r="VIT56" s="260"/>
      <c r="VIU56" s="293"/>
      <c r="VIV56" s="293"/>
      <c r="VIW56" s="293"/>
      <c r="VIX56" s="261"/>
      <c r="VIY56" s="261"/>
      <c r="VIZ56" s="261"/>
      <c r="VJA56" s="262"/>
      <c r="VJB56" s="262"/>
      <c r="VJC56" s="261"/>
      <c r="VJD56" s="263"/>
      <c r="VJE56" s="264"/>
      <c r="VJF56" s="292"/>
      <c r="VJG56" s="292"/>
      <c r="VJH56" s="292"/>
      <c r="VJI56" s="292"/>
      <c r="VJJ56" s="292"/>
      <c r="VJK56" s="292"/>
      <c r="VJL56" s="153"/>
      <c r="VJM56" s="153"/>
      <c r="VJN56" s="151"/>
      <c r="VJO56" s="153"/>
      <c r="VJQ56" s="267"/>
      <c r="VJR56" s="267"/>
      <c r="VJS56" s="260"/>
      <c r="VJT56" s="293"/>
      <c r="VJU56" s="293"/>
      <c r="VJV56" s="293"/>
      <c r="VJW56" s="261"/>
      <c r="VJX56" s="261"/>
      <c r="VJY56" s="261"/>
      <c r="VJZ56" s="262"/>
      <c r="VKA56" s="262"/>
      <c r="VKB56" s="261"/>
      <c r="VKC56" s="263"/>
      <c r="VKD56" s="264"/>
      <c r="VKE56" s="292"/>
      <c r="VKF56" s="292"/>
      <c r="VKG56" s="292"/>
      <c r="VKH56" s="292"/>
      <c r="VKI56" s="292"/>
      <c r="VKJ56" s="292"/>
      <c r="VKK56" s="153"/>
      <c r="VKL56" s="153"/>
      <c r="VKM56" s="151"/>
      <c r="VKN56" s="153"/>
      <c r="VKP56" s="267"/>
      <c r="VKQ56" s="267"/>
      <c r="VKR56" s="260"/>
      <c r="VKS56" s="293"/>
      <c r="VKT56" s="293"/>
      <c r="VKU56" s="293"/>
      <c r="VKV56" s="261"/>
      <c r="VKW56" s="261"/>
      <c r="VKX56" s="261"/>
      <c r="VKY56" s="262"/>
      <c r="VKZ56" s="262"/>
      <c r="VLA56" s="261"/>
      <c r="VLB56" s="263"/>
      <c r="VLC56" s="264"/>
      <c r="VLD56" s="292"/>
      <c r="VLE56" s="292"/>
      <c r="VLF56" s="292"/>
      <c r="VLG56" s="292"/>
      <c r="VLH56" s="292"/>
      <c r="VLI56" s="292"/>
      <c r="VLJ56" s="153"/>
      <c r="VLK56" s="153"/>
      <c r="VLL56" s="151"/>
      <c r="VLM56" s="153"/>
      <c r="VLO56" s="267"/>
      <c r="VLP56" s="267"/>
      <c r="VLQ56" s="260"/>
      <c r="VLR56" s="293"/>
      <c r="VLS56" s="293"/>
      <c r="VLT56" s="293"/>
      <c r="VLU56" s="261"/>
      <c r="VLV56" s="261"/>
      <c r="VLW56" s="261"/>
      <c r="VLX56" s="262"/>
      <c r="VLY56" s="262"/>
      <c r="VLZ56" s="261"/>
      <c r="VMA56" s="263"/>
      <c r="VMB56" s="264"/>
      <c r="VMC56" s="292"/>
      <c r="VMD56" s="292"/>
      <c r="VME56" s="292"/>
      <c r="VMF56" s="292"/>
      <c r="VMG56" s="292"/>
      <c r="VMH56" s="292"/>
      <c r="VMI56" s="153"/>
      <c r="VMJ56" s="153"/>
      <c r="VMK56" s="151"/>
      <c r="VML56" s="153"/>
      <c r="VMN56" s="267"/>
      <c r="VMO56" s="267"/>
      <c r="VMP56" s="260"/>
      <c r="VMQ56" s="293"/>
      <c r="VMR56" s="293"/>
      <c r="VMS56" s="293"/>
      <c r="VMT56" s="261"/>
      <c r="VMU56" s="261"/>
      <c r="VMV56" s="261"/>
      <c r="VMW56" s="262"/>
      <c r="VMX56" s="262"/>
      <c r="VMY56" s="261"/>
      <c r="VMZ56" s="263"/>
      <c r="VNA56" s="264"/>
      <c r="VNB56" s="292"/>
      <c r="VNC56" s="292"/>
      <c r="VND56" s="292"/>
      <c r="VNE56" s="292"/>
      <c r="VNF56" s="292"/>
      <c r="VNG56" s="292"/>
      <c r="VNH56" s="153"/>
      <c r="VNI56" s="153"/>
      <c r="VNJ56" s="151"/>
      <c r="VNK56" s="153"/>
      <c r="VNM56" s="267"/>
      <c r="VNN56" s="267"/>
      <c r="VNO56" s="260"/>
      <c r="VNP56" s="293"/>
      <c r="VNQ56" s="293"/>
      <c r="VNR56" s="293"/>
      <c r="VNS56" s="261"/>
      <c r="VNT56" s="261"/>
      <c r="VNU56" s="261"/>
      <c r="VNV56" s="262"/>
      <c r="VNW56" s="262"/>
      <c r="VNX56" s="261"/>
      <c r="VNY56" s="263"/>
      <c r="VNZ56" s="264"/>
      <c r="VOA56" s="292"/>
      <c r="VOB56" s="292"/>
      <c r="VOC56" s="292"/>
      <c r="VOD56" s="292"/>
      <c r="VOE56" s="292"/>
      <c r="VOF56" s="292"/>
      <c r="VOG56" s="153"/>
      <c r="VOH56" s="153"/>
      <c r="VOI56" s="151"/>
      <c r="VOJ56" s="153"/>
      <c r="VOL56" s="267"/>
      <c r="VOM56" s="267"/>
      <c r="VON56" s="260"/>
      <c r="VOO56" s="293"/>
      <c r="VOP56" s="293"/>
      <c r="VOQ56" s="293"/>
      <c r="VOR56" s="261"/>
      <c r="VOS56" s="261"/>
      <c r="VOT56" s="261"/>
      <c r="VOU56" s="262"/>
      <c r="VOV56" s="262"/>
      <c r="VOW56" s="261"/>
      <c r="VOX56" s="263"/>
      <c r="VOY56" s="264"/>
      <c r="VOZ56" s="292"/>
      <c r="VPA56" s="292"/>
      <c r="VPB56" s="292"/>
      <c r="VPC56" s="292"/>
      <c r="VPD56" s="292"/>
      <c r="VPE56" s="292"/>
      <c r="VPF56" s="153"/>
      <c r="VPG56" s="153"/>
      <c r="VPH56" s="151"/>
      <c r="VPI56" s="153"/>
      <c r="VPK56" s="267"/>
      <c r="VPL56" s="267"/>
      <c r="VPM56" s="260"/>
      <c r="VPN56" s="293"/>
      <c r="VPO56" s="293"/>
      <c r="VPP56" s="293"/>
      <c r="VPQ56" s="261"/>
      <c r="VPR56" s="261"/>
      <c r="VPS56" s="261"/>
      <c r="VPT56" s="262"/>
      <c r="VPU56" s="262"/>
      <c r="VPV56" s="261"/>
      <c r="VPW56" s="263"/>
      <c r="VPX56" s="264"/>
      <c r="VPY56" s="292"/>
      <c r="VPZ56" s="292"/>
      <c r="VQA56" s="292"/>
      <c r="VQB56" s="292"/>
      <c r="VQC56" s="292"/>
      <c r="VQD56" s="292"/>
      <c r="VQE56" s="153"/>
      <c r="VQF56" s="153"/>
      <c r="VQG56" s="151"/>
      <c r="VQH56" s="153"/>
      <c r="VQJ56" s="267"/>
      <c r="VQK56" s="267"/>
      <c r="VQL56" s="260"/>
      <c r="VQM56" s="293"/>
      <c r="VQN56" s="293"/>
      <c r="VQO56" s="293"/>
      <c r="VQP56" s="261"/>
      <c r="VQQ56" s="261"/>
      <c r="VQR56" s="261"/>
      <c r="VQS56" s="262"/>
      <c r="VQT56" s="262"/>
      <c r="VQU56" s="261"/>
      <c r="VQV56" s="263"/>
      <c r="VQW56" s="264"/>
      <c r="VQX56" s="292"/>
      <c r="VQY56" s="292"/>
      <c r="VQZ56" s="292"/>
      <c r="VRA56" s="292"/>
      <c r="VRB56" s="292"/>
      <c r="VRC56" s="292"/>
      <c r="VRD56" s="153"/>
      <c r="VRE56" s="153"/>
      <c r="VRF56" s="151"/>
      <c r="VRG56" s="153"/>
      <c r="VRI56" s="267"/>
      <c r="VRJ56" s="267"/>
      <c r="VRK56" s="260"/>
      <c r="VRL56" s="293"/>
      <c r="VRM56" s="293"/>
      <c r="VRN56" s="293"/>
      <c r="VRO56" s="261"/>
      <c r="VRP56" s="261"/>
      <c r="VRQ56" s="261"/>
      <c r="VRR56" s="262"/>
      <c r="VRS56" s="262"/>
      <c r="VRT56" s="261"/>
      <c r="VRU56" s="263"/>
      <c r="VRV56" s="264"/>
      <c r="VRW56" s="292"/>
      <c r="VRX56" s="292"/>
      <c r="VRY56" s="292"/>
      <c r="VRZ56" s="292"/>
      <c r="VSA56" s="292"/>
      <c r="VSB56" s="292"/>
      <c r="VSC56" s="153"/>
      <c r="VSD56" s="153"/>
      <c r="VSE56" s="151"/>
      <c r="VSF56" s="153"/>
      <c r="VSH56" s="267"/>
      <c r="VSI56" s="267"/>
      <c r="VSJ56" s="260"/>
      <c r="VSK56" s="293"/>
      <c r="VSL56" s="293"/>
      <c r="VSM56" s="293"/>
      <c r="VSN56" s="261"/>
      <c r="VSO56" s="261"/>
      <c r="VSP56" s="261"/>
      <c r="VSQ56" s="262"/>
      <c r="VSR56" s="262"/>
      <c r="VSS56" s="261"/>
      <c r="VST56" s="263"/>
      <c r="VSU56" s="264"/>
      <c r="VSV56" s="292"/>
      <c r="VSW56" s="292"/>
      <c r="VSX56" s="292"/>
      <c r="VSY56" s="292"/>
      <c r="VSZ56" s="292"/>
      <c r="VTA56" s="292"/>
      <c r="VTB56" s="153"/>
      <c r="VTC56" s="153"/>
      <c r="VTD56" s="151"/>
      <c r="VTE56" s="153"/>
      <c r="VTG56" s="267"/>
      <c r="VTH56" s="267"/>
      <c r="VTI56" s="260"/>
      <c r="VTJ56" s="293"/>
      <c r="VTK56" s="293"/>
      <c r="VTL56" s="293"/>
      <c r="VTM56" s="261"/>
      <c r="VTN56" s="261"/>
      <c r="VTO56" s="261"/>
      <c r="VTP56" s="262"/>
      <c r="VTQ56" s="262"/>
      <c r="VTR56" s="261"/>
      <c r="VTS56" s="263"/>
      <c r="VTT56" s="264"/>
      <c r="VTU56" s="292"/>
      <c r="VTV56" s="292"/>
      <c r="VTW56" s="292"/>
      <c r="VTX56" s="292"/>
      <c r="VTY56" s="292"/>
      <c r="VTZ56" s="292"/>
      <c r="VUA56" s="153"/>
      <c r="VUB56" s="153"/>
      <c r="VUC56" s="151"/>
      <c r="VUD56" s="153"/>
      <c r="VUF56" s="267"/>
      <c r="VUG56" s="267"/>
      <c r="VUH56" s="260"/>
      <c r="VUI56" s="293"/>
      <c r="VUJ56" s="293"/>
      <c r="VUK56" s="293"/>
      <c r="VUL56" s="261"/>
      <c r="VUM56" s="261"/>
      <c r="VUN56" s="261"/>
      <c r="VUO56" s="262"/>
      <c r="VUP56" s="262"/>
      <c r="VUQ56" s="261"/>
      <c r="VUR56" s="263"/>
      <c r="VUS56" s="264"/>
      <c r="VUT56" s="292"/>
      <c r="VUU56" s="292"/>
      <c r="VUV56" s="292"/>
      <c r="VUW56" s="292"/>
      <c r="VUX56" s="292"/>
      <c r="VUY56" s="292"/>
      <c r="VUZ56" s="153"/>
      <c r="VVA56" s="153"/>
      <c r="VVB56" s="151"/>
      <c r="VVC56" s="153"/>
      <c r="VVE56" s="267"/>
      <c r="VVF56" s="267"/>
      <c r="VVG56" s="260"/>
      <c r="VVH56" s="293"/>
      <c r="VVI56" s="293"/>
      <c r="VVJ56" s="293"/>
      <c r="VVK56" s="261"/>
      <c r="VVL56" s="261"/>
      <c r="VVM56" s="261"/>
      <c r="VVN56" s="262"/>
      <c r="VVO56" s="262"/>
      <c r="VVP56" s="261"/>
      <c r="VVQ56" s="263"/>
      <c r="VVR56" s="264"/>
      <c r="VVS56" s="292"/>
      <c r="VVT56" s="292"/>
      <c r="VVU56" s="292"/>
      <c r="VVV56" s="292"/>
      <c r="VVW56" s="292"/>
      <c r="VVX56" s="292"/>
      <c r="VVY56" s="153"/>
      <c r="VVZ56" s="153"/>
      <c r="VWA56" s="151"/>
      <c r="VWB56" s="153"/>
      <c r="VWD56" s="267"/>
      <c r="VWE56" s="267"/>
      <c r="VWF56" s="260"/>
      <c r="VWG56" s="293"/>
      <c r="VWH56" s="293"/>
      <c r="VWI56" s="293"/>
      <c r="VWJ56" s="261"/>
      <c r="VWK56" s="261"/>
      <c r="VWL56" s="261"/>
      <c r="VWM56" s="262"/>
      <c r="VWN56" s="262"/>
      <c r="VWO56" s="261"/>
      <c r="VWP56" s="263"/>
      <c r="VWQ56" s="264"/>
      <c r="VWR56" s="292"/>
      <c r="VWS56" s="292"/>
      <c r="VWT56" s="292"/>
      <c r="VWU56" s="292"/>
      <c r="VWV56" s="292"/>
      <c r="VWW56" s="292"/>
      <c r="VWX56" s="153"/>
      <c r="VWY56" s="153"/>
      <c r="VWZ56" s="151"/>
      <c r="VXA56" s="153"/>
      <c r="VXC56" s="267"/>
      <c r="VXD56" s="267"/>
      <c r="VXE56" s="260"/>
      <c r="VXF56" s="293"/>
      <c r="VXG56" s="293"/>
      <c r="VXH56" s="293"/>
      <c r="VXI56" s="261"/>
      <c r="VXJ56" s="261"/>
      <c r="VXK56" s="261"/>
      <c r="VXL56" s="262"/>
      <c r="VXM56" s="262"/>
      <c r="VXN56" s="261"/>
      <c r="VXO56" s="263"/>
      <c r="VXP56" s="264"/>
      <c r="VXQ56" s="292"/>
      <c r="VXR56" s="292"/>
      <c r="VXS56" s="292"/>
      <c r="VXT56" s="292"/>
      <c r="VXU56" s="292"/>
      <c r="VXV56" s="292"/>
      <c r="VXW56" s="153"/>
      <c r="VXX56" s="153"/>
      <c r="VXY56" s="151"/>
      <c r="VXZ56" s="153"/>
      <c r="VYB56" s="267"/>
      <c r="VYC56" s="267"/>
      <c r="VYD56" s="260"/>
      <c r="VYE56" s="293"/>
      <c r="VYF56" s="293"/>
      <c r="VYG56" s="293"/>
      <c r="VYH56" s="261"/>
      <c r="VYI56" s="261"/>
      <c r="VYJ56" s="261"/>
      <c r="VYK56" s="262"/>
      <c r="VYL56" s="262"/>
      <c r="VYM56" s="261"/>
      <c r="VYN56" s="263"/>
      <c r="VYO56" s="264"/>
      <c r="VYP56" s="292"/>
      <c r="VYQ56" s="292"/>
      <c r="VYR56" s="292"/>
      <c r="VYS56" s="292"/>
      <c r="VYT56" s="292"/>
      <c r="VYU56" s="292"/>
      <c r="VYV56" s="153"/>
      <c r="VYW56" s="153"/>
      <c r="VYX56" s="151"/>
      <c r="VYY56" s="153"/>
      <c r="VZA56" s="267"/>
      <c r="VZB56" s="267"/>
      <c r="VZC56" s="260"/>
      <c r="VZD56" s="293"/>
      <c r="VZE56" s="293"/>
      <c r="VZF56" s="293"/>
      <c r="VZG56" s="261"/>
      <c r="VZH56" s="261"/>
      <c r="VZI56" s="261"/>
      <c r="VZJ56" s="262"/>
      <c r="VZK56" s="262"/>
      <c r="VZL56" s="261"/>
      <c r="VZM56" s="263"/>
      <c r="VZN56" s="264"/>
      <c r="VZO56" s="292"/>
      <c r="VZP56" s="292"/>
      <c r="VZQ56" s="292"/>
      <c r="VZR56" s="292"/>
      <c r="VZS56" s="292"/>
      <c r="VZT56" s="292"/>
      <c r="VZU56" s="153"/>
      <c r="VZV56" s="153"/>
      <c r="VZW56" s="151"/>
      <c r="VZX56" s="153"/>
      <c r="VZZ56" s="267"/>
      <c r="WAA56" s="267"/>
      <c r="WAB56" s="260"/>
      <c r="WAC56" s="293"/>
      <c r="WAD56" s="293"/>
      <c r="WAE56" s="293"/>
      <c r="WAF56" s="261"/>
      <c r="WAG56" s="261"/>
      <c r="WAH56" s="261"/>
      <c r="WAI56" s="262"/>
      <c r="WAJ56" s="262"/>
      <c r="WAK56" s="261"/>
      <c r="WAL56" s="263"/>
      <c r="WAM56" s="264"/>
      <c r="WAN56" s="292"/>
      <c r="WAO56" s="292"/>
      <c r="WAP56" s="292"/>
      <c r="WAQ56" s="292"/>
      <c r="WAR56" s="292"/>
      <c r="WAS56" s="292"/>
      <c r="WAT56" s="153"/>
      <c r="WAU56" s="153"/>
      <c r="WAV56" s="151"/>
      <c r="WAW56" s="153"/>
      <c r="WAY56" s="267"/>
      <c r="WAZ56" s="267"/>
      <c r="WBA56" s="260"/>
      <c r="WBB56" s="293"/>
      <c r="WBC56" s="293"/>
      <c r="WBD56" s="293"/>
      <c r="WBE56" s="261"/>
      <c r="WBF56" s="261"/>
      <c r="WBG56" s="261"/>
      <c r="WBH56" s="262"/>
      <c r="WBI56" s="262"/>
      <c r="WBJ56" s="261"/>
      <c r="WBK56" s="263"/>
      <c r="WBL56" s="264"/>
      <c r="WBM56" s="292"/>
      <c r="WBN56" s="292"/>
      <c r="WBO56" s="292"/>
      <c r="WBP56" s="292"/>
      <c r="WBQ56" s="292"/>
      <c r="WBR56" s="292"/>
      <c r="WBS56" s="153"/>
      <c r="WBT56" s="153"/>
      <c r="WBU56" s="151"/>
      <c r="WBV56" s="153"/>
      <c r="WBX56" s="267"/>
      <c r="WBY56" s="267"/>
      <c r="WBZ56" s="260"/>
      <c r="WCA56" s="293"/>
      <c r="WCB56" s="293"/>
      <c r="WCC56" s="293"/>
      <c r="WCD56" s="261"/>
      <c r="WCE56" s="261"/>
      <c r="WCF56" s="261"/>
      <c r="WCG56" s="262"/>
      <c r="WCH56" s="262"/>
      <c r="WCI56" s="261"/>
      <c r="WCJ56" s="263"/>
      <c r="WCK56" s="264"/>
      <c r="WCL56" s="292"/>
      <c r="WCM56" s="292"/>
      <c r="WCN56" s="292"/>
      <c r="WCO56" s="292"/>
      <c r="WCP56" s="292"/>
      <c r="WCQ56" s="292"/>
      <c r="WCR56" s="153"/>
      <c r="WCS56" s="153"/>
      <c r="WCT56" s="151"/>
      <c r="WCU56" s="153"/>
      <c r="WCW56" s="267"/>
      <c r="WCX56" s="267"/>
      <c r="WCY56" s="260"/>
      <c r="WCZ56" s="293"/>
      <c r="WDA56" s="293"/>
      <c r="WDB56" s="293"/>
      <c r="WDC56" s="261"/>
      <c r="WDD56" s="261"/>
      <c r="WDE56" s="261"/>
      <c r="WDF56" s="262"/>
      <c r="WDG56" s="262"/>
      <c r="WDH56" s="261"/>
      <c r="WDI56" s="263"/>
      <c r="WDJ56" s="264"/>
      <c r="WDK56" s="292"/>
      <c r="WDL56" s="292"/>
      <c r="WDM56" s="292"/>
      <c r="WDN56" s="292"/>
      <c r="WDO56" s="292"/>
      <c r="WDP56" s="292"/>
      <c r="WDQ56" s="153"/>
      <c r="WDR56" s="153"/>
      <c r="WDS56" s="151"/>
      <c r="WDT56" s="153"/>
      <c r="WDV56" s="267"/>
      <c r="WDW56" s="267"/>
      <c r="WDX56" s="260"/>
      <c r="WDY56" s="293"/>
      <c r="WDZ56" s="293"/>
      <c r="WEA56" s="293"/>
      <c r="WEB56" s="261"/>
      <c r="WEC56" s="261"/>
      <c r="WED56" s="261"/>
      <c r="WEE56" s="262"/>
      <c r="WEF56" s="262"/>
      <c r="WEG56" s="261"/>
      <c r="WEH56" s="263"/>
      <c r="WEI56" s="264"/>
      <c r="WEJ56" s="292"/>
      <c r="WEK56" s="292"/>
      <c r="WEL56" s="292"/>
      <c r="WEM56" s="292"/>
      <c r="WEN56" s="292"/>
      <c r="WEO56" s="292"/>
      <c r="WEP56" s="153"/>
      <c r="WEQ56" s="153"/>
      <c r="WER56" s="151"/>
      <c r="WES56" s="153"/>
      <c r="WEU56" s="267"/>
      <c r="WEV56" s="267"/>
      <c r="WEW56" s="260"/>
      <c r="WEX56" s="293"/>
      <c r="WEY56" s="293"/>
      <c r="WEZ56" s="293"/>
      <c r="WFA56" s="261"/>
      <c r="WFB56" s="261"/>
      <c r="WFC56" s="261"/>
      <c r="WFD56" s="262"/>
      <c r="WFE56" s="262"/>
      <c r="WFF56" s="261"/>
      <c r="WFG56" s="263"/>
      <c r="WFH56" s="264"/>
      <c r="WFI56" s="292"/>
      <c r="WFJ56" s="292"/>
      <c r="WFK56" s="292"/>
      <c r="WFL56" s="292"/>
      <c r="WFM56" s="292"/>
      <c r="WFN56" s="292"/>
      <c r="WFO56" s="153"/>
      <c r="WFP56" s="153"/>
      <c r="WFQ56" s="151"/>
      <c r="WFR56" s="153"/>
      <c r="WFT56" s="267"/>
      <c r="WFU56" s="267"/>
      <c r="WFV56" s="260"/>
      <c r="WFW56" s="293"/>
      <c r="WFX56" s="293"/>
      <c r="WFY56" s="293"/>
      <c r="WFZ56" s="261"/>
      <c r="WGA56" s="261"/>
      <c r="WGB56" s="261"/>
      <c r="WGC56" s="262"/>
      <c r="WGD56" s="262"/>
      <c r="WGE56" s="261"/>
      <c r="WGF56" s="263"/>
      <c r="WGG56" s="264"/>
      <c r="WGH56" s="292"/>
      <c r="WGI56" s="292"/>
      <c r="WGJ56" s="292"/>
      <c r="WGK56" s="292"/>
      <c r="WGL56" s="292"/>
      <c r="WGM56" s="292"/>
      <c r="WGN56" s="153"/>
      <c r="WGO56" s="153"/>
      <c r="WGP56" s="151"/>
      <c r="WGQ56" s="153"/>
      <c r="WGS56" s="267"/>
      <c r="WGT56" s="267"/>
      <c r="WGU56" s="260"/>
      <c r="WGV56" s="293"/>
      <c r="WGW56" s="293"/>
      <c r="WGX56" s="293"/>
      <c r="WGY56" s="261"/>
      <c r="WGZ56" s="261"/>
      <c r="WHA56" s="261"/>
      <c r="WHB56" s="262"/>
      <c r="WHC56" s="262"/>
      <c r="WHD56" s="261"/>
      <c r="WHE56" s="263"/>
      <c r="WHF56" s="264"/>
      <c r="WHG56" s="292"/>
      <c r="WHH56" s="292"/>
      <c r="WHI56" s="292"/>
      <c r="WHJ56" s="292"/>
      <c r="WHK56" s="292"/>
      <c r="WHL56" s="292"/>
      <c r="WHM56" s="153"/>
      <c r="WHN56" s="153"/>
      <c r="WHO56" s="151"/>
      <c r="WHP56" s="153"/>
      <c r="WHR56" s="267"/>
      <c r="WHS56" s="267"/>
      <c r="WHT56" s="260"/>
      <c r="WHU56" s="293"/>
      <c r="WHV56" s="293"/>
      <c r="WHW56" s="293"/>
      <c r="WHX56" s="261"/>
      <c r="WHY56" s="261"/>
      <c r="WHZ56" s="261"/>
      <c r="WIA56" s="262"/>
      <c r="WIB56" s="262"/>
      <c r="WIC56" s="261"/>
      <c r="WID56" s="263"/>
      <c r="WIE56" s="264"/>
      <c r="WIF56" s="292"/>
      <c r="WIG56" s="292"/>
      <c r="WIH56" s="292"/>
      <c r="WII56" s="292"/>
      <c r="WIJ56" s="292"/>
      <c r="WIK56" s="292"/>
      <c r="WIL56" s="153"/>
      <c r="WIM56" s="153"/>
      <c r="WIN56" s="151"/>
      <c r="WIO56" s="153"/>
      <c r="WIQ56" s="267"/>
      <c r="WIR56" s="267"/>
      <c r="WIS56" s="260"/>
      <c r="WIT56" s="293"/>
      <c r="WIU56" s="293"/>
      <c r="WIV56" s="293"/>
      <c r="WIW56" s="261"/>
      <c r="WIX56" s="261"/>
      <c r="WIY56" s="261"/>
      <c r="WIZ56" s="262"/>
      <c r="WJA56" s="262"/>
      <c r="WJB56" s="261"/>
      <c r="WJC56" s="263"/>
      <c r="WJD56" s="264"/>
      <c r="WJE56" s="292"/>
      <c r="WJF56" s="292"/>
      <c r="WJG56" s="292"/>
      <c r="WJH56" s="292"/>
      <c r="WJI56" s="292"/>
      <c r="WJJ56" s="292"/>
      <c r="WJK56" s="153"/>
      <c r="WJL56" s="153"/>
      <c r="WJM56" s="151"/>
      <c r="WJN56" s="153"/>
      <c r="WJP56" s="267"/>
      <c r="WJQ56" s="267"/>
      <c r="WJR56" s="260"/>
      <c r="WJS56" s="293"/>
      <c r="WJT56" s="293"/>
      <c r="WJU56" s="293"/>
      <c r="WJV56" s="261"/>
      <c r="WJW56" s="261"/>
      <c r="WJX56" s="261"/>
      <c r="WJY56" s="262"/>
      <c r="WJZ56" s="262"/>
      <c r="WKA56" s="261"/>
      <c r="WKB56" s="263"/>
      <c r="WKC56" s="264"/>
      <c r="WKD56" s="292"/>
      <c r="WKE56" s="292"/>
      <c r="WKF56" s="292"/>
      <c r="WKG56" s="292"/>
      <c r="WKH56" s="292"/>
      <c r="WKI56" s="292"/>
      <c r="WKJ56" s="153"/>
      <c r="WKK56" s="153"/>
      <c r="WKL56" s="151"/>
      <c r="WKM56" s="153"/>
      <c r="WKO56" s="267"/>
      <c r="WKP56" s="267"/>
      <c r="WKQ56" s="260"/>
      <c r="WKR56" s="293"/>
      <c r="WKS56" s="293"/>
      <c r="WKT56" s="293"/>
      <c r="WKU56" s="261"/>
      <c r="WKV56" s="261"/>
      <c r="WKW56" s="261"/>
      <c r="WKX56" s="262"/>
      <c r="WKY56" s="262"/>
      <c r="WKZ56" s="261"/>
      <c r="WLA56" s="263"/>
      <c r="WLB56" s="264"/>
      <c r="WLC56" s="292"/>
      <c r="WLD56" s="292"/>
      <c r="WLE56" s="292"/>
      <c r="WLF56" s="292"/>
      <c r="WLG56" s="292"/>
      <c r="WLH56" s="292"/>
      <c r="WLI56" s="153"/>
      <c r="WLJ56" s="153"/>
      <c r="WLK56" s="151"/>
      <c r="WLL56" s="153"/>
      <c r="WLN56" s="267"/>
      <c r="WLO56" s="267"/>
      <c r="WLP56" s="260"/>
      <c r="WLQ56" s="293"/>
      <c r="WLR56" s="293"/>
      <c r="WLS56" s="293"/>
      <c r="WLT56" s="261"/>
      <c r="WLU56" s="261"/>
      <c r="WLV56" s="261"/>
      <c r="WLW56" s="262"/>
      <c r="WLX56" s="262"/>
      <c r="WLY56" s="261"/>
      <c r="WLZ56" s="263"/>
      <c r="WMA56" s="264"/>
      <c r="WMB56" s="292"/>
      <c r="WMC56" s="292"/>
      <c r="WMD56" s="292"/>
      <c r="WME56" s="292"/>
      <c r="WMF56" s="292"/>
      <c r="WMG56" s="292"/>
      <c r="WMH56" s="153"/>
      <c r="WMI56" s="153"/>
      <c r="WMJ56" s="151"/>
      <c r="WMK56" s="153"/>
      <c r="WMM56" s="267"/>
      <c r="WMN56" s="267"/>
      <c r="WMO56" s="260"/>
      <c r="WMP56" s="293"/>
      <c r="WMQ56" s="293"/>
      <c r="WMR56" s="293"/>
      <c r="WMS56" s="261"/>
      <c r="WMT56" s="261"/>
      <c r="WMU56" s="261"/>
      <c r="WMV56" s="262"/>
      <c r="WMW56" s="262"/>
      <c r="WMX56" s="261"/>
      <c r="WMY56" s="263"/>
      <c r="WMZ56" s="264"/>
      <c r="WNA56" s="292"/>
      <c r="WNB56" s="292"/>
      <c r="WNC56" s="292"/>
      <c r="WND56" s="292"/>
      <c r="WNE56" s="292"/>
      <c r="WNF56" s="292"/>
      <c r="WNG56" s="153"/>
      <c r="WNH56" s="153"/>
      <c r="WNI56" s="151"/>
      <c r="WNJ56" s="153"/>
      <c r="WNL56" s="267"/>
      <c r="WNM56" s="267"/>
      <c r="WNN56" s="260"/>
      <c r="WNO56" s="293"/>
      <c r="WNP56" s="293"/>
      <c r="WNQ56" s="293"/>
      <c r="WNR56" s="261"/>
      <c r="WNS56" s="261"/>
      <c r="WNT56" s="261"/>
      <c r="WNU56" s="262"/>
      <c r="WNV56" s="262"/>
      <c r="WNW56" s="261"/>
      <c r="WNX56" s="263"/>
      <c r="WNY56" s="264"/>
      <c r="WNZ56" s="292"/>
      <c r="WOA56" s="292"/>
      <c r="WOB56" s="292"/>
      <c r="WOC56" s="292"/>
      <c r="WOD56" s="292"/>
      <c r="WOE56" s="292"/>
      <c r="WOF56" s="153"/>
      <c r="WOG56" s="153"/>
      <c r="WOH56" s="151"/>
      <c r="WOI56" s="153"/>
      <c r="WOK56" s="267"/>
      <c r="WOL56" s="267"/>
      <c r="WOM56" s="260"/>
      <c r="WON56" s="293"/>
      <c r="WOO56" s="293"/>
      <c r="WOP56" s="293"/>
      <c r="WOQ56" s="261"/>
      <c r="WOR56" s="261"/>
      <c r="WOS56" s="261"/>
      <c r="WOT56" s="262"/>
      <c r="WOU56" s="262"/>
      <c r="WOV56" s="261"/>
      <c r="WOW56" s="263"/>
      <c r="WOX56" s="264"/>
      <c r="WOY56" s="292"/>
      <c r="WOZ56" s="292"/>
      <c r="WPA56" s="292"/>
      <c r="WPB56" s="292"/>
      <c r="WPC56" s="292"/>
      <c r="WPD56" s="292"/>
      <c r="WPE56" s="153"/>
      <c r="WPF56" s="153"/>
      <c r="WPG56" s="151"/>
      <c r="WPH56" s="153"/>
      <c r="WPJ56" s="267"/>
      <c r="WPK56" s="267"/>
      <c r="WPL56" s="260"/>
      <c r="WPM56" s="293"/>
      <c r="WPN56" s="293"/>
      <c r="WPO56" s="293"/>
      <c r="WPP56" s="261"/>
      <c r="WPQ56" s="261"/>
      <c r="WPR56" s="261"/>
      <c r="WPS56" s="262"/>
      <c r="WPT56" s="262"/>
      <c r="WPU56" s="261"/>
      <c r="WPV56" s="263"/>
      <c r="WPW56" s="264"/>
      <c r="WPX56" s="292"/>
      <c r="WPY56" s="292"/>
      <c r="WPZ56" s="292"/>
      <c r="WQA56" s="292"/>
      <c r="WQB56" s="292"/>
      <c r="WQC56" s="292"/>
      <c r="WQD56" s="153"/>
      <c r="WQE56" s="153"/>
      <c r="WQF56" s="151"/>
      <c r="WQG56" s="153"/>
      <c r="WQI56" s="267"/>
      <c r="WQJ56" s="267"/>
      <c r="WQK56" s="260"/>
      <c r="WQL56" s="293"/>
      <c r="WQM56" s="293"/>
      <c r="WQN56" s="293"/>
      <c r="WQO56" s="261"/>
      <c r="WQP56" s="261"/>
      <c r="WQQ56" s="261"/>
      <c r="WQR56" s="262"/>
      <c r="WQS56" s="262"/>
      <c r="WQT56" s="261"/>
      <c r="WQU56" s="263"/>
      <c r="WQV56" s="264"/>
      <c r="WQW56" s="292"/>
      <c r="WQX56" s="292"/>
      <c r="WQY56" s="292"/>
      <c r="WQZ56" s="292"/>
      <c r="WRA56" s="292"/>
      <c r="WRB56" s="292"/>
      <c r="WRC56" s="153"/>
      <c r="WRD56" s="153"/>
      <c r="WRE56" s="151"/>
      <c r="WRF56" s="153"/>
      <c r="WRH56" s="267"/>
      <c r="WRI56" s="267"/>
      <c r="WRJ56" s="260"/>
      <c r="WRK56" s="293"/>
      <c r="WRL56" s="293"/>
      <c r="WRM56" s="293"/>
      <c r="WRN56" s="261"/>
      <c r="WRO56" s="261"/>
      <c r="WRP56" s="261"/>
      <c r="WRQ56" s="262"/>
      <c r="WRR56" s="262"/>
      <c r="WRS56" s="261"/>
      <c r="WRT56" s="263"/>
      <c r="WRU56" s="264"/>
      <c r="WRV56" s="292"/>
      <c r="WRW56" s="292"/>
      <c r="WRX56" s="292"/>
      <c r="WRY56" s="292"/>
      <c r="WRZ56" s="292"/>
      <c r="WSA56" s="292"/>
      <c r="WSB56" s="153"/>
      <c r="WSC56" s="153"/>
      <c r="WSD56" s="151"/>
      <c r="WSE56" s="153"/>
      <c r="WSG56" s="267"/>
      <c r="WSH56" s="267"/>
      <c r="WSI56" s="260"/>
      <c r="WSJ56" s="293"/>
      <c r="WSK56" s="293"/>
      <c r="WSL56" s="293"/>
      <c r="WSM56" s="261"/>
      <c r="WSN56" s="261"/>
      <c r="WSO56" s="261"/>
      <c r="WSP56" s="262"/>
      <c r="WSQ56" s="262"/>
      <c r="WSR56" s="261"/>
      <c r="WSS56" s="263"/>
      <c r="WST56" s="264"/>
      <c r="WSU56" s="292"/>
      <c r="WSV56" s="292"/>
      <c r="WSW56" s="292"/>
      <c r="WSX56" s="292"/>
      <c r="WSY56" s="292"/>
      <c r="WSZ56" s="292"/>
      <c r="WTA56" s="153"/>
      <c r="WTB56" s="153"/>
      <c r="WTC56" s="151"/>
      <c r="WTD56" s="153"/>
      <c r="WTF56" s="267"/>
      <c r="WTG56" s="267"/>
      <c r="WTH56" s="260"/>
      <c r="WTI56" s="293"/>
      <c r="WTJ56" s="293"/>
      <c r="WTK56" s="293"/>
      <c r="WTL56" s="261"/>
      <c r="WTM56" s="261"/>
      <c r="WTN56" s="261"/>
      <c r="WTO56" s="262"/>
      <c r="WTP56" s="262"/>
      <c r="WTQ56" s="261"/>
      <c r="WTR56" s="263"/>
      <c r="WTS56" s="264"/>
      <c r="WTT56" s="292"/>
      <c r="WTU56" s="292"/>
      <c r="WTV56" s="292"/>
      <c r="WTW56" s="292"/>
      <c r="WTX56" s="292"/>
      <c r="WTY56" s="292"/>
      <c r="WTZ56" s="153"/>
      <c r="WUA56" s="153"/>
      <c r="WUB56" s="151"/>
      <c r="WUC56" s="153"/>
      <c r="WUE56" s="267"/>
      <c r="WUF56" s="267"/>
      <c r="WUG56" s="260"/>
      <c r="WUH56" s="293"/>
      <c r="WUI56" s="293"/>
      <c r="WUJ56" s="293"/>
      <c r="WUK56" s="261"/>
      <c r="WUL56" s="261"/>
      <c r="WUM56" s="261"/>
      <c r="WUN56" s="262"/>
      <c r="WUO56" s="262"/>
      <c r="WUP56" s="261"/>
      <c r="WUQ56" s="263"/>
      <c r="WUR56" s="264"/>
      <c r="WUS56" s="292"/>
      <c r="WUT56" s="292"/>
      <c r="WUU56" s="292"/>
      <c r="WUV56" s="292"/>
      <c r="WUW56" s="292"/>
      <c r="WUX56" s="292"/>
      <c r="WUY56" s="153"/>
      <c r="WUZ56" s="153"/>
      <c r="WVA56" s="151"/>
      <c r="WVB56" s="153"/>
      <c r="WVD56" s="267"/>
      <c r="WVE56" s="267"/>
      <c r="WVF56" s="260"/>
      <c r="WVG56" s="293"/>
      <c r="WVH56" s="293"/>
      <c r="WVI56" s="293"/>
      <c r="WVJ56" s="261"/>
      <c r="WVK56" s="261"/>
      <c r="WVL56" s="261"/>
      <c r="WVM56" s="262"/>
      <c r="WVN56" s="262"/>
      <c r="WVO56" s="261"/>
      <c r="WVP56" s="263"/>
      <c r="WVQ56" s="264"/>
      <c r="WVR56" s="292"/>
      <c r="WVS56" s="292"/>
      <c r="WVT56" s="292"/>
      <c r="WVU56" s="292"/>
      <c r="WVV56" s="292"/>
      <c r="WVW56" s="292"/>
      <c r="WVX56" s="153"/>
      <c r="WVY56" s="153"/>
      <c r="WVZ56" s="151"/>
      <c r="WWA56" s="153"/>
      <c r="WWC56" s="267"/>
      <c r="WWD56" s="267"/>
      <c r="WWE56" s="260"/>
      <c r="WWF56" s="293"/>
      <c r="WWG56" s="293"/>
      <c r="WWH56" s="293"/>
      <c r="WWI56" s="261"/>
      <c r="WWJ56" s="261"/>
      <c r="WWK56" s="261"/>
      <c r="WWL56" s="262"/>
      <c r="WWM56" s="262"/>
      <c r="WWN56" s="261"/>
      <c r="WWO56" s="263"/>
      <c r="WWP56" s="264"/>
      <c r="WWQ56" s="292"/>
      <c r="WWR56" s="292"/>
      <c r="WWS56" s="292"/>
      <c r="WWT56" s="292"/>
      <c r="WWU56" s="292"/>
      <c r="WWV56" s="292"/>
      <c r="WWW56" s="153"/>
      <c r="WWX56" s="153"/>
      <c r="WWY56" s="151"/>
      <c r="WWZ56" s="153"/>
      <c r="WXB56" s="267"/>
      <c r="WXC56" s="267"/>
      <c r="WXD56" s="260"/>
      <c r="WXE56" s="293"/>
      <c r="WXF56" s="293"/>
      <c r="WXG56" s="293"/>
      <c r="WXH56" s="261"/>
      <c r="WXI56" s="261"/>
      <c r="WXJ56" s="261"/>
      <c r="WXK56" s="262"/>
      <c r="WXL56" s="262"/>
      <c r="WXM56" s="261"/>
      <c r="WXN56" s="263"/>
      <c r="WXO56" s="264"/>
      <c r="WXP56" s="292"/>
      <c r="WXQ56" s="292"/>
      <c r="WXR56" s="292"/>
      <c r="WXS56" s="292"/>
      <c r="WXT56" s="292"/>
      <c r="WXU56" s="292"/>
      <c r="WXV56" s="153"/>
      <c r="WXW56" s="153"/>
      <c r="WXX56" s="151"/>
      <c r="WXY56" s="153"/>
      <c r="WYA56" s="267"/>
      <c r="WYB56" s="267"/>
      <c r="WYC56" s="260"/>
      <c r="WYD56" s="293"/>
      <c r="WYE56" s="293"/>
      <c r="WYF56" s="293"/>
      <c r="WYG56" s="261"/>
      <c r="WYH56" s="261"/>
      <c r="WYI56" s="261"/>
      <c r="WYJ56" s="262"/>
      <c r="WYK56" s="262"/>
      <c r="WYL56" s="261"/>
      <c r="WYM56" s="263"/>
      <c r="WYN56" s="264"/>
      <c r="WYO56" s="292"/>
      <c r="WYP56" s="292"/>
      <c r="WYQ56" s="292"/>
      <c r="WYR56" s="292"/>
      <c r="WYS56" s="292"/>
      <c r="WYT56" s="292"/>
      <c r="WYU56" s="153"/>
      <c r="WYV56" s="153"/>
      <c r="WYW56" s="151"/>
      <c r="WYX56" s="153"/>
      <c r="WYZ56" s="267"/>
      <c r="WZA56" s="267"/>
      <c r="WZB56" s="260"/>
      <c r="WZC56" s="293"/>
      <c r="WZD56" s="293"/>
      <c r="WZE56" s="293"/>
      <c r="WZF56" s="261"/>
      <c r="WZG56" s="261"/>
      <c r="WZH56" s="261"/>
      <c r="WZI56" s="262"/>
      <c r="WZJ56" s="262"/>
      <c r="WZK56" s="261"/>
      <c r="WZL56" s="263"/>
      <c r="WZM56" s="264"/>
      <c r="WZN56" s="292"/>
      <c r="WZO56" s="292"/>
      <c r="WZP56" s="292"/>
      <c r="WZQ56" s="292"/>
      <c r="WZR56" s="292"/>
      <c r="WZS56" s="292"/>
      <c r="WZT56" s="153"/>
      <c r="WZU56" s="153"/>
      <c r="WZV56" s="151"/>
      <c r="WZW56" s="153"/>
      <c r="WZY56" s="267"/>
      <c r="WZZ56" s="267"/>
      <c r="XAA56" s="260"/>
      <c r="XAB56" s="293"/>
      <c r="XAC56" s="293"/>
      <c r="XAD56" s="293"/>
      <c r="XAE56" s="261"/>
      <c r="XAF56" s="261"/>
      <c r="XAG56" s="261"/>
      <c r="XAH56" s="262"/>
      <c r="XAI56" s="262"/>
      <c r="XAJ56" s="261"/>
      <c r="XAK56" s="263"/>
      <c r="XAL56" s="264"/>
      <c r="XAM56" s="292"/>
      <c r="XAN56" s="292"/>
      <c r="XAO56" s="292"/>
      <c r="XAP56" s="292"/>
      <c r="XAQ56" s="292"/>
      <c r="XAR56" s="292"/>
      <c r="XAS56" s="153"/>
      <c r="XAT56" s="153"/>
      <c r="XAU56" s="151"/>
      <c r="XAV56" s="153"/>
      <c r="XAX56" s="267"/>
      <c r="XAY56" s="267"/>
      <c r="XAZ56" s="260"/>
      <c r="XBA56" s="293"/>
      <c r="XBB56" s="293"/>
      <c r="XBC56" s="293"/>
      <c r="XBD56" s="261"/>
      <c r="XBE56" s="261"/>
      <c r="XBF56" s="261"/>
      <c r="XBG56" s="262"/>
      <c r="XBH56" s="262"/>
      <c r="XBI56" s="261"/>
      <c r="XBJ56" s="263"/>
      <c r="XBK56" s="264"/>
      <c r="XBL56" s="292"/>
      <c r="XBM56" s="292"/>
      <c r="XBN56" s="292"/>
      <c r="XBO56" s="292"/>
      <c r="XBP56" s="292"/>
      <c r="XBQ56" s="292"/>
      <c r="XBR56" s="153"/>
      <c r="XBS56" s="153"/>
      <c r="XBT56" s="151"/>
      <c r="XBU56" s="153"/>
      <c r="XBW56" s="267"/>
      <c r="XBX56" s="267"/>
      <c r="XBY56" s="260"/>
      <c r="XBZ56" s="293"/>
      <c r="XCA56" s="293"/>
      <c r="XCB56" s="293"/>
      <c r="XCC56" s="261"/>
      <c r="XCD56" s="261"/>
      <c r="XCE56" s="261"/>
      <c r="XCF56" s="262"/>
      <c r="XCG56" s="262"/>
      <c r="XCH56" s="261"/>
      <c r="XCI56" s="263"/>
      <c r="XCJ56" s="264"/>
      <c r="XCK56" s="292"/>
      <c r="XCL56" s="292"/>
      <c r="XCM56" s="292"/>
      <c r="XCN56" s="292"/>
      <c r="XCO56" s="292"/>
      <c r="XCP56" s="292"/>
      <c r="XCQ56" s="153"/>
      <c r="XCR56" s="153"/>
      <c r="XCS56" s="151"/>
      <c r="XCT56" s="153"/>
      <c r="XCV56" s="267"/>
      <c r="XCW56" s="267"/>
      <c r="XCX56" s="260"/>
      <c r="XCY56" s="293"/>
      <c r="XCZ56" s="293"/>
      <c r="XDA56" s="293"/>
      <c r="XDB56" s="261"/>
      <c r="XDC56" s="261"/>
      <c r="XDD56" s="261"/>
      <c r="XDE56" s="262"/>
      <c r="XDF56" s="262"/>
      <c r="XDG56" s="261"/>
      <c r="XDH56" s="263"/>
      <c r="XDI56" s="264"/>
      <c r="XDJ56" s="292"/>
      <c r="XDK56" s="292"/>
      <c r="XDL56" s="292"/>
      <c r="XDM56" s="292"/>
      <c r="XDN56" s="292"/>
      <c r="XDO56" s="292"/>
      <c r="XDP56" s="153"/>
      <c r="XDQ56" s="153"/>
      <c r="XDR56" s="151"/>
      <c r="XDS56" s="153"/>
      <c r="XDU56" s="267"/>
      <c r="XDV56" s="267"/>
      <c r="XDW56" s="260"/>
      <c r="XDX56" s="293"/>
      <c r="XDY56" s="293"/>
      <c r="XDZ56" s="293"/>
      <c r="XEA56" s="261"/>
      <c r="XEB56" s="261"/>
      <c r="XEC56" s="261"/>
      <c r="XED56" s="262"/>
      <c r="XEE56" s="262"/>
      <c r="XEF56" s="261"/>
      <c r="XEG56" s="263"/>
      <c r="XEH56" s="264"/>
      <c r="XEI56" s="292"/>
      <c r="XEJ56" s="292"/>
      <c r="XEK56" s="292"/>
      <c r="XEL56" s="292"/>
      <c r="XEM56" s="292"/>
      <c r="XEN56" s="292"/>
      <c r="XEO56" s="153"/>
      <c r="XEP56" s="153"/>
      <c r="XEQ56" s="151"/>
      <c r="XER56" s="153"/>
      <c r="XET56" s="267"/>
      <c r="XEU56" s="267"/>
      <c r="XEV56" s="260"/>
      <c r="XEW56" s="293"/>
      <c r="XEX56" s="293"/>
      <c r="XEY56" s="293"/>
      <c r="XEZ56" s="261"/>
      <c r="XFA56" s="261"/>
      <c r="XFB56" s="261"/>
      <c r="XFC56" s="262"/>
      <c r="XFD56" s="262"/>
    </row>
    <row r="57" spans="1:2047 2049:3072 3074:16384" s="148" customFormat="1" ht="15" customHeight="1" x14ac:dyDescent="0.25">
      <c r="A57" s="260"/>
      <c r="B57" s="293"/>
      <c r="C57" s="293"/>
      <c r="D57" s="293"/>
      <c r="E57" s="261"/>
      <c r="F57" s="261"/>
      <c r="G57" s="261"/>
      <c r="H57" s="262"/>
      <c r="I57" s="262"/>
      <c r="J57" s="261"/>
      <c r="K57" s="263"/>
      <c r="L57" s="264"/>
      <c r="M57" s="292"/>
      <c r="N57" s="292"/>
      <c r="O57" s="292"/>
      <c r="P57" s="292"/>
      <c r="Q57" s="292"/>
      <c r="R57" s="292"/>
      <c r="S57" s="153">
        <f t="shared" si="0"/>
        <v>0</v>
      </c>
      <c r="T57" s="153">
        <f t="shared" si="1"/>
        <v>0</v>
      </c>
      <c r="U57" s="151">
        <f>IF(J57=0,(S57+T57/EERR!$D$2/1.19),(S57+T57/EERR!$D$2/1.19)/J57)</f>
        <v>0</v>
      </c>
      <c r="V57" s="153">
        <f>T57+S57*EERR!$D$2</f>
        <v>0</v>
      </c>
      <c r="W57" s="148">
        <f ca="1">SUMIF(Siteminder!$A$5:$L$164,Jun!G57,Siteminder!$P$5:$P$164)</f>
        <v>0</v>
      </c>
      <c r="X57" s="267">
        <f>SUMIF(Transbank!$A$2:$A$472,B57,Transbank!$L$2:$L$472)+SUMIF(Transbank!$A$2:$A$472,C57,Transbank!$L$2:$L$472)+SUMIF(Transbank!$A$2:$A$472,D57,Transbank!$L$2:$L$472)+(K57+O57)+(L57+P57)*EERR!$D$2</f>
        <v>0</v>
      </c>
      <c r="Y57" s="267">
        <f>X57/EERR!$D$2</f>
        <v>0</v>
      </c>
      <c r="Z57" s="277">
        <f t="shared" si="2"/>
        <v>0</v>
      </c>
    </row>
    <row r="58" spans="1:2047 2049:3072 3074:16384" s="148" customFormat="1" ht="15" customHeight="1" x14ac:dyDescent="0.25">
      <c r="A58" s="260"/>
      <c r="B58" s="293"/>
      <c r="C58" s="293"/>
      <c r="D58" s="293"/>
      <c r="E58" s="261"/>
      <c r="F58" s="261"/>
      <c r="G58" s="261"/>
      <c r="H58" s="262"/>
      <c r="I58" s="262"/>
      <c r="J58" s="261"/>
      <c r="K58" s="263"/>
      <c r="L58" s="264"/>
      <c r="M58" s="292"/>
      <c r="N58" s="292"/>
      <c r="O58" s="292"/>
      <c r="P58" s="292"/>
      <c r="Q58" s="292"/>
      <c r="R58" s="292"/>
      <c r="S58" s="153">
        <f t="shared" si="0"/>
        <v>0</v>
      </c>
      <c r="T58" s="153">
        <f t="shared" si="1"/>
        <v>0</v>
      </c>
      <c r="U58" s="151">
        <f>IF(J58=0,(S58+T58/EERR!$D$2/1.19),(S58+T58/EERR!$D$2/1.19)/J58)</f>
        <v>0</v>
      </c>
      <c r="V58" s="153">
        <f>T58+S58*EERR!$D$2</f>
        <v>0</v>
      </c>
      <c r="W58" s="148">
        <f ca="1">SUMIF(Siteminder!$A$5:$L$164,Jun!G58,Siteminder!$P$5:$P$164)</f>
        <v>0</v>
      </c>
      <c r="X58" s="267">
        <f>SUMIF(Transbank!$A$2:$A$472,B58,Transbank!$L$2:$L$472)+SUMIF(Transbank!$A$2:$A$472,C58,Transbank!$L$2:$L$472)+SUMIF(Transbank!$A$2:$A$472,D58,Transbank!$L$2:$L$472)+(K58+O58)+(L58+P58)*EERR!$D$2</f>
        <v>0</v>
      </c>
      <c r="Y58" s="267">
        <f>X58/EERR!$D$2</f>
        <v>0</v>
      </c>
      <c r="Z58" s="277">
        <f t="shared" si="2"/>
        <v>0</v>
      </c>
    </row>
    <row r="59" spans="1:2047 2049:3072 3074:16384" s="148" customFormat="1" x14ac:dyDescent="0.25">
      <c r="A59" s="260"/>
      <c r="B59" s="293"/>
      <c r="C59" s="293"/>
      <c r="D59" s="293"/>
      <c r="E59" s="261"/>
      <c r="F59" s="261"/>
      <c r="G59" s="261"/>
      <c r="H59" s="262"/>
      <c r="I59" s="262"/>
      <c r="J59" s="261"/>
      <c r="K59" s="263"/>
      <c r="L59" s="264"/>
      <c r="M59" s="263"/>
      <c r="N59" s="263"/>
      <c r="O59" s="263"/>
      <c r="P59" s="263"/>
      <c r="Q59" s="263"/>
      <c r="R59" s="263"/>
      <c r="S59" s="153">
        <f t="shared" si="0"/>
        <v>0</v>
      </c>
      <c r="T59" s="153">
        <f t="shared" si="1"/>
        <v>0</v>
      </c>
      <c r="U59" s="151">
        <f>IF(J59=0,(S59+T59/EERR!$D$2/1.19),(S59+T59/EERR!$D$2/1.19)/J59)</f>
        <v>0</v>
      </c>
      <c r="V59" s="153">
        <f>T59+S59*EERR!$D$2</f>
        <v>0</v>
      </c>
      <c r="W59" s="148">
        <f ca="1">SUMIF(Siteminder!$A$5:$L$164,Jun!G59,Siteminder!$P$5:$P$164)</f>
        <v>0</v>
      </c>
      <c r="X59" s="267">
        <f>SUMIF(Transbank!$A$2:$A$472,B59,Transbank!$L$2:$L$472)+SUMIF(Transbank!$A$2:$A$472,C59,Transbank!$L$2:$L$472)+SUMIF(Transbank!$A$2:$A$472,D59,Transbank!$L$2:$L$472)+(K59+O59)+(L59+P59)*EERR!$D$2</f>
        <v>0</v>
      </c>
      <c r="Y59" s="267">
        <f>X59/EERR!$D$2</f>
        <v>0</v>
      </c>
      <c r="Z59" s="277">
        <f t="shared" si="2"/>
        <v>0</v>
      </c>
    </row>
    <row r="60" spans="1:2047 2049:3072 3074:16384" s="148" customFormat="1" ht="15" customHeight="1" x14ac:dyDescent="0.25">
      <c r="A60" s="260"/>
      <c r="B60" s="293"/>
      <c r="C60" s="293"/>
      <c r="D60" s="293"/>
      <c r="E60" s="261"/>
      <c r="F60" s="261"/>
      <c r="G60" s="261"/>
      <c r="H60" s="262"/>
      <c r="I60" s="262"/>
      <c r="J60" s="261"/>
      <c r="K60" s="263"/>
      <c r="L60" s="278"/>
      <c r="M60" s="279"/>
      <c r="N60" s="279"/>
      <c r="O60" s="279"/>
      <c r="P60" s="279"/>
      <c r="Q60" s="279"/>
      <c r="R60" s="263"/>
      <c r="S60" s="153">
        <f t="shared" si="0"/>
        <v>0</v>
      </c>
      <c r="T60" s="153">
        <f t="shared" si="1"/>
        <v>0</v>
      </c>
      <c r="U60" s="151">
        <f>IF(J60=0,(S60+T60/EERR!$D$2/1.19),(S60+T60/EERR!$D$2/1.19)/J60)</f>
        <v>0</v>
      </c>
      <c r="V60" s="153">
        <f>T60+S60*EERR!$D$2</f>
        <v>0</v>
      </c>
      <c r="W60" s="148">
        <f ca="1">SUMIF(Siteminder!$A$5:$L$164,Jun!G60,Siteminder!$P$5:$P$164)</f>
        <v>0</v>
      </c>
      <c r="X60" s="267">
        <f>SUMIF(Transbank!$A$2:$A$472,B60,Transbank!$L$2:$L$472)+SUMIF(Transbank!$A$2:$A$472,C60,Transbank!$L$2:$L$472)+SUMIF(Transbank!$A$2:$A$472,D60,Transbank!$L$2:$L$472)+(K60+O60)+(L60+P60)*EERR!$D$2</f>
        <v>0</v>
      </c>
      <c r="Y60" s="267">
        <f>X60/EERR!$D$2</f>
        <v>0</v>
      </c>
      <c r="Z60" s="277">
        <f t="shared" si="2"/>
        <v>0</v>
      </c>
    </row>
    <row r="61" spans="1:2047 2049:3072 3074:16384" s="148" customFormat="1" ht="15" customHeight="1" x14ac:dyDescent="0.25">
      <c r="A61" s="260"/>
      <c r="B61" s="293"/>
      <c r="C61" s="293"/>
      <c r="D61" s="293"/>
      <c r="E61" s="261"/>
      <c r="F61" s="261"/>
      <c r="G61" s="261"/>
      <c r="H61" s="262"/>
      <c r="I61" s="262"/>
      <c r="J61" s="261"/>
      <c r="K61" s="263"/>
      <c r="L61" s="264"/>
      <c r="M61" s="263"/>
      <c r="N61" s="263"/>
      <c r="O61" s="263"/>
      <c r="P61" s="263"/>
      <c r="Q61" s="263"/>
      <c r="R61" s="263"/>
      <c r="S61" s="153">
        <f t="shared" si="0"/>
        <v>0</v>
      </c>
      <c r="T61" s="153">
        <f t="shared" si="1"/>
        <v>0</v>
      </c>
      <c r="U61" s="151">
        <f>IF(J61=0,(S61+T61/EERR!$D$2/1.19),(S61+T61/EERR!$D$2/1.19)/J61)</f>
        <v>0</v>
      </c>
      <c r="V61" s="153">
        <f>T61+S61*EERR!$D$2</f>
        <v>0</v>
      </c>
      <c r="W61" s="148">
        <f ca="1">SUMIF(Siteminder!$A$5:$L$164,Jun!G61,Siteminder!$P$5:$P$164)</f>
        <v>0</v>
      </c>
      <c r="X61" s="267">
        <f>SUMIF(Transbank!$A$2:$A$472,B61,Transbank!$L$2:$L$472)+SUMIF(Transbank!$A$2:$A$472,C61,Transbank!$L$2:$L$472)+SUMIF(Transbank!$A$2:$A$472,D61,Transbank!$L$2:$L$472)+(K61+O61)+(L61+P61)*EERR!$D$2</f>
        <v>0</v>
      </c>
      <c r="Y61" s="267">
        <f>X61/EERR!$D$2</f>
        <v>0</v>
      </c>
      <c r="Z61" s="277">
        <f t="shared" si="2"/>
        <v>0</v>
      </c>
    </row>
    <row r="62" spans="1:2047 2049:3072 3074:16384" s="148" customFormat="1" ht="15" customHeight="1" x14ac:dyDescent="0.25">
      <c r="A62" s="260"/>
      <c r="B62" s="293"/>
      <c r="C62" s="293"/>
      <c r="D62" s="293"/>
      <c r="E62" s="261"/>
      <c r="F62" s="261"/>
      <c r="G62" s="261"/>
      <c r="H62" s="262"/>
      <c r="I62" s="262"/>
      <c r="J62" s="261"/>
      <c r="K62" s="263"/>
      <c r="L62" s="264"/>
      <c r="M62" s="263"/>
      <c r="N62" s="263"/>
      <c r="O62" s="263"/>
      <c r="P62" s="263"/>
      <c r="Q62" s="263"/>
      <c r="R62" s="263"/>
      <c r="S62" s="153">
        <f t="shared" si="0"/>
        <v>0</v>
      </c>
      <c r="T62" s="153">
        <f t="shared" si="1"/>
        <v>0</v>
      </c>
      <c r="U62" s="151">
        <f>IF(J62=0,(S62+T62/EERR!$D$2/1.19),(S62+T62/EERR!$D$2/1.19)/J62)</f>
        <v>0</v>
      </c>
      <c r="V62" s="153">
        <f>T62+S62*EERR!$D$2</f>
        <v>0</v>
      </c>
      <c r="W62" s="148">
        <f ca="1">SUMIF(Siteminder!$A$5:$L$164,Jun!G62,Siteminder!$P$5:$P$164)</f>
        <v>0</v>
      </c>
      <c r="X62" s="267">
        <f>SUMIF(Transbank!$A$2:$A$472,B62,Transbank!$L$2:$L$472)+SUMIF(Transbank!$A$2:$A$472,C62,Transbank!$L$2:$L$472)+SUMIF(Transbank!$A$2:$A$472,D62,Transbank!$L$2:$L$472)+(K62+O62)+(L62+P62)*EERR!$D$2</f>
        <v>0</v>
      </c>
      <c r="Y62" s="267">
        <f>X62/EERR!$D$2</f>
        <v>0</v>
      </c>
      <c r="Z62" s="277">
        <f t="shared" si="2"/>
        <v>0</v>
      </c>
    </row>
    <row r="63" spans="1:2047 2049:3072 3074:16384" s="148" customFormat="1" ht="15" customHeight="1" x14ac:dyDescent="0.25">
      <c r="A63" s="260"/>
      <c r="B63" s="293"/>
      <c r="C63" s="293"/>
      <c r="D63" s="293"/>
      <c r="E63" s="261"/>
      <c r="F63" s="261"/>
      <c r="G63" s="261"/>
      <c r="H63" s="262"/>
      <c r="I63" s="262"/>
      <c r="J63" s="261"/>
      <c r="K63" s="263"/>
      <c r="L63" s="264"/>
      <c r="M63" s="263"/>
      <c r="N63" s="263"/>
      <c r="O63" s="263"/>
      <c r="P63" s="263"/>
      <c r="Q63" s="263"/>
      <c r="R63" s="263"/>
      <c r="S63" s="153">
        <f t="shared" si="0"/>
        <v>0</v>
      </c>
      <c r="T63" s="153">
        <f t="shared" si="1"/>
        <v>0</v>
      </c>
      <c r="U63" s="151">
        <f>IF(J63=0,(S63+T63/EERR!$D$2/1.19),(S63+T63/EERR!$D$2/1.19)/J63)</f>
        <v>0</v>
      </c>
      <c r="V63" s="153">
        <f>T63+S63*EERR!$D$2</f>
        <v>0</v>
      </c>
      <c r="W63" s="148">
        <f ca="1">SUMIF(Siteminder!$A$5:$L$164,Jun!G63,Siteminder!$P$5:$P$164)</f>
        <v>0</v>
      </c>
      <c r="X63" s="267">
        <f>SUMIF(Transbank!$A$2:$A$472,B63,Transbank!$L$2:$L$472)+SUMIF(Transbank!$A$2:$A$472,C63,Transbank!$L$2:$L$472)+SUMIF(Transbank!$A$2:$A$472,D63,Transbank!$L$2:$L$472)+(K63+O63)+(L63+P63)*EERR!$D$2</f>
        <v>0</v>
      </c>
      <c r="Y63" s="267">
        <f>X63/EERR!$D$2</f>
        <v>0</v>
      </c>
      <c r="Z63" s="277">
        <f t="shared" si="2"/>
        <v>0</v>
      </c>
    </row>
    <row r="64" spans="1:2047 2049:3072 3074:16384" s="148" customFormat="1" ht="15" customHeight="1" x14ac:dyDescent="0.25">
      <c r="A64" s="260"/>
      <c r="B64" s="293"/>
      <c r="C64" s="293"/>
      <c r="D64" s="293"/>
      <c r="E64" s="261"/>
      <c r="F64" s="261"/>
      <c r="G64" s="261"/>
      <c r="H64" s="262"/>
      <c r="I64" s="262"/>
      <c r="J64" s="261"/>
      <c r="K64" s="263"/>
      <c r="L64" s="264"/>
      <c r="M64" s="263"/>
      <c r="N64" s="263"/>
      <c r="O64" s="263"/>
      <c r="P64" s="263"/>
      <c r="Q64" s="263"/>
      <c r="R64" s="263"/>
      <c r="S64" s="153">
        <f t="shared" si="0"/>
        <v>0</v>
      </c>
      <c r="T64" s="153">
        <f t="shared" si="1"/>
        <v>0</v>
      </c>
      <c r="U64" s="151">
        <f>IF(J64=0,(S64+T64/EERR!$D$2/1.19),(S64+T64/EERR!$D$2/1.19)/J64)</f>
        <v>0</v>
      </c>
      <c r="V64" s="153">
        <f>T64+S64*EERR!$D$2</f>
        <v>0</v>
      </c>
      <c r="W64" s="148">
        <f ca="1">SUMIF(Siteminder!$A$5:$L$164,Jun!G64,Siteminder!$P$5:$P$164)</f>
        <v>0</v>
      </c>
      <c r="X64" s="267">
        <f>SUMIF(Transbank!$A$2:$A$472,B64,Transbank!$L$2:$L$472)+SUMIF(Transbank!$A$2:$A$472,C64,Transbank!$L$2:$L$472)+SUMIF(Transbank!$A$2:$A$472,D64,Transbank!$L$2:$L$472)+(K64+O64)+(L64+P64)*EERR!$D$2</f>
        <v>0</v>
      </c>
      <c r="Y64" s="267">
        <f>X64/EERR!$D$2</f>
        <v>0</v>
      </c>
      <c r="Z64" s="277">
        <f t="shared" si="2"/>
        <v>0</v>
      </c>
    </row>
    <row r="65" spans="1:26" s="148" customFormat="1" ht="15" customHeight="1" x14ac:dyDescent="0.25">
      <c r="A65" s="260"/>
      <c r="B65" s="293"/>
      <c r="C65" s="293"/>
      <c r="D65" s="293"/>
      <c r="E65" s="261"/>
      <c r="F65" s="261"/>
      <c r="G65" s="261"/>
      <c r="H65" s="262"/>
      <c r="I65" s="262"/>
      <c r="J65" s="261"/>
      <c r="K65" s="263"/>
      <c r="L65" s="264"/>
      <c r="M65" s="263"/>
      <c r="N65" s="263"/>
      <c r="O65" s="263"/>
      <c r="P65" s="263"/>
      <c r="Q65" s="263"/>
      <c r="R65" s="263"/>
      <c r="S65" s="153">
        <f t="shared" ref="S65:S66" si="5">L65+N65+P65+R65</f>
        <v>0</v>
      </c>
      <c r="T65" s="153">
        <f t="shared" ref="T65:T66" si="6">M65+O65+K65+Q65</f>
        <v>0</v>
      </c>
      <c r="U65" s="151">
        <f>IF(J65=0,(S65+T65/EERR!$D$2/1.19),(S65+T65/EERR!$D$2/1.19)/J65)</f>
        <v>0</v>
      </c>
      <c r="V65" s="153">
        <f>T65+S65*EERR!$D$2</f>
        <v>0</v>
      </c>
      <c r="W65" s="148">
        <f ca="1">SUMIF(Siteminder!$A$5:$L$164,Jun!G65,Siteminder!$P$5:$P$164)</f>
        <v>0</v>
      </c>
      <c r="X65" s="267">
        <f>SUMIF(Transbank!$A$2:$A$472,B65,Transbank!$L$2:$L$472)+SUMIF(Transbank!$A$2:$A$472,C65,Transbank!$L$2:$L$472)+SUMIF(Transbank!$A$2:$A$472,D65,Transbank!$L$2:$L$472)+(K65+O65)+(L65+P65)*EERR!$D$2</f>
        <v>0</v>
      </c>
      <c r="Y65" s="267">
        <f>X65/EERR!$D$2</f>
        <v>0</v>
      </c>
      <c r="Z65" s="277">
        <f t="shared" si="2"/>
        <v>0</v>
      </c>
    </row>
    <row r="66" spans="1:26" s="148" customFormat="1" ht="15" customHeight="1" x14ac:dyDescent="0.25">
      <c r="A66" s="260"/>
      <c r="B66" s="293"/>
      <c r="C66" s="293"/>
      <c r="D66" s="293"/>
      <c r="E66" s="261"/>
      <c r="F66" s="261"/>
      <c r="G66" s="261"/>
      <c r="H66" s="262"/>
      <c r="I66" s="262"/>
      <c r="J66" s="261"/>
      <c r="K66" s="263"/>
      <c r="L66" s="264"/>
      <c r="M66" s="263"/>
      <c r="N66" s="263"/>
      <c r="O66" s="263"/>
      <c r="P66" s="263"/>
      <c r="Q66" s="263"/>
      <c r="R66" s="263"/>
      <c r="S66" s="153">
        <f t="shared" si="5"/>
        <v>0</v>
      </c>
      <c r="T66" s="153">
        <f t="shared" si="6"/>
        <v>0</v>
      </c>
      <c r="U66" s="151">
        <f>IF(J66=0,(S66+T66/EERR!$D$2/1.19),(S66+T66/EERR!$D$2/1.19)/J66)</f>
        <v>0</v>
      </c>
      <c r="V66" s="153">
        <f>T66+S66*EERR!$D$2</f>
        <v>0</v>
      </c>
      <c r="W66" s="148">
        <f ca="1">SUMIF(Siteminder!$A$5:$L$164,Jun!G66,Siteminder!$P$5:$P$164)</f>
        <v>0</v>
      </c>
      <c r="X66" s="267">
        <f>SUMIF(Transbank!$A$2:$A$472,B66,Transbank!$L$2:$L$472)+SUMIF(Transbank!$A$2:$A$472,C66,Transbank!$L$2:$L$472)+SUMIF(Transbank!$A$2:$A$472,D66,Transbank!$L$2:$L$472)+(K66+O66)+(L66+P66)*EERR!$D$2</f>
        <v>0</v>
      </c>
      <c r="Y66" s="267">
        <f>X66/EERR!$D$2</f>
        <v>0</v>
      </c>
      <c r="Z66" s="277">
        <f t="shared" si="2"/>
        <v>0</v>
      </c>
    </row>
    <row r="67" spans="1:26" ht="12.75" x14ac:dyDescent="0.2">
      <c r="A67" s="244"/>
      <c r="B67" s="244"/>
      <c r="C67" s="244"/>
      <c r="D67" s="244"/>
      <c r="E67" s="244"/>
      <c r="F67" s="244"/>
      <c r="G67" s="244"/>
      <c r="H67" s="249"/>
      <c r="I67" s="249"/>
      <c r="J67" s="250">
        <f>SUM(J3:J66)</f>
        <v>76</v>
      </c>
      <c r="K67" s="250">
        <f t="shared" ref="K67:P67" si="7">SUM(K3:K66)</f>
        <v>0</v>
      </c>
      <c r="L67" s="250">
        <f t="shared" si="7"/>
        <v>1230</v>
      </c>
      <c r="M67" s="250">
        <f t="shared" si="7"/>
        <v>714190</v>
      </c>
      <c r="N67" s="250">
        <f t="shared" si="7"/>
        <v>10964</v>
      </c>
      <c r="O67" s="250">
        <f t="shared" si="7"/>
        <v>0</v>
      </c>
      <c r="P67" s="250">
        <f t="shared" si="7"/>
        <v>0</v>
      </c>
      <c r="Q67" s="250"/>
      <c r="R67" s="250"/>
      <c r="S67" s="250">
        <f>SUM(S3:S66)</f>
        <v>15624</v>
      </c>
      <c r="T67" s="250">
        <f>SUM(T3:T66)</f>
        <v>1448538</v>
      </c>
      <c r="U67" s="250">
        <f>IF(J67=0,(S67+T67/EERR!$D$2/1.19),(S67+T67/EERR!$D$2/1.19)/J67)</f>
        <v>228.71023107988557</v>
      </c>
      <c r="V67" s="250">
        <f>SUM(V3:V66)</f>
        <v>12266908.080000002</v>
      </c>
      <c r="W67" s="250">
        <f ca="1">SUM(W3:W66)</f>
        <v>71</v>
      </c>
      <c r="X67" s="250">
        <f>SUM(X3:X66)</f>
        <v>12265652.280000001</v>
      </c>
      <c r="Y67" s="250"/>
      <c r="Z67" s="277">
        <f t="shared" si="2"/>
        <v>-1255.8000000007451</v>
      </c>
    </row>
    <row r="68" spans="1:26" s="148" customFormat="1" x14ac:dyDescent="0.25">
      <c r="A68" s="260">
        <v>3981</v>
      </c>
      <c r="B68" s="293">
        <v>1396</v>
      </c>
      <c r="C68" s="293">
        <v>1458</v>
      </c>
      <c r="D68" s="293"/>
      <c r="E68" s="261" t="s">
        <v>616</v>
      </c>
      <c r="F68" s="261" t="s">
        <v>264</v>
      </c>
      <c r="G68" s="276">
        <v>1905044491942</v>
      </c>
      <c r="H68" s="262">
        <v>43644</v>
      </c>
      <c r="I68" s="262">
        <v>43647</v>
      </c>
      <c r="J68" s="261">
        <v>3</v>
      </c>
      <c r="K68" s="263"/>
      <c r="L68" s="264"/>
      <c r="M68" s="263"/>
      <c r="N68" s="263">
        <v>418</v>
      </c>
      <c r="O68" s="263"/>
      <c r="P68" s="263"/>
      <c r="Q68" s="263"/>
      <c r="R68" s="263">
        <v>209</v>
      </c>
      <c r="S68" s="153">
        <f t="shared" ref="S68:S85" si="8">L68+N68+P68+R68</f>
        <v>627</v>
      </c>
      <c r="T68" s="153">
        <f t="shared" ref="T68:T85" si="9">M68+O68+K68+Q68</f>
        <v>0</v>
      </c>
      <c r="U68" s="151">
        <f>IF(J68=0,(S68+T68/EERR!$D$2/1.19),(S68+T68/EERR!$D$2/1.19)/J68)</f>
        <v>209</v>
      </c>
      <c r="V68" s="153">
        <f>T68+S68*EERR!$D$2</f>
        <v>434147.33999999997</v>
      </c>
      <c r="W68" s="148">
        <f ca="1">SUMIF(Siteminder!$A$5:$L$164,Jun!G68,Siteminder!$P$5:$P$164)</f>
        <v>3</v>
      </c>
      <c r="X68" s="267">
        <f>SUMIF(Transbank!$A$2:$A$472,B68,Transbank!$L$2:$L$472)+SUMIF(Transbank!$A$2:$A$472,C68,Transbank!$L$2:$L$472)+SUMIF(Transbank!$A$2:$A$472,D68,Transbank!$L$2:$L$472)+(K68+O68)+(L68+P68)*EERR!$D$2</f>
        <v>434059.56</v>
      </c>
      <c r="Y68" s="268">
        <f>X68/EERR!$D$2</f>
        <v>626.87322723202681</v>
      </c>
      <c r="Z68" s="277">
        <f t="shared" si="2"/>
        <v>-87.779999999969732</v>
      </c>
    </row>
    <row r="69" spans="1:26" s="148" customFormat="1" x14ac:dyDescent="0.25">
      <c r="A69" s="260"/>
      <c r="B69" s="293"/>
      <c r="C69" s="293"/>
      <c r="D69" s="293"/>
      <c r="E69" s="261"/>
      <c r="F69" s="261"/>
      <c r="G69" s="276"/>
      <c r="H69" s="262"/>
      <c r="I69" s="262"/>
      <c r="J69" s="261"/>
      <c r="K69" s="263"/>
      <c r="L69" s="264"/>
      <c r="M69" s="263"/>
      <c r="N69" s="263"/>
      <c r="O69" s="263"/>
      <c r="P69" s="263"/>
      <c r="Q69" s="263"/>
      <c r="R69" s="263"/>
      <c r="S69" s="153">
        <f t="shared" si="8"/>
        <v>0</v>
      </c>
      <c r="T69" s="153">
        <f t="shared" si="9"/>
        <v>0</v>
      </c>
      <c r="U69" s="151">
        <f>IF(J69=0,(S69+T69/EERR!$D$2/1.19),(S69+T69/EERR!$D$2/1.19)/J69)</f>
        <v>0</v>
      </c>
      <c r="V69" s="153">
        <f>T69+S69*EERR!$D$2</f>
        <v>0</v>
      </c>
      <c r="W69" s="148">
        <f ca="1">SUMIF(Siteminder!$A$5:$L$164,Jun!G69,Siteminder!$P$5:$P$164)</f>
        <v>0</v>
      </c>
      <c r="X69" s="267">
        <f>SUMIF(Transbank!$A$2:$A$472,B69,Transbank!$L$2:$L$472)+SUMIF(Transbank!$A$2:$A$472,C69,Transbank!$L$2:$L$472)+SUMIF(Transbank!$A$2:$A$472,D69,Transbank!$L$2:$L$472)+(K69+O69)+(L69+P69)*EERR!$D$2</f>
        <v>0</v>
      </c>
      <c r="Y69" s="268">
        <f>X69/EERR!$D$2</f>
        <v>0</v>
      </c>
      <c r="Z69" s="277">
        <f t="shared" si="2"/>
        <v>0</v>
      </c>
    </row>
    <row r="70" spans="1:26" s="148" customFormat="1" x14ac:dyDescent="0.25">
      <c r="A70" s="260"/>
      <c r="B70" s="293"/>
      <c r="C70" s="293"/>
      <c r="D70" s="293"/>
      <c r="E70" s="261"/>
      <c r="F70" s="261"/>
      <c r="G70" s="276"/>
      <c r="H70" s="262"/>
      <c r="I70" s="262"/>
      <c r="J70" s="261"/>
      <c r="K70" s="263"/>
      <c r="L70" s="264"/>
      <c r="M70" s="263"/>
      <c r="N70" s="263"/>
      <c r="O70" s="263"/>
      <c r="P70" s="263"/>
      <c r="Q70" s="263"/>
      <c r="R70" s="263"/>
      <c r="S70" s="153">
        <f t="shared" si="8"/>
        <v>0</v>
      </c>
      <c r="T70" s="153">
        <f t="shared" si="9"/>
        <v>0</v>
      </c>
      <c r="U70" s="151">
        <f>IF(J70=0,(S70+T70/EERR!$D$2/1.19),(S70+T70/EERR!$D$2/1.19)/J70)</f>
        <v>0</v>
      </c>
      <c r="V70" s="153">
        <f>T70+S70*EERR!$D$2</f>
        <v>0</v>
      </c>
      <c r="W70" s="148">
        <f ca="1">SUMIF(Siteminder!$A$5:$L$164,Jun!G70,Siteminder!$P$5:$P$164)</f>
        <v>0</v>
      </c>
      <c r="X70" s="267">
        <f>SUMIF(Transbank!$A$2:$A$472,B70,Transbank!$L$2:$L$472)+SUMIF(Transbank!$A$2:$A$472,C70,Transbank!$L$2:$L$472)+SUMIF(Transbank!$A$2:$A$472,D70,Transbank!$L$2:$L$472)+(K70+O70)+(L70+P70)*EERR!$D$2</f>
        <v>0</v>
      </c>
      <c r="Y70" s="268">
        <f>X70/EERR!$D$2</f>
        <v>0</v>
      </c>
      <c r="Z70" s="277">
        <f t="shared" ref="Z70:Z85" si="10">+X70-V70</f>
        <v>0</v>
      </c>
    </row>
    <row r="71" spans="1:26" s="148" customFormat="1" x14ac:dyDescent="0.25">
      <c r="A71" s="260"/>
      <c r="B71" s="293"/>
      <c r="C71" s="293"/>
      <c r="D71" s="293"/>
      <c r="E71" s="261"/>
      <c r="F71" s="261"/>
      <c r="G71" s="276"/>
      <c r="H71" s="262"/>
      <c r="I71" s="262"/>
      <c r="J71" s="261"/>
      <c r="K71" s="263"/>
      <c r="L71" s="264"/>
      <c r="M71" s="263"/>
      <c r="N71" s="263"/>
      <c r="O71" s="263"/>
      <c r="P71" s="263"/>
      <c r="Q71" s="263"/>
      <c r="R71" s="263"/>
      <c r="S71" s="153">
        <f t="shared" si="8"/>
        <v>0</v>
      </c>
      <c r="T71" s="153">
        <f t="shared" si="9"/>
        <v>0</v>
      </c>
      <c r="U71" s="151">
        <f>IF(J71=0,(S71+T71/EERR!$D$2/1.19),(S71+T71/EERR!$D$2/1.19)/J71)</f>
        <v>0</v>
      </c>
      <c r="V71" s="153">
        <f>T71+S71*EERR!$D$2</f>
        <v>0</v>
      </c>
      <c r="W71" s="148">
        <f ca="1">SUMIF(Siteminder!$A$5:$L$164,Jun!G71,Siteminder!$P$5:$P$164)</f>
        <v>0</v>
      </c>
      <c r="X71" s="267">
        <f>SUMIF(Transbank!$A$2:$A$472,B71,Transbank!$L$2:$L$472)+SUMIF(Transbank!$A$2:$A$472,C71,Transbank!$L$2:$L$472)+SUMIF(Transbank!$A$2:$A$472,D71,Transbank!$L$2:$L$472)+(K71+O71)+(L71+P71)*EERR!$D$2</f>
        <v>0</v>
      </c>
      <c r="Y71" s="268">
        <f>X71/EERR!$D$2</f>
        <v>0</v>
      </c>
      <c r="Z71" s="277">
        <f t="shared" si="10"/>
        <v>0</v>
      </c>
    </row>
    <row r="72" spans="1:26" s="148" customFormat="1" x14ac:dyDescent="0.25">
      <c r="A72" s="260"/>
      <c r="B72" s="293"/>
      <c r="C72" s="293"/>
      <c r="D72" s="293"/>
      <c r="E72" s="261"/>
      <c r="F72" s="261"/>
      <c r="G72" s="276"/>
      <c r="H72" s="262"/>
      <c r="I72" s="262"/>
      <c r="J72" s="261"/>
      <c r="K72" s="263"/>
      <c r="L72" s="264"/>
      <c r="M72" s="263"/>
      <c r="N72" s="263"/>
      <c r="O72" s="263"/>
      <c r="P72" s="263"/>
      <c r="Q72" s="263"/>
      <c r="R72" s="263"/>
      <c r="S72" s="153">
        <f t="shared" si="8"/>
        <v>0</v>
      </c>
      <c r="T72" s="153">
        <f t="shared" si="9"/>
        <v>0</v>
      </c>
      <c r="U72" s="151">
        <f>IF(J72=0,(S72+T72/EERR!$D$2/1.19),(S72+T72/EERR!$D$2/1.19)/J72)</f>
        <v>0</v>
      </c>
      <c r="V72" s="153">
        <f>T72+S72*EERR!$D$2</f>
        <v>0</v>
      </c>
      <c r="W72" s="148">
        <f ca="1">SUMIF(Siteminder!$A$5:$L$164,Jun!G72,Siteminder!$P$5:$P$164)</f>
        <v>0</v>
      </c>
      <c r="X72" s="267">
        <f>SUMIF(Transbank!$A$2:$A$472,B72,Transbank!$L$2:$L$472)+SUMIF(Transbank!$A$2:$A$472,C72,Transbank!$L$2:$L$472)+SUMIF(Transbank!$A$2:$A$472,D72,Transbank!$L$2:$L$472)+(K72+O72)+(L72+P72)*EERR!$D$2</f>
        <v>0</v>
      </c>
      <c r="Y72" s="268">
        <f>X72/EERR!$D$2</f>
        <v>0</v>
      </c>
      <c r="Z72" s="277">
        <f t="shared" si="10"/>
        <v>0</v>
      </c>
    </row>
    <row r="73" spans="1:26" s="148" customFormat="1" x14ac:dyDescent="0.25">
      <c r="A73" s="260"/>
      <c r="B73" s="293"/>
      <c r="C73" s="293"/>
      <c r="D73" s="293"/>
      <c r="E73" s="261"/>
      <c r="F73" s="261"/>
      <c r="G73" s="276"/>
      <c r="H73" s="262"/>
      <c r="I73" s="262"/>
      <c r="J73" s="261"/>
      <c r="K73" s="263"/>
      <c r="L73" s="264"/>
      <c r="M73" s="263"/>
      <c r="N73" s="263"/>
      <c r="O73" s="263"/>
      <c r="P73" s="263"/>
      <c r="Q73" s="263"/>
      <c r="R73" s="263"/>
      <c r="S73" s="153">
        <f t="shared" si="8"/>
        <v>0</v>
      </c>
      <c r="T73" s="153">
        <f t="shared" si="9"/>
        <v>0</v>
      </c>
      <c r="U73" s="151">
        <f>IF(J73=0,(S73+T73/EERR!$D$2/1.19),(S73+T73/EERR!$D$2/1.19)/J73)</f>
        <v>0</v>
      </c>
      <c r="V73" s="153">
        <f>T73+S73*EERR!$D$2</f>
        <v>0</v>
      </c>
      <c r="W73" s="148">
        <f ca="1">SUMIF(Siteminder!$A$5:$L$164,Jun!G73,Siteminder!$P$5:$P$164)</f>
        <v>0</v>
      </c>
      <c r="X73" s="267">
        <f>SUMIF(Transbank!$A$2:$A$472,B73,Transbank!$L$2:$L$472)+SUMIF(Transbank!$A$2:$A$472,C73,Transbank!$L$2:$L$472)+SUMIF(Transbank!$A$2:$A$472,D73,Transbank!$L$2:$L$472)+(K73+O73)+(L73+P73)*EERR!$D$2</f>
        <v>0</v>
      </c>
      <c r="Y73" s="268">
        <f>X73/EERR!$D$2</f>
        <v>0</v>
      </c>
      <c r="Z73" s="277">
        <f t="shared" si="10"/>
        <v>0</v>
      </c>
    </row>
    <row r="74" spans="1:26" s="148" customFormat="1" x14ac:dyDescent="0.25">
      <c r="A74" s="260"/>
      <c r="B74" s="293"/>
      <c r="C74" s="293"/>
      <c r="D74" s="293"/>
      <c r="E74" s="261"/>
      <c r="F74" s="261"/>
      <c r="G74" s="276"/>
      <c r="H74" s="262"/>
      <c r="I74" s="262"/>
      <c r="J74" s="261"/>
      <c r="K74" s="263"/>
      <c r="L74" s="264"/>
      <c r="M74" s="263"/>
      <c r="N74" s="263"/>
      <c r="O74" s="263"/>
      <c r="P74" s="263"/>
      <c r="Q74" s="263"/>
      <c r="R74" s="263"/>
      <c r="S74" s="153">
        <f t="shared" ref="S74:S77" si="11">L74+N74+P74+R74</f>
        <v>0</v>
      </c>
      <c r="T74" s="153">
        <f t="shared" ref="T74:T77" si="12">M74+O74+K74+Q74</f>
        <v>0</v>
      </c>
      <c r="U74" s="151">
        <f>IF(J74=0,(S74+T74/EERR!$D$2/1.19),(S74+T74/EERR!$D$2/1.19)/J74)</f>
        <v>0</v>
      </c>
      <c r="V74" s="153">
        <f>T74+S74*EERR!$D$2</f>
        <v>0</v>
      </c>
      <c r="W74" s="148">
        <f ca="1">SUMIF(Siteminder!$A$5:$L$164,Jun!G74,Siteminder!$P$5:$P$164)</f>
        <v>0</v>
      </c>
      <c r="X74" s="267">
        <f>SUMIF(Transbank!$A$2:$A$472,B74,Transbank!$L$2:$L$472)+SUMIF(Transbank!$A$2:$A$472,C74,Transbank!$L$2:$L$472)+SUMIF(Transbank!$A$2:$A$472,D74,Transbank!$L$2:$L$472)+(K74+O74)+(L74+P74)*EERR!$D$2</f>
        <v>0</v>
      </c>
      <c r="Y74" s="268">
        <f>X74/EERR!$D$2</f>
        <v>0</v>
      </c>
      <c r="Z74" s="277">
        <f t="shared" si="10"/>
        <v>0</v>
      </c>
    </row>
    <row r="75" spans="1:26" s="148" customFormat="1" x14ac:dyDescent="0.25">
      <c r="A75" s="260"/>
      <c r="B75" s="293"/>
      <c r="C75" s="293"/>
      <c r="D75" s="293"/>
      <c r="E75" s="261"/>
      <c r="F75" s="261"/>
      <c r="G75" s="276"/>
      <c r="H75" s="262"/>
      <c r="I75" s="262"/>
      <c r="J75" s="261"/>
      <c r="K75" s="263"/>
      <c r="L75" s="264"/>
      <c r="M75" s="263"/>
      <c r="N75" s="263"/>
      <c r="O75" s="263"/>
      <c r="P75" s="263"/>
      <c r="Q75" s="263"/>
      <c r="R75" s="263"/>
      <c r="S75" s="153">
        <f t="shared" si="11"/>
        <v>0</v>
      </c>
      <c r="T75" s="153">
        <f t="shared" si="12"/>
        <v>0</v>
      </c>
      <c r="U75" s="151">
        <f>IF(J75=0,(S75+T75/EERR!$D$2/1.19),(S75+T75/EERR!$D$2/1.19)/J75)</f>
        <v>0</v>
      </c>
      <c r="V75" s="153">
        <f>T75+S75*EERR!$D$2</f>
        <v>0</v>
      </c>
      <c r="W75" s="148">
        <f ca="1">SUMIF(Siteminder!$A$5:$L$164,Jun!G75,Siteminder!$P$5:$P$164)</f>
        <v>0</v>
      </c>
      <c r="X75" s="267">
        <f>SUMIF(Transbank!$A$2:$A$472,B75,Transbank!$L$2:$L$472)+SUMIF(Transbank!$A$2:$A$472,C75,Transbank!$L$2:$L$472)+SUMIF(Transbank!$A$2:$A$472,D75,Transbank!$L$2:$L$472)+(K75+O75)+(L75+P75)*EERR!$D$2</f>
        <v>0</v>
      </c>
      <c r="Y75" s="268">
        <f>X75/EERR!$D$2</f>
        <v>0</v>
      </c>
      <c r="Z75" s="277">
        <f t="shared" si="10"/>
        <v>0</v>
      </c>
    </row>
    <row r="76" spans="1:26" s="148" customFormat="1" x14ac:dyDescent="0.25">
      <c r="A76" s="260"/>
      <c r="B76" s="293"/>
      <c r="C76" s="293"/>
      <c r="D76" s="293"/>
      <c r="E76" s="261"/>
      <c r="F76" s="261"/>
      <c r="G76" s="276"/>
      <c r="H76" s="262"/>
      <c r="I76" s="262"/>
      <c r="J76" s="261"/>
      <c r="K76" s="263"/>
      <c r="L76" s="264"/>
      <c r="M76" s="263"/>
      <c r="N76" s="263"/>
      <c r="O76" s="263"/>
      <c r="P76" s="263"/>
      <c r="Q76" s="263"/>
      <c r="R76" s="263"/>
      <c r="S76" s="153">
        <f t="shared" si="11"/>
        <v>0</v>
      </c>
      <c r="T76" s="153">
        <f t="shared" si="12"/>
        <v>0</v>
      </c>
      <c r="U76" s="151">
        <f>IF(J76=0,(S76+T76/EERR!$D$2/1.19),(S76+T76/EERR!$D$2/1.19)/J76)</f>
        <v>0</v>
      </c>
      <c r="V76" s="153">
        <f>T76+S76*EERR!$D$2</f>
        <v>0</v>
      </c>
      <c r="W76" s="148">
        <f ca="1">SUMIF(Siteminder!$A$5:$L$164,Jun!G76,Siteminder!$P$5:$P$164)</f>
        <v>0</v>
      </c>
      <c r="X76" s="267">
        <f>SUMIF(Transbank!$A$2:$A$472,B76,Transbank!$L$2:$L$472)+SUMIF(Transbank!$A$2:$A$472,C76,Transbank!$L$2:$L$472)+SUMIF(Transbank!$A$2:$A$472,D76,Transbank!$L$2:$L$472)+(K76+O76)+(L76+P76)*EERR!$D$2</f>
        <v>0</v>
      </c>
      <c r="Y76" s="268">
        <f>X76/EERR!$D$2</f>
        <v>0</v>
      </c>
      <c r="Z76" s="277">
        <f t="shared" si="10"/>
        <v>0</v>
      </c>
    </row>
    <row r="77" spans="1:26" s="148" customFormat="1" x14ac:dyDescent="0.25">
      <c r="A77" s="260"/>
      <c r="B77" s="293"/>
      <c r="C77" s="293"/>
      <c r="D77" s="293"/>
      <c r="E77" s="261"/>
      <c r="F77" s="261"/>
      <c r="G77" s="276"/>
      <c r="H77" s="262"/>
      <c r="I77" s="262"/>
      <c r="J77" s="261"/>
      <c r="K77" s="263"/>
      <c r="L77" s="264"/>
      <c r="M77" s="263"/>
      <c r="N77" s="263"/>
      <c r="O77" s="263"/>
      <c r="P77" s="263"/>
      <c r="Q77" s="263"/>
      <c r="R77" s="263"/>
      <c r="S77" s="153">
        <f t="shared" si="11"/>
        <v>0</v>
      </c>
      <c r="T77" s="153">
        <f t="shared" si="12"/>
        <v>0</v>
      </c>
      <c r="U77" s="151">
        <f>IF(J77=0,(S77+T77/EERR!$D$2/1.19),(S77+T77/EERR!$D$2/1.19)/J77)</f>
        <v>0</v>
      </c>
      <c r="V77" s="153">
        <f>T77+S77*EERR!$D$2</f>
        <v>0</v>
      </c>
      <c r="W77" s="148">
        <f ca="1">SUMIF(Siteminder!$A$5:$L$164,Jun!G77,Siteminder!$P$5:$P$164)</f>
        <v>0</v>
      </c>
      <c r="X77" s="267">
        <f>SUMIF(Transbank!$A$2:$A$472,B77,Transbank!$L$2:$L$472)+SUMIF(Transbank!$A$2:$A$472,C77,Transbank!$L$2:$L$472)+SUMIF(Transbank!$A$2:$A$472,D77,Transbank!$L$2:$L$472)+(K77+O77)+(L77+P77)*EERR!$D$2</f>
        <v>0</v>
      </c>
      <c r="Y77" s="268">
        <f>X77/EERR!$D$2</f>
        <v>0</v>
      </c>
      <c r="Z77" s="277">
        <f t="shared" si="10"/>
        <v>0</v>
      </c>
    </row>
    <row r="78" spans="1:26" s="148" customFormat="1" x14ac:dyDescent="0.25">
      <c r="A78" s="260"/>
      <c r="B78" s="293"/>
      <c r="C78" s="293"/>
      <c r="D78" s="293"/>
      <c r="E78" s="261"/>
      <c r="F78" s="261"/>
      <c r="G78" s="276"/>
      <c r="H78" s="262"/>
      <c r="I78" s="262"/>
      <c r="J78" s="261"/>
      <c r="K78" s="263"/>
      <c r="L78" s="264"/>
      <c r="M78" s="263"/>
      <c r="N78" s="263"/>
      <c r="O78" s="263"/>
      <c r="P78" s="263"/>
      <c r="Q78" s="263"/>
      <c r="R78" s="263"/>
      <c r="S78" s="153">
        <f t="shared" si="8"/>
        <v>0</v>
      </c>
      <c r="T78" s="153">
        <f t="shared" si="9"/>
        <v>0</v>
      </c>
      <c r="U78" s="151">
        <f>IF(J78=0,(S78+T78/EERR!$D$2/1.19),(S78+T78/EERR!$D$2/1.19)/J78)</f>
        <v>0</v>
      </c>
      <c r="V78" s="153">
        <f>T78+S78*EERR!$D$2</f>
        <v>0</v>
      </c>
      <c r="W78" s="148">
        <f ca="1">SUMIF(Siteminder!$A$5:$L$164,Jun!G78,Siteminder!$P$5:$P$164)</f>
        <v>0</v>
      </c>
      <c r="X78" s="267">
        <f>SUMIF(Transbank!$A$2:$A$472,B78,Transbank!$L$2:$L$472)+SUMIF(Transbank!$A$2:$A$472,C78,Transbank!$L$2:$L$472)+SUMIF(Transbank!$A$2:$A$472,D78,Transbank!$L$2:$L$472)+(K78+O78)+(L78+P78)*EERR!$D$2</f>
        <v>0</v>
      </c>
      <c r="Y78" s="268">
        <f>X78/EERR!$D$2</f>
        <v>0</v>
      </c>
      <c r="Z78" s="277">
        <f t="shared" si="10"/>
        <v>0</v>
      </c>
    </row>
    <row r="79" spans="1:26" s="148" customFormat="1" x14ac:dyDescent="0.25">
      <c r="A79" s="260"/>
      <c r="B79" s="293"/>
      <c r="C79" s="293"/>
      <c r="D79" s="293"/>
      <c r="E79" s="261"/>
      <c r="F79" s="261"/>
      <c r="G79" s="276"/>
      <c r="H79" s="262"/>
      <c r="I79" s="262"/>
      <c r="J79" s="261"/>
      <c r="K79" s="263"/>
      <c r="L79" s="264"/>
      <c r="M79" s="263"/>
      <c r="N79" s="263"/>
      <c r="O79" s="263"/>
      <c r="P79" s="263"/>
      <c r="Q79" s="263"/>
      <c r="R79" s="263"/>
      <c r="S79" s="153">
        <f t="shared" si="8"/>
        <v>0</v>
      </c>
      <c r="T79" s="153">
        <f t="shared" si="9"/>
        <v>0</v>
      </c>
      <c r="U79" s="151">
        <f>IF(J79=0,(S79+T79/EERR!$D$2/1.19),(S79+T79/EERR!$D$2/1.19)/J79)</f>
        <v>0</v>
      </c>
      <c r="V79" s="153">
        <f>T79+S79*EERR!$D$2</f>
        <v>0</v>
      </c>
      <c r="W79" s="148">
        <f ca="1">SUMIF(Siteminder!$A$5:$L$164,Jun!G79,Siteminder!$P$5:$P$164)</f>
        <v>0</v>
      </c>
      <c r="X79" s="267">
        <f>SUMIF(Transbank!$A$2:$A$472,B79,Transbank!$L$2:$L$472)+SUMIF(Transbank!$A$2:$A$472,C79,Transbank!$L$2:$L$472)+SUMIF(Transbank!$A$2:$A$472,D79,Transbank!$L$2:$L$472)+(K79+O79)+(L79+P79)*EERR!$D$2</f>
        <v>0</v>
      </c>
      <c r="Y79" s="268">
        <f>X79/EERR!$D$2</f>
        <v>0</v>
      </c>
      <c r="Z79" s="277">
        <f t="shared" si="10"/>
        <v>0</v>
      </c>
    </row>
    <row r="80" spans="1:26" s="148" customFormat="1" x14ac:dyDescent="0.25">
      <c r="A80" s="260"/>
      <c r="B80" s="293"/>
      <c r="C80" s="293"/>
      <c r="D80" s="293"/>
      <c r="E80" s="261"/>
      <c r="F80" s="261"/>
      <c r="G80" s="276"/>
      <c r="H80" s="262"/>
      <c r="I80" s="262"/>
      <c r="J80" s="261"/>
      <c r="K80" s="263"/>
      <c r="L80" s="264"/>
      <c r="M80" s="263"/>
      <c r="N80" s="263"/>
      <c r="O80" s="263"/>
      <c r="P80" s="263"/>
      <c r="Q80" s="263"/>
      <c r="R80" s="263"/>
      <c r="S80" s="153">
        <f t="shared" ref="S80:S84" si="13">L80+N80+P80+R80</f>
        <v>0</v>
      </c>
      <c r="T80" s="153">
        <f t="shared" ref="T80:T84" si="14">M80+O80+K80+Q80</f>
        <v>0</v>
      </c>
      <c r="U80" s="151">
        <f>IF(J80=0,(S80+T80/EERR!$D$2/1.19),(S80+T80/EERR!$D$2/1.19)/J80)</f>
        <v>0</v>
      </c>
      <c r="V80" s="153">
        <f>T80+S80*EERR!$D$2</f>
        <v>0</v>
      </c>
      <c r="W80" s="148">
        <f ca="1">SUMIF(Siteminder!$A$5:$L$164,Jun!G80,Siteminder!$P$5:$P$164)</f>
        <v>0</v>
      </c>
      <c r="X80" s="267">
        <f>SUMIF(Transbank!$A$2:$A$472,B80,Transbank!$L$2:$L$472)+SUMIF(Transbank!$A$2:$A$472,C80,Transbank!$L$2:$L$472)+SUMIF(Transbank!$A$2:$A$472,D80,Transbank!$L$2:$L$472)+(K80+O80)+(L80+P80)*EERR!$D$2</f>
        <v>0</v>
      </c>
      <c r="Y80" s="268">
        <f>X80/EERR!$D$2</f>
        <v>0</v>
      </c>
      <c r="Z80" s="277">
        <f t="shared" si="10"/>
        <v>0</v>
      </c>
    </row>
    <row r="81" spans="1:26" s="148" customFormat="1" x14ac:dyDescent="0.25">
      <c r="A81" s="260"/>
      <c r="B81" s="293"/>
      <c r="C81" s="293"/>
      <c r="D81" s="293"/>
      <c r="E81" s="261"/>
      <c r="F81" s="261"/>
      <c r="G81" s="276"/>
      <c r="H81" s="262"/>
      <c r="I81" s="262"/>
      <c r="J81" s="261"/>
      <c r="K81" s="263"/>
      <c r="L81" s="264"/>
      <c r="M81" s="263"/>
      <c r="N81" s="263"/>
      <c r="O81" s="263"/>
      <c r="P81" s="263"/>
      <c r="Q81" s="263"/>
      <c r="R81" s="263"/>
      <c r="S81" s="153">
        <f t="shared" si="13"/>
        <v>0</v>
      </c>
      <c r="T81" s="153">
        <f t="shared" si="14"/>
        <v>0</v>
      </c>
      <c r="U81" s="151">
        <f>IF(J81=0,(S81+T81/EERR!$D$2/1.19),(S81+T81/EERR!$D$2/1.19)/J81)</f>
        <v>0</v>
      </c>
      <c r="V81" s="153">
        <f>T81+S81*EERR!$D$2</f>
        <v>0</v>
      </c>
      <c r="W81" s="148">
        <f ca="1">SUMIF(Siteminder!$A$5:$L$164,Jun!G81,Siteminder!$P$5:$P$164)</f>
        <v>0</v>
      </c>
      <c r="X81" s="267">
        <f>SUMIF(Transbank!$A$2:$A$472,B81,Transbank!$L$2:$L$472)+SUMIF(Transbank!$A$2:$A$472,C81,Transbank!$L$2:$L$472)+SUMIF(Transbank!$A$2:$A$472,D81,Transbank!$L$2:$L$472)+(K81+O81)+(L81+P81)*EERR!$D$2</f>
        <v>0</v>
      </c>
      <c r="Y81" s="268">
        <f>X81/EERR!$D$2</f>
        <v>0</v>
      </c>
      <c r="Z81" s="277">
        <f t="shared" si="10"/>
        <v>0</v>
      </c>
    </row>
    <row r="82" spans="1:26" s="148" customFormat="1" x14ac:dyDescent="0.25">
      <c r="A82" s="260"/>
      <c r="B82" s="293"/>
      <c r="C82" s="293"/>
      <c r="D82" s="293"/>
      <c r="E82" s="261"/>
      <c r="F82" s="261"/>
      <c r="G82" s="276"/>
      <c r="H82" s="262"/>
      <c r="I82" s="262"/>
      <c r="J82" s="261"/>
      <c r="K82" s="263"/>
      <c r="L82" s="264"/>
      <c r="M82" s="263"/>
      <c r="N82" s="263"/>
      <c r="O82" s="263"/>
      <c r="P82" s="263"/>
      <c r="Q82" s="263"/>
      <c r="R82" s="263"/>
      <c r="S82" s="153">
        <f t="shared" si="13"/>
        <v>0</v>
      </c>
      <c r="T82" s="153">
        <f t="shared" si="14"/>
        <v>0</v>
      </c>
      <c r="U82" s="151">
        <f>IF(J82=0,(S82+T82/EERR!$D$2/1.19),(S82+T82/EERR!$D$2/1.19)/J82)</f>
        <v>0</v>
      </c>
      <c r="V82" s="153">
        <f>T82+S82*EERR!$D$2</f>
        <v>0</v>
      </c>
      <c r="W82" s="148">
        <f ca="1">SUMIF(Siteminder!$A$5:$L$164,Jun!G82,Siteminder!$P$5:$P$164)</f>
        <v>0</v>
      </c>
      <c r="X82" s="267">
        <f>SUMIF(Transbank!$A$2:$A$472,B82,Transbank!$L$2:$L$472)+SUMIF(Transbank!$A$2:$A$472,C82,Transbank!$L$2:$L$472)+SUMIF(Transbank!$A$2:$A$472,D82,Transbank!$L$2:$L$472)+(K82+O82)+(L82+P82)*EERR!$D$2</f>
        <v>0</v>
      </c>
      <c r="Y82" s="268">
        <f>X82/EERR!$D$2</f>
        <v>0</v>
      </c>
      <c r="Z82" s="277">
        <f t="shared" si="10"/>
        <v>0</v>
      </c>
    </row>
    <row r="83" spans="1:26" s="148" customFormat="1" x14ac:dyDescent="0.25">
      <c r="A83" s="260"/>
      <c r="B83" s="293"/>
      <c r="C83" s="293"/>
      <c r="D83" s="293"/>
      <c r="E83" s="261"/>
      <c r="F83" s="261"/>
      <c r="G83" s="276"/>
      <c r="H83" s="262"/>
      <c r="I83" s="262"/>
      <c r="J83" s="261"/>
      <c r="K83" s="263"/>
      <c r="L83" s="264"/>
      <c r="M83" s="263"/>
      <c r="N83" s="263"/>
      <c r="O83" s="263"/>
      <c r="P83" s="263"/>
      <c r="Q83" s="263"/>
      <c r="R83" s="263"/>
      <c r="S83" s="153">
        <f t="shared" si="13"/>
        <v>0</v>
      </c>
      <c r="T83" s="153">
        <f t="shared" si="14"/>
        <v>0</v>
      </c>
      <c r="U83" s="151">
        <f>IF(J83=0,(S83+T83/EERR!$D$2/1.19),(S83+T83/EERR!$D$2/1.19)/J83)</f>
        <v>0</v>
      </c>
      <c r="V83" s="153">
        <f>T83+S83*EERR!$D$2</f>
        <v>0</v>
      </c>
      <c r="W83" s="148">
        <f ca="1">SUMIF(Siteminder!$A$5:$L$164,Jun!G83,Siteminder!$P$5:$P$164)</f>
        <v>0</v>
      </c>
      <c r="X83" s="267">
        <f>SUMIF(Transbank!$A$2:$A$472,B83,Transbank!$L$2:$L$472)+SUMIF(Transbank!$A$2:$A$472,C83,Transbank!$L$2:$L$472)+SUMIF(Transbank!$A$2:$A$472,D83,Transbank!$L$2:$L$472)+(K83+O83)+(L83+P83)*EERR!$D$2</f>
        <v>0</v>
      </c>
      <c r="Y83" s="268">
        <f>X83/EERR!$D$2</f>
        <v>0</v>
      </c>
      <c r="Z83" s="277">
        <f t="shared" si="10"/>
        <v>0</v>
      </c>
    </row>
    <row r="84" spans="1:26" s="148" customFormat="1" x14ac:dyDescent="0.25">
      <c r="A84" s="260"/>
      <c r="B84" s="293"/>
      <c r="C84" s="293"/>
      <c r="D84" s="293"/>
      <c r="E84" s="261"/>
      <c r="F84" s="261"/>
      <c r="G84" s="276"/>
      <c r="H84" s="262"/>
      <c r="I84" s="262"/>
      <c r="J84" s="261"/>
      <c r="K84" s="263"/>
      <c r="L84" s="264"/>
      <c r="M84" s="263"/>
      <c r="N84" s="263"/>
      <c r="O84" s="263"/>
      <c r="P84" s="263"/>
      <c r="Q84" s="263"/>
      <c r="R84" s="263"/>
      <c r="S84" s="153">
        <f t="shared" si="13"/>
        <v>0</v>
      </c>
      <c r="T84" s="153">
        <f t="shared" si="14"/>
        <v>0</v>
      </c>
      <c r="U84" s="151">
        <f>IF(J84=0,(S84+T84/EERR!$D$2/1.19),(S84+T84/EERR!$D$2/1.19)/J84)</f>
        <v>0</v>
      </c>
      <c r="V84" s="153">
        <f>T84+S84*EERR!$D$2</f>
        <v>0</v>
      </c>
      <c r="W84" s="148">
        <f ca="1">SUMIF(Siteminder!$A$5:$L$164,Jun!G84,Siteminder!$P$5:$P$164)</f>
        <v>0</v>
      </c>
      <c r="X84" s="267">
        <f>SUMIF(Transbank!$A$2:$A$472,B84,Transbank!$L$2:$L$472)+SUMIF(Transbank!$A$2:$A$472,C84,Transbank!$L$2:$L$472)+SUMIF(Transbank!$A$2:$A$472,D84,Transbank!$L$2:$L$472)+(K84+O84)+(L84+P84)*EERR!$D$2</f>
        <v>0</v>
      </c>
      <c r="Y84" s="268">
        <f>X84/EERR!$D$2</f>
        <v>0</v>
      </c>
      <c r="Z84" s="277">
        <f t="shared" si="10"/>
        <v>0</v>
      </c>
    </row>
    <row r="85" spans="1:26" s="148" customFormat="1" x14ac:dyDescent="0.25">
      <c r="A85" s="260"/>
      <c r="B85" s="293"/>
      <c r="C85" s="293"/>
      <c r="D85" s="293"/>
      <c r="E85" s="261"/>
      <c r="F85" s="261"/>
      <c r="G85" s="261"/>
      <c r="H85" s="262"/>
      <c r="I85" s="262"/>
      <c r="J85" s="261"/>
      <c r="K85" s="263"/>
      <c r="L85" s="264"/>
      <c r="M85" s="263"/>
      <c r="N85" s="263"/>
      <c r="O85" s="263"/>
      <c r="P85" s="263"/>
      <c r="Q85" s="263"/>
      <c r="R85" s="263"/>
      <c r="S85" s="153">
        <f t="shared" si="8"/>
        <v>0</v>
      </c>
      <c r="T85" s="153">
        <f t="shared" si="9"/>
        <v>0</v>
      </c>
      <c r="U85" s="151">
        <f>IF(J85=0,(S85+T85/EERR!$D$2/1.19),(S85+T85/EERR!$D$2/1.19)/J85)</f>
        <v>0</v>
      </c>
      <c r="V85" s="153">
        <f>T85+S85*EERR!$D$2</f>
        <v>0</v>
      </c>
      <c r="W85" s="148">
        <f ca="1">SUMIF(Siteminder!$A$5:$L$164,Jun!G85,Siteminder!$P$5:$P$164)</f>
        <v>0</v>
      </c>
      <c r="X85" s="267">
        <f>SUMIF(Transbank!$A$2:$A$472,B85,Transbank!$L$2:$L$472)+SUMIF(Transbank!$A$2:$A$472,C85,Transbank!$L$2:$L$472)+SUMIF(Transbank!$A$2:$A$472,D85,Transbank!$L$2:$L$472)+(K85+O85)+(L85+P85)*EERR!$D$2</f>
        <v>0</v>
      </c>
      <c r="Y85" s="268">
        <f>X85/EERR!$D$2</f>
        <v>0</v>
      </c>
      <c r="Z85" s="277">
        <f t="shared" si="10"/>
        <v>0</v>
      </c>
    </row>
    <row r="86" spans="1:26" ht="12.75" x14ac:dyDescent="0.2">
      <c r="A86" s="244"/>
      <c r="B86" s="244"/>
      <c r="C86" s="244"/>
      <c r="D86" s="244"/>
      <c r="E86" s="244"/>
      <c r="F86" s="244"/>
      <c r="G86" s="244"/>
      <c r="H86" s="249"/>
      <c r="I86" s="249"/>
      <c r="J86" s="250">
        <f>SUM(J68:J85)</f>
        <v>3</v>
      </c>
      <c r="K86" s="250">
        <f t="shared" ref="K86:T86" si="15">SUM(K68:K85)</f>
        <v>0</v>
      </c>
      <c r="L86" s="250">
        <f t="shared" si="15"/>
        <v>0</v>
      </c>
      <c r="M86" s="250">
        <f t="shared" si="15"/>
        <v>0</v>
      </c>
      <c r="N86" s="250">
        <f t="shared" si="15"/>
        <v>418</v>
      </c>
      <c r="O86" s="250">
        <f t="shared" si="15"/>
        <v>0</v>
      </c>
      <c r="P86" s="250">
        <f t="shared" si="15"/>
        <v>0</v>
      </c>
      <c r="Q86" s="250">
        <f t="shared" si="15"/>
        <v>0</v>
      </c>
      <c r="R86" s="250">
        <f t="shared" si="15"/>
        <v>209</v>
      </c>
      <c r="S86" s="250">
        <f t="shared" si="15"/>
        <v>627</v>
      </c>
      <c r="T86" s="250">
        <f t="shared" si="15"/>
        <v>0</v>
      </c>
      <c r="U86" s="250">
        <f>IF(J86=0,(S86+T86/EERR!$D$2/1.19),(S86+T86/EERR!$D$2/1.19)/J86)</f>
        <v>209</v>
      </c>
      <c r="V86" s="250">
        <f>SUM(V68:V85)</f>
        <v>434147.33999999997</v>
      </c>
      <c r="W86" s="250">
        <f ca="1">SUM(W68:W85)</f>
        <v>3</v>
      </c>
      <c r="X86" s="250">
        <f>SUM(X68:X85)</f>
        <v>434059.56</v>
      </c>
      <c r="Y86" s="250"/>
      <c r="Z86" s="277">
        <f t="shared" ref="Z86:Z109" si="16">+X86-V86</f>
        <v>-87.779999999969732</v>
      </c>
    </row>
    <row r="87" spans="1:26" x14ac:dyDescent="0.25">
      <c r="A87" s="260">
        <v>3977</v>
      </c>
      <c r="B87" s="293">
        <v>1384</v>
      </c>
      <c r="C87" s="293">
        <v>1446</v>
      </c>
      <c r="D87" s="293"/>
      <c r="E87" s="261" t="s">
        <v>613</v>
      </c>
      <c r="F87" s="261" t="s">
        <v>228</v>
      </c>
      <c r="G87" s="261">
        <v>1095525892</v>
      </c>
      <c r="H87" s="262">
        <v>43640</v>
      </c>
      <c r="I87" s="262">
        <v>43645</v>
      </c>
      <c r="J87" s="261">
        <v>5</v>
      </c>
      <c r="K87" s="263"/>
      <c r="L87" s="264"/>
      <c r="M87" s="263"/>
      <c r="N87" s="263">
        <v>820</v>
      </c>
      <c r="O87" s="263"/>
      <c r="P87" s="263"/>
      <c r="Q87" s="263"/>
      <c r="R87" s="263">
        <v>205</v>
      </c>
      <c r="S87" s="153">
        <f t="shared" ref="S87" si="17">L87+N87+P87+R87</f>
        <v>1025</v>
      </c>
      <c r="T87" s="153">
        <f t="shared" ref="T87" si="18">M87+O87+K87+Q87</f>
        <v>0</v>
      </c>
      <c r="U87" s="151">
        <f>IF(J87=0,(S87+T87/EERR!$D$2/1.19),(S87+T87/EERR!$D$2/1.19)/J87)</f>
        <v>205</v>
      </c>
      <c r="V87" s="153">
        <f>T87+S87*EERR!$D$2</f>
        <v>709730.5</v>
      </c>
      <c r="W87" s="148">
        <f ca="1">SUMIF(Siteminder!$A$5:$L$164,Jun!G87,Siteminder!$P$5:$P$164)</f>
        <v>5</v>
      </c>
      <c r="X87" s="267">
        <f>SUMIF(Transbank!$A$2:$A$472,B87,Transbank!$L$2:$L$472)+SUMIF(Transbank!$A$2:$A$472,C87,Transbank!$L$2:$L$472)+SUMIF(Transbank!$A$2:$A$472,D87,Transbank!$L$2:$L$472)+(K87+O87)+(L87+P87)*EERR!$D$2</f>
        <v>709644.4</v>
      </c>
      <c r="Y87" s="269">
        <f>X87/EERR!$D$2</f>
        <v>1024.8756535050982</v>
      </c>
      <c r="Z87" s="277">
        <f t="shared" si="16"/>
        <v>-86.099999999976717</v>
      </c>
    </row>
    <row r="88" spans="1:26" s="148" customFormat="1" x14ac:dyDescent="0.25">
      <c r="A88" s="260">
        <v>3979</v>
      </c>
      <c r="B88" s="293">
        <v>1385</v>
      </c>
      <c r="C88" s="293">
        <v>1455</v>
      </c>
      <c r="D88" s="293"/>
      <c r="E88" s="261" t="s">
        <v>614</v>
      </c>
      <c r="F88" s="261" t="s">
        <v>228</v>
      </c>
      <c r="G88" s="261">
        <v>1090286710</v>
      </c>
      <c r="H88" s="262">
        <v>43641</v>
      </c>
      <c r="I88" s="262">
        <v>43615</v>
      </c>
      <c r="J88" s="261">
        <v>5</v>
      </c>
      <c r="K88" s="263"/>
      <c r="L88" s="264"/>
      <c r="M88" s="263"/>
      <c r="N88" s="263">
        <v>820</v>
      </c>
      <c r="O88" s="263"/>
      <c r="P88" s="263"/>
      <c r="Q88" s="263"/>
      <c r="R88" s="263">
        <v>205</v>
      </c>
      <c r="S88" s="153">
        <f t="shared" ref="S88:S109" si="19">L88+N88+P88+R88</f>
        <v>1025</v>
      </c>
      <c r="T88" s="153">
        <f t="shared" ref="T88:T109" si="20">M88+O88+K88+Q88</f>
        <v>0</v>
      </c>
      <c r="U88" s="151">
        <f>IF(J88=0,(S88+T88/EERR!$D$2/1.19),(S88+T88/EERR!$D$2/1.19)/J88)</f>
        <v>205</v>
      </c>
      <c r="V88" s="153">
        <f>T88+S88*EERR!$D$2</f>
        <v>709730.5</v>
      </c>
      <c r="W88" s="148">
        <f ca="1">SUMIF(Siteminder!$A$5:$L$164,Jun!G88,Siteminder!$P$5:$P$164)</f>
        <v>5</v>
      </c>
      <c r="X88" s="267">
        <f>SUMIF(Transbank!$A$2:$A$472,B88,Transbank!$L$2:$L$472)+SUMIF(Transbank!$A$2:$A$472,C88,Transbank!$L$2:$L$472)+SUMIF(Transbank!$A$2:$A$472,D88,Transbank!$L$2:$L$472)+(K88+O88)+(L88+P88)*EERR!$D$2</f>
        <v>709644.4</v>
      </c>
      <c r="Y88" s="269">
        <f>X88/EERR!$D$2</f>
        <v>1024.8756535050982</v>
      </c>
      <c r="Z88" s="277">
        <f t="shared" si="16"/>
        <v>-86.099999999976717</v>
      </c>
    </row>
    <row r="89" spans="1:26" s="148" customFormat="1" x14ac:dyDescent="0.25">
      <c r="A89" s="260">
        <v>3983</v>
      </c>
      <c r="B89" s="293">
        <v>1397</v>
      </c>
      <c r="C89" s="293">
        <v>1462</v>
      </c>
      <c r="D89" s="293"/>
      <c r="E89" s="261" t="s">
        <v>615</v>
      </c>
      <c r="F89" s="261" t="s">
        <v>228</v>
      </c>
      <c r="G89" s="261">
        <v>1261104001</v>
      </c>
      <c r="H89" s="262">
        <v>43644</v>
      </c>
      <c r="I89" s="262">
        <v>43647</v>
      </c>
      <c r="J89" s="261">
        <v>3</v>
      </c>
      <c r="K89" s="263"/>
      <c r="L89" s="264"/>
      <c r="M89" s="263"/>
      <c r="N89" s="263">
        <v>440</v>
      </c>
      <c r="O89" s="263"/>
      <c r="P89" s="263"/>
      <c r="Q89" s="263"/>
      <c r="R89" s="263">
        <v>220</v>
      </c>
      <c r="S89" s="153">
        <f t="shared" si="19"/>
        <v>660</v>
      </c>
      <c r="T89" s="153">
        <f t="shared" si="20"/>
        <v>0</v>
      </c>
      <c r="U89" s="151">
        <f>IF(J89=0,(S89+T89/EERR!$D$2/1.19),(S89+T89/EERR!$D$2/1.19)/J89)</f>
        <v>220</v>
      </c>
      <c r="V89" s="153">
        <f>T89+S89*EERR!$D$2</f>
        <v>456997.19999999995</v>
      </c>
      <c r="W89" s="148">
        <f ca="1">SUMIF(Siteminder!$A$5:$L$164,Jun!G89,Siteminder!$P$5:$P$164)</f>
        <v>3</v>
      </c>
      <c r="X89" s="267">
        <f>SUMIF(Transbank!$A$2:$A$472,B89,Transbank!$L$2:$L$472)+SUMIF(Transbank!$A$2:$A$472,C89,Transbank!$L$2:$L$472)+SUMIF(Transbank!$A$2:$A$472,D89,Transbank!$L$2:$L$472)+(K89+O89)+(L89+P89)*EERR!$D$2</f>
        <v>456904.8</v>
      </c>
      <c r="Y89" s="269">
        <f>X89/EERR!$D$2</f>
        <v>659.86655498108087</v>
      </c>
      <c r="Z89" s="277">
        <f t="shared" si="16"/>
        <v>-92.399999999965075</v>
      </c>
    </row>
    <row r="90" spans="1:26" s="148" customFormat="1" x14ac:dyDescent="0.25">
      <c r="A90" s="260"/>
      <c r="B90" s="293"/>
      <c r="C90" s="293"/>
      <c r="D90" s="293"/>
      <c r="E90" s="261"/>
      <c r="F90" s="261"/>
      <c r="G90" s="261"/>
      <c r="H90" s="262"/>
      <c r="I90" s="262"/>
      <c r="J90" s="261"/>
      <c r="K90" s="263"/>
      <c r="L90" s="264"/>
      <c r="M90" s="263"/>
      <c r="N90" s="263"/>
      <c r="O90" s="263"/>
      <c r="P90" s="263"/>
      <c r="Q90" s="263"/>
      <c r="R90" s="263"/>
      <c r="S90" s="153">
        <f t="shared" si="19"/>
        <v>0</v>
      </c>
      <c r="T90" s="153">
        <f t="shared" si="20"/>
        <v>0</v>
      </c>
      <c r="U90" s="151">
        <f>IF(J90=0,(S90+T90/EERR!$D$2/1.19),(S90+T90/EERR!$D$2/1.19)/J90)</f>
        <v>0</v>
      </c>
      <c r="V90" s="153">
        <f>T90+S90*EERR!$D$2</f>
        <v>0</v>
      </c>
      <c r="W90" s="148">
        <f ca="1">SUMIF(Siteminder!$A$5:$L$164,Jun!G90,Siteminder!$P$5:$P$164)</f>
        <v>0</v>
      </c>
      <c r="X90" s="267">
        <f>SUMIF(Transbank!$A$2:$A$472,B90,Transbank!$L$2:$L$472)+SUMIF(Transbank!$A$2:$A$472,C90,Transbank!$L$2:$L$472)+SUMIF(Transbank!$A$2:$A$472,D90,Transbank!$L$2:$L$472)+(K90+O90)+(L90+P90)*EERR!$D$2</f>
        <v>0</v>
      </c>
      <c r="Y90" s="269">
        <f>X90/EERR!$D$2</f>
        <v>0</v>
      </c>
      <c r="Z90" s="277">
        <f t="shared" si="16"/>
        <v>0</v>
      </c>
    </row>
    <row r="91" spans="1:26" s="148" customFormat="1" x14ac:dyDescent="0.25">
      <c r="A91" s="260"/>
      <c r="B91" s="293"/>
      <c r="C91" s="293"/>
      <c r="D91" s="293"/>
      <c r="E91" s="261"/>
      <c r="F91" s="261"/>
      <c r="G91" s="261"/>
      <c r="H91" s="262"/>
      <c r="I91" s="262"/>
      <c r="J91" s="261"/>
      <c r="K91" s="263"/>
      <c r="L91" s="264"/>
      <c r="M91" s="263"/>
      <c r="N91" s="263"/>
      <c r="O91" s="263"/>
      <c r="P91" s="263"/>
      <c r="Q91" s="263"/>
      <c r="R91" s="263"/>
      <c r="S91" s="153">
        <f t="shared" si="19"/>
        <v>0</v>
      </c>
      <c r="T91" s="153">
        <f t="shared" si="20"/>
        <v>0</v>
      </c>
      <c r="U91" s="151">
        <f>IF(J91=0,(S91+T91/EERR!$D$2/1.19),(S91+T91/EERR!$D$2/1.19)/J91)</f>
        <v>0</v>
      </c>
      <c r="V91" s="153">
        <f>T91+S91*EERR!$D$2</f>
        <v>0</v>
      </c>
      <c r="W91" s="148">
        <f ca="1">SUMIF(Siteminder!$A$5:$L$164,Jun!G91,Siteminder!$P$5:$P$164)</f>
        <v>0</v>
      </c>
      <c r="X91" s="267">
        <f>SUMIF(Transbank!$A$2:$A$472,B91,Transbank!$L$2:$L$472)+SUMIF(Transbank!$A$2:$A$472,C91,Transbank!$L$2:$L$472)+SUMIF(Transbank!$A$2:$A$472,D91,Transbank!$L$2:$L$472)+(K91+O91)+(L91+P91)*EERR!$D$2</f>
        <v>0</v>
      </c>
      <c r="Y91" s="269">
        <f>X91/EERR!$D$2</f>
        <v>0</v>
      </c>
      <c r="Z91" s="277">
        <f t="shared" si="16"/>
        <v>0</v>
      </c>
    </row>
    <row r="92" spans="1:26" s="148" customFormat="1" x14ac:dyDescent="0.25">
      <c r="A92" s="260"/>
      <c r="B92" s="293"/>
      <c r="C92" s="293"/>
      <c r="D92" s="293"/>
      <c r="E92" s="261"/>
      <c r="F92" s="261"/>
      <c r="G92" s="261"/>
      <c r="H92" s="262"/>
      <c r="I92" s="262"/>
      <c r="J92" s="261"/>
      <c r="K92" s="263"/>
      <c r="L92" s="264"/>
      <c r="M92" s="263"/>
      <c r="N92" s="263"/>
      <c r="O92" s="263"/>
      <c r="P92" s="263"/>
      <c r="Q92" s="263"/>
      <c r="R92" s="263"/>
      <c r="S92" s="153">
        <f t="shared" si="19"/>
        <v>0</v>
      </c>
      <c r="T92" s="153">
        <f t="shared" si="20"/>
        <v>0</v>
      </c>
      <c r="U92" s="151">
        <f>IF(J92=0,(S92+T92/EERR!$D$2/1.19),(S92+T92/EERR!$D$2/1.19)/J92)</f>
        <v>0</v>
      </c>
      <c r="V92" s="153">
        <f>T92+S92*EERR!$D$2</f>
        <v>0</v>
      </c>
      <c r="W92" s="148">
        <f ca="1">SUMIF(Siteminder!$A$5:$L$164,Jun!G92,Siteminder!$P$5:$P$164)</f>
        <v>0</v>
      </c>
      <c r="X92" s="267">
        <f>SUMIF(Transbank!$A$2:$A$472,B92,Transbank!$L$2:$L$472)+SUMIF(Transbank!$A$2:$A$472,C92,Transbank!$L$2:$L$472)+SUMIF(Transbank!$A$2:$A$472,D92,Transbank!$L$2:$L$472)+(K92+O92)+(L92+P92)*EERR!$D$2</f>
        <v>0</v>
      </c>
      <c r="Y92" s="269">
        <f>X92/EERR!$D$2</f>
        <v>0</v>
      </c>
      <c r="Z92" s="277">
        <f t="shared" si="16"/>
        <v>0</v>
      </c>
    </row>
    <row r="93" spans="1:26" s="148" customFormat="1" x14ac:dyDescent="0.25">
      <c r="A93" s="260"/>
      <c r="B93" s="293"/>
      <c r="C93" s="293"/>
      <c r="D93" s="293"/>
      <c r="E93" s="261"/>
      <c r="F93" s="261"/>
      <c r="G93" s="261"/>
      <c r="H93" s="262"/>
      <c r="I93" s="262"/>
      <c r="J93" s="261"/>
      <c r="K93" s="263"/>
      <c r="L93" s="264"/>
      <c r="M93" s="263"/>
      <c r="N93" s="263"/>
      <c r="O93" s="263"/>
      <c r="P93" s="263"/>
      <c r="Q93" s="263"/>
      <c r="R93" s="263"/>
      <c r="S93" s="153">
        <f t="shared" si="19"/>
        <v>0</v>
      </c>
      <c r="T93" s="153">
        <f t="shared" si="20"/>
        <v>0</v>
      </c>
      <c r="U93" s="151">
        <f>IF(J93=0,(S93+T93/EERR!$D$2/1.19),(S93+T93/EERR!$D$2/1.19)/J93)</f>
        <v>0</v>
      </c>
      <c r="V93" s="153">
        <f>T93+S93*EERR!$D$2</f>
        <v>0</v>
      </c>
      <c r="W93" s="148">
        <f ca="1">SUMIF(Siteminder!$A$5:$L$164,Jun!G93,Siteminder!$P$5:$P$164)</f>
        <v>0</v>
      </c>
      <c r="X93" s="267">
        <f>SUMIF(Transbank!$A$2:$A$472,B93,Transbank!$L$2:$L$472)+SUMIF(Transbank!$A$2:$A$472,C93,Transbank!$L$2:$L$472)+SUMIF(Transbank!$A$2:$A$472,D93,Transbank!$L$2:$L$472)+(K93+O93)+(L93+P93)*EERR!$D$2</f>
        <v>0</v>
      </c>
      <c r="Y93" s="269">
        <f>X93/EERR!$D$2</f>
        <v>0</v>
      </c>
      <c r="Z93" s="277">
        <f t="shared" si="16"/>
        <v>0</v>
      </c>
    </row>
    <row r="94" spans="1:26" s="148" customFormat="1" x14ac:dyDescent="0.25">
      <c r="A94" s="260"/>
      <c r="B94" s="293"/>
      <c r="C94" s="293"/>
      <c r="D94" s="293"/>
      <c r="E94" s="261"/>
      <c r="F94" s="261"/>
      <c r="G94" s="261"/>
      <c r="H94" s="262"/>
      <c r="I94" s="262"/>
      <c r="J94" s="261"/>
      <c r="K94" s="263"/>
      <c r="L94" s="264"/>
      <c r="M94" s="263"/>
      <c r="N94" s="263"/>
      <c r="O94" s="263"/>
      <c r="P94" s="263"/>
      <c r="Q94" s="263"/>
      <c r="R94" s="263"/>
      <c r="S94" s="153">
        <f t="shared" si="19"/>
        <v>0</v>
      </c>
      <c r="T94" s="153">
        <f t="shared" si="20"/>
        <v>0</v>
      </c>
      <c r="U94" s="151">
        <f>IF(J94=0,(S94+T94/EERR!$D$2/1.19),(S94+T94/EERR!$D$2/1.19)/J94)</f>
        <v>0</v>
      </c>
      <c r="V94" s="153">
        <f>T94+S94*EERR!$D$2</f>
        <v>0</v>
      </c>
      <c r="W94" s="148">
        <f ca="1">SUMIF(Siteminder!$A$5:$L$164,Jun!G94,Siteminder!$P$5:$P$164)</f>
        <v>0</v>
      </c>
      <c r="X94" s="267">
        <f>SUMIF(Transbank!$A$2:$A$472,B94,Transbank!$L$2:$L$472)+SUMIF(Transbank!$A$2:$A$472,C94,Transbank!$L$2:$L$472)+SUMIF(Transbank!$A$2:$A$472,D94,Transbank!$L$2:$L$472)+(K94+O94)+(L94+P94)*EERR!$D$2</f>
        <v>0</v>
      </c>
      <c r="Y94" s="269">
        <f>X94/EERR!$D$2</f>
        <v>0</v>
      </c>
      <c r="Z94" s="277">
        <f t="shared" si="16"/>
        <v>0</v>
      </c>
    </row>
    <row r="95" spans="1:26" s="148" customFormat="1" x14ac:dyDescent="0.25">
      <c r="A95" s="260"/>
      <c r="B95" s="293"/>
      <c r="C95" s="293"/>
      <c r="D95" s="293"/>
      <c r="E95" s="261"/>
      <c r="F95" s="261"/>
      <c r="G95" s="261"/>
      <c r="H95" s="262"/>
      <c r="I95" s="262"/>
      <c r="J95" s="261"/>
      <c r="K95" s="263"/>
      <c r="L95" s="264"/>
      <c r="M95" s="263"/>
      <c r="N95" s="263"/>
      <c r="O95" s="263"/>
      <c r="P95" s="263"/>
      <c r="Q95" s="263"/>
      <c r="R95" s="263"/>
      <c r="S95" s="153">
        <f t="shared" si="19"/>
        <v>0</v>
      </c>
      <c r="T95" s="153">
        <f t="shared" si="20"/>
        <v>0</v>
      </c>
      <c r="U95" s="151">
        <f>IF(J95=0,(S95+T95/EERR!$D$2/1.19),(S95+T95/EERR!$D$2/1.19)/J95)</f>
        <v>0</v>
      </c>
      <c r="V95" s="153">
        <f>T95+S95*EERR!$D$2</f>
        <v>0</v>
      </c>
      <c r="W95" s="148">
        <f ca="1">SUMIF(Siteminder!$A$5:$L$164,Jun!G95,Siteminder!$P$5:$P$164)</f>
        <v>0</v>
      </c>
      <c r="X95" s="267">
        <f>SUMIF(Transbank!$A$2:$A$472,B95,Transbank!$L$2:$L$472)+SUMIF(Transbank!$A$2:$A$472,C95,Transbank!$L$2:$L$472)+SUMIF(Transbank!$A$2:$A$472,D95,Transbank!$L$2:$L$472)+(K95+O95)+(L95+P95)*EERR!$D$2</f>
        <v>0</v>
      </c>
      <c r="Y95" s="269">
        <f>X95/EERR!$D$2</f>
        <v>0</v>
      </c>
      <c r="Z95" s="277">
        <f t="shared" si="16"/>
        <v>0</v>
      </c>
    </row>
    <row r="96" spans="1:26" s="148" customFormat="1" x14ac:dyDescent="0.25">
      <c r="A96" s="260"/>
      <c r="B96" s="293"/>
      <c r="C96" s="293"/>
      <c r="D96" s="293"/>
      <c r="E96" s="261"/>
      <c r="F96" s="261"/>
      <c r="G96" s="261"/>
      <c r="H96" s="262"/>
      <c r="I96" s="262"/>
      <c r="J96" s="261"/>
      <c r="K96" s="263"/>
      <c r="L96" s="264"/>
      <c r="M96" s="263"/>
      <c r="N96" s="263"/>
      <c r="O96" s="263"/>
      <c r="P96" s="263"/>
      <c r="Q96" s="263"/>
      <c r="R96" s="263"/>
      <c r="S96" s="153">
        <f t="shared" si="19"/>
        <v>0</v>
      </c>
      <c r="T96" s="153">
        <f t="shared" si="20"/>
        <v>0</v>
      </c>
      <c r="U96" s="151">
        <f>IF(J96=0,(S96+T96/EERR!$D$2/1.19),(S96+T96/EERR!$D$2/1.19)/J96)</f>
        <v>0</v>
      </c>
      <c r="V96" s="153">
        <f>T96+S96*EERR!$D$2</f>
        <v>0</v>
      </c>
      <c r="W96" s="148">
        <f ca="1">SUMIF(Siteminder!$A$5:$L$164,Jun!G96,Siteminder!$P$5:$P$164)</f>
        <v>0</v>
      </c>
      <c r="X96" s="267">
        <f>SUMIF(Transbank!$A$2:$A$472,B96,Transbank!$L$2:$L$472)+SUMIF(Transbank!$A$2:$A$472,C96,Transbank!$L$2:$L$472)+SUMIF(Transbank!$A$2:$A$472,D96,Transbank!$L$2:$L$472)+(K96+O96)+(L96+P96)*EERR!$D$2</f>
        <v>0</v>
      </c>
      <c r="Y96" s="269">
        <f>X96/EERR!$D$2</f>
        <v>0</v>
      </c>
      <c r="Z96" s="277">
        <f t="shared" si="16"/>
        <v>0</v>
      </c>
    </row>
    <row r="97" spans="1:26" s="148" customFormat="1" x14ac:dyDescent="0.25">
      <c r="A97" s="260"/>
      <c r="B97" s="293"/>
      <c r="C97" s="293"/>
      <c r="D97" s="293"/>
      <c r="E97" s="261"/>
      <c r="F97" s="261"/>
      <c r="G97" s="261"/>
      <c r="H97" s="262"/>
      <c r="I97" s="262"/>
      <c r="J97" s="261"/>
      <c r="K97" s="263"/>
      <c r="L97" s="264"/>
      <c r="M97" s="263"/>
      <c r="N97" s="263"/>
      <c r="O97" s="263"/>
      <c r="P97" s="263"/>
      <c r="Q97" s="263"/>
      <c r="R97" s="263"/>
      <c r="S97" s="153">
        <f t="shared" si="19"/>
        <v>0</v>
      </c>
      <c r="T97" s="153">
        <f t="shared" si="20"/>
        <v>0</v>
      </c>
      <c r="U97" s="151">
        <f>IF(J97=0,(S97+T97/EERR!$D$2/1.19),(S97+T97/EERR!$D$2/1.19)/J97)</f>
        <v>0</v>
      </c>
      <c r="V97" s="153">
        <f>T97+S97*EERR!$D$2</f>
        <v>0</v>
      </c>
      <c r="W97" s="148">
        <f ca="1">SUMIF(Siteminder!$A$5:$L$164,Jun!G97,Siteminder!$P$5:$P$164)</f>
        <v>0</v>
      </c>
      <c r="X97" s="267">
        <f>SUMIF(Transbank!$A$2:$A$472,B97,Transbank!$L$2:$L$472)+SUMIF(Transbank!$A$2:$A$472,C97,Transbank!$L$2:$L$472)+SUMIF(Transbank!$A$2:$A$472,D97,Transbank!$L$2:$L$472)+(K97+O97)+(L97+P97)*EERR!$D$2</f>
        <v>0</v>
      </c>
      <c r="Y97" s="269">
        <f>X97/EERR!$D$2</f>
        <v>0</v>
      </c>
      <c r="Z97" s="277">
        <f t="shared" si="16"/>
        <v>0</v>
      </c>
    </row>
    <row r="98" spans="1:26" s="148" customFormat="1" x14ac:dyDescent="0.25">
      <c r="A98" s="260"/>
      <c r="B98" s="293"/>
      <c r="C98" s="293"/>
      <c r="D98" s="293"/>
      <c r="E98" s="261"/>
      <c r="F98" s="261"/>
      <c r="G98" s="261"/>
      <c r="H98" s="262"/>
      <c r="I98" s="262"/>
      <c r="J98" s="261"/>
      <c r="K98" s="263"/>
      <c r="L98" s="264"/>
      <c r="M98" s="263"/>
      <c r="N98" s="263"/>
      <c r="O98" s="263"/>
      <c r="P98" s="263"/>
      <c r="Q98" s="263"/>
      <c r="R98" s="263"/>
      <c r="S98" s="153">
        <f t="shared" si="19"/>
        <v>0</v>
      </c>
      <c r="T98" s="153">
        <f t="shared" si="20"/>
        <v>0</v>
      </c>
      <c r="U98" s="151">
        <f>IF(J98=0,(S98+T98/EERR!$D$2/1.19),(S98+T98/EERR!$D$2/1.19)/J98)</f>
        <v>0</v>
      </c>
      <c r="V98" s="153">
        <f>T98+S98*EERR!$D$2</f>
        <v>0</v>
      </c>
      <c r="W98" s="148">
        <f ca="1">SUMIF(Siteminder!$A$5:$L$164,Jun!G98,Siteminder!$P$5:$P$164)</f>
        <v>0</v>
      </c>
      <c r="X98" s="267">
        <f>SUMIF(Transbank!$A$2:$A$472,B98,Transbank!$L$2:$L$472)+SUMIF(Transbank!$A$2:$A$472,C98,Transbank!$L$2:$L$472)+SUMIF(Transbank!$A$2:$A$472,D98,Transbank!$L$2:$L$472)+(K98+O98)+(L98+P98)*EERR!$D$2</f>
        <v>0</v>
      </c>
      <c r="Y98" s="269">
        <f>X98/EERR!$D$2</f>
        <v>0</v>
      </c>
      <c r="Z98" s="277">
        <f t="shared" si="16"/>
        <v>0</v>
      </c>
    </row>
    <row r="99" spans="1:26" s="148" customFormat="1" x14ac:dyDescent="0.25">
      <c r="A99" s="260"/>
      <c r="B99" s="293"/>
      <c r="C99" s="293"/>
      <c r="D99" s="293"/>
      <c r="E99" s="261"/>
      <c r="F99" s="261"/>
      <c r="G99" s="261"/>
      <c r="H99" s="262"/>
      <c r="I99" s="262"/>
      <c r="J99" s="261"/>
      <c r="K99" s="263"/>
      <c r="L99" s="264"/>
      <c r="M99" s="263"/>
      <c r="N99" s="263"/>
      <c r="O99" s="263"/>
      <c r="P99" s="263"/>
      <c r="Q99" s="263"/>
      <c r="R99" s="263"/>
      <c r="S99" s="153">
        <f t="shared" si="19"/>
        <v>0</v>
      </c>
      <c r="T99" s="153">
        <f t="shared" si="20"/>
        <v>0</v>
      </c>
      <c r="U99" s="151">
        <f>IF(J99=0,(S99+T99/EERR!$D$2/1.19),(S99+T99/EERR!$D$2/1.19)/J99)</f>
        <v>0</v>
      </c>
      <c r="V99" s="153">
        <f>T99+S99*EERR!$D$2</f>
        <v>0</v>
      </c>
      <c r="W99" s="148">
        <f ca="1">SUMIF(Siteminder!$A$5:$L$164,Jun!G99,Siteminder!$P$5:$P$164)</f>
        <v>0</v>
      </c>
      <c r="X99" s="267">
        <f>SUMIF(Transbank!$A$2:$A$472,B99,Transbank!$L$2:$L$472)+SUMIF(Transbank!$A$2:$A$472,C99,Transbank!$L$2:$L$472)+SUMIF(Transbank!$A$2:$A$472,D99,Transbank!$L$2:$L$472)+(K99+O99)+(L99+P99)*EERR!$D$2</f>
        <v>0</v>
      </c>
      <c r="Y99" s="269">
        <f>X99/EERR!$D$2</f>
        <v>0</v>
      </c>
      <c r="Z99" s="277">
        <f t="shared" si="16"/>
        <v>0</v>
      </c>
    </row>
    <row r="100" spans="1:26" s="148" customFormat="1" x14ac:dyDescent="0.25">
      <c r="A100" s="260"/>
      <c r="B100" s="293"/>
      <c r="C100" s="293"/>
      <c r="D100" s="293"/>
      <c r="E100" s="261"/>
      <c r="F100" s="261"/>
      <c r="G100" s="261"/>
      <c r="H100" s="262"/>
      <c r="I100" s="262"/>
      <c r="J100" s="261"/>
      <c r="K100" s="263"/>
      <c r="L100" s="264"/>
      <c r="M100" s="263"/>
      <c r="N100" s="263"/>
      <c r="O100" s="263"/>
      <c r="P100" s="263"/>
      <c r="Q100" s="263"/>
      <c r="R100" s="263"/>
      <c r="S100" s="153">
        <f t="shared" si="19"/>
        <v>0</v>
      </c>
      <c r="T100" s="153">
        <f t="shared" si="20"/>
        <v>0</v>
      </c>
      <c r="U100" s="151">
        <f>IF(J100=0,(S100+T100/EERR!$D$2/1.19),(S100+T100/EERR!$D$2/1.19)/J100)</f>
        <v>0</v>
      </c>
      <c r="V100" s="153">
        <f>T100+S100*EERR!$D$2</f>
        <v>0</v>
      </c>
      <c r="W100" s="148">
        <f ca="1">SUMIF(Siteminder!$A$5:$L$164,Jun!G100,Siteminder!$P$5:$P$164)</f>
        <v>0</v>
      </c>
      <c r="X100" s="267">
        <f>SUMIF(Transbank!$A$2:$A$472,B100,Transbank!$L$2:$L$472)+SUMIF(Transbank!$A$2:$A$472,C100,Transbank!$L$2:$L$472)+SUMIF(Transbank!$A$2:$A$472,D100,Transbank!$L$2:$L$472)+(K100+O100)+(L100+P100)*EERR!$D$2</f>
        <v>0</v>
      </c>
      <c r="Y100" s="269">
        <f>X100/EERR!$D$2</f>
        <v>0</v>
      </c>
      <c r="Z100" s="277">
        <f t="shared" si="16"/>
        <v>0</v>
      </c>
    </row>
    <row r="101" spans="1:26" s="148" customFormat="1" x14ac:dyDescent="0.25">
      <c r="A101" s="260"/>
      <c r="B101" s="293"/>
      <c r="C101" s="293"/>
      <c r="D101" s="293"/>
      <c r="E101" s="261"/>
      <c r="F101" s="261"/>
      <c r="G101" s="261"/>
      <c r="H101" s="262"/>
      <c r="I101" s="262"/>
      <c r="J101" s="261"/>
      <c r="K101" s="263"/>
      <c r="L101" s="264"/>
      <c r="M101" s="263"/>
      <c r="N101" s="263"/>
      <c r="O101" s="263"/>
      <c r="P101" s="263"/>
      <c r="Q101" s="263"/>
      <c r="R101" s="263"/>
      <c r="S101" s="153">
        <f t="shared" si="19"/>
        <v>0</v>
      </c>
      <c r="T101" s="153">
        <f t="shared" si="20"/>
        <v>0</v>
      </c>
      <c r="U101" s="151">
        <f>IF(J101=0,(S101+T101/EERR!$D$2/1.19),(S101+T101/EERR!$D$2/1.19)/J101)</f>
        <v>0</v>
      </c>
      <c r="V101" s="153">
        <f>T101+S101*EERR!$D$2</f>
        <v>0</v>
      </c>
      <c r="W101" s="148">
        <f ca="1">SUMIF(Siteminder!$A$5:$L$164,Jun!G101,Siteminder!$P$5:$P$164)</f>
        <v>0</v>
      </c>
      <c r="X101" s="267">
        <f>SUMIF(Transbank!$A$2:$A$472,B101,Transbank!$L$2:$L$472)+SUMIF(Transbank!$A$2:$A$472,C101,Transbank!$L$2:$L$472)+SUMIF(Transbank!$A$2:$A$472,D101,Transbank!$L$2:$L$472)+(K101+O101)+(L101+P101)*EERR!$D$2</f>
        <v>0</v>
      </c>
      <c r="Y101" s="269">
        <f>X101/EERR!$D$2</f>
        <v>0</v>
      </c>
      <c r="Z101" s="277">
        <f t="shared" si="16"/>
        <v>0</v>
      </c>
    </row>
    <row r="102" spans="1:26" s="148" customFormat="1" x14ac:dyDescent="0.25">
      <c r="A102" s="260"/>
      <c r="B102" s="293"/>
      <c r="C102" s="293"/>
      <c r="D102" s="293"/>
      <c r="E102" s="261"/>
      <c r="F102" s="261"/>
      <c r="G102" s="261"/>
      <c r="H102" s="262"/>
      <c r="I102" s="262"/>
      <c r="J102" s="261"/>
      <c r="K102" s="263"/>
      <c r="L102" s="264"/>
      <c r="M102" s="263"/>
      <c r="N102" s="263"/>
      <c r="O102" s="263"/>
      <c r="P102" s="263"/>
      <c r="Q102" s="263"/>
      <c r="R102" s="263"/>
      <c r="S102" s="153">
        <f t="shared" ref="S102:S103" si="21">L102+N102+P102+R102</f>
        <v>0</v>
      </c>
      <c r="T102" s="153">
        <f t="shared" ref="T102:T103" si="22">M102+O102+K102+Q102</f>
        <v>0</v>
      </c>
      <c r="U102" s="151">
        <f>IF(J102=0,(S102+T102/EERR!$D$2/1.19),(S102+T102/EERR!$D$2/1.19)/J102)</f>
        <v>0</v>
      </c>
      <c r="V102" s="153">
        <f>T102+S102*EERR!$D$2</f>
        <v>0</v>
      </c>
      <c r="W102" s="148">
        <f ca="1">SUMIF(Siteminder!$A$5:$L$164,Jun!G102,Siteminder!$P$5:$P$164)</f>
        <v>0</v>
      </c>
      <c r="X102" s="267">
        <f>SUMIF(Transbank!$A$2:$A$472,B102,Transbank!$L$2:$L$472)+SUMIF(Transbank!$A$2:$A$472,C102,Transbank!$L$2:$L$472)+SUMIF(Transbank!$A$2:$A$472,D102,Transbank!$L$2:$L$472)+(K102+O102)+(L102+P102)*EERR!$D$2</f>
        <v>0</v>
      </c>
      <c r="Y102" s="269">
        <f>X102/EERR!$D$2</f>
        <v>0</v>
      </c>
      <c r="Z102" s="277">
        <f t="shared" si="16"/>
        <v>0</v>
      </c>
    </row>
    <row r="103" spans="1:26" s="148" customFormat="1" x14ac:dyDescent="0.25">
      <c r="A103" s="260"/>
      <c r="B103" s="293"/>
      <c r="C103" s="293"/>
      <c r="D103" s="293"/>
      <c r="E103" s="261"/>
      <c r="F103" s="261"/>
      <c r="G103" s="261"/>
      <c r="H103" s="262"/>
      <c r="I103" s="262"/>
      <c r="J103" s="261"/>
      <c r="K103" s="263"/>
      <c r="L103" s="264"/>
      <c r="M103" s="263"/>
      <c r="N103" s="263"/>
      <c r="O103" s="263"/>
      <c r="P103" s="263"/>
      <c r="Q103" s="263"/>
      <c r="R103" s="263"/>
      <c r="S103" s="153">
        <f t="shared" si="21"/>
        <v>0</v>
      </c>
      <c r="T103" s="153">
        <f t="shared" si="22"/>
        <v>0</v>
      </c>
      <c r="U103" s="151">
        <f>IF(J103=0,(S103+T103/EERR!$D$2/1.19),(S103+T103/EERR!$D$2/1.19)/J103)</f>
        <v>0</v>
      </c>
      <c r="V103" s="153">
        <f>T103+S103*EERR!$D$2</f>
        <v>0</v>
      </c>
      <c r="W103" s="148">
        <f ca="1">SUMIF(Siteminder!$A$5:$L$164,Jun!G103,Siteminder!$P$5:$P$164)</f>
        <v>0</v>
      </c>
      <c r="X103" s="267">
        <f>SUMIF(Transbank!$A$2:$A$472,B103,Transbank!$L$2:$L$472)+SUMIF(Transbank!$A$2:$A$472,C103,Transbank!$L$2:$L$472)+SUMIF(Transbank!$A$2:$A$472,D103,Transbank!$L$2:$L$472)+(K103+O103)+(L103+P103)*EERR!$D$2</f>
        <v>0</v>
      </c>
      <c r="Y103" s="269">
        <f>X103/EERR!$D$2</f>
        <v>0</v>
      </c>
      <c r="Z103" s="277">
        <f t="shared" si="16"/>
        <v>0</v>
      </c>
    </row>
    <row r="104" spans="1:26" s="148" customFormat="1" x14ac:dyDescent="0.25">
      <c r="A104" s="260"/>
      <c r="B104" s="293"/>
      <c r="C104" s="293"/>
      <c r="D104" s="293"/>
      <c r="E104" s="261"/>
      <c r="F104" s="261"/>
      <c r="G104" s="261"/>
      <c r="H104" s="262"/>
      <c r="I104" s="262"/>
      <c r="J104" s="261"/>
      <c r="K104" s="263"/>
      <c r="L104" s="264"/>
      <c r="M104" s="263"/>
      <c r="N104" s="263"/>
      <c r="O104" s="263"/>
      <c r="P104" s="263"/>
      <c r="Q104" s="263"/>
      <c r="R104" s="263"/>
      <c r="S104" s="153">
        <f t="shared" ref="S104" si="23">L104+N104+P104+R104</f>
        <v>0</v>
      </c>
      <c r="T104" s="153">
        <f t="shared" ref="T104" si="24">M104+O104+K104+Q104</f>
        <v>0</v>
      </c>
      <c r="U104" s="151">
        <f>IF(J104=0,(S104+T104/EERR!$D$2/1.19),(S104+T104/EERR!$D$2/1.19)/J104)</f>
        <v>0</v>
      </c>
      <c r="V104" s="153">
        <f>T104+S104*EERR!$D$2</f>
        <v>0</v>
      </c>
      <c r="W104" s="148">
        <f ca="1">SUMIF(Siteminder!$A$5:$L$164,Jun!G104,Siteminder!$P$5:$P$164)</f>
        <v>0</v>
      </c>
      <c r="X104" s="267">
        <f>SUMIF(Transbank!$A$2:$A$472,B104,Transbank!$L$2:$L$472)+SUMIF(Transbank!$A$2:$A$472,C104,Transbank!$L$2:$L$472)+SUMIF(Transbank!$A$2:$A$472,D104,Transbank!$L$2:$L$472)+(K104+O104)+(L104+P104)*EERR!$D$2</f>
        <v>0</v>
      </c>
      <c r="Y104" s="269">
        <f>X104/EERR!$D$2</f>
        <v>0</v>
      </c>
      <c r="Z104" s="277">
        <f t="shared" si="16"/>
        <v>0</v>
      </c>
    </row>
    <row r="105" spans="1:26" s="148" customFormat="1" x14ac:dyDescent="0.25">
      <c r="A105" s="260"/>
      <c r="B105" s="293"/>
      <c r="C105" s="293"/>
      <c r="D105" s="293"/>
      <c r="E105" s="261"/>
      <c r="F105" s="261"/>
      <c r="G105" s="261"/>
      <c r="H105" s="262"/>
      <c r="I105" s="262"/>
      <c r="J105" s="261"/>
      <c r="K105" s="263"/>
      <c r="L105" s="264"/>
      <c r="M105" s="263"/>
      <c r="N105" s="263"/>
      <c r="O105" s="263"/>
      <c r="P105" s="263"/>
      <c r="Q105" s="263"/>
      <c r="R105" s="263"/>
      <c r="S105" s="153">
        <f t="shared" si="19"/>
        <v>0</v>
      </c>
      <c r="T105" s="153">
        <f t="shared" si="20"/>
        <v>0</v>
      </c>
      <c r="U105" s="151">
        <f>IF(J105=0,(S105+T105/EERR!$D$2/1.19),(S105+T105/EERR!$D$2/1.19)/J105)</f>
        <v>0</v>
      </c>
      <c r="V105" s="153">
        <f>T105+S105*EERR!$D$2</f>
        <v>0</v>
      </c>
      <c r="W105" s="148">
        <f ca="1">SUMIF(Siteminder!$A$5:$L$164,Jun!G105,Siteminder!$P$5:$P$164)</f>
        <v>0</v>
      </c>
      <c r="X105" s="267">
        <f>SUMIF(Transbank!$A$2:$A$472,B105,Transbank!$L$2:$L$472)+SUMIF(Transbank!$A$2:$A$472,C105,Transbank!$L$2:$L$472)+SUMIF(Transbank!$A$2:$A$472,D105,Transbank!$L$2:$L$472)+(K105+O105)+(L105+P105)*EERR!$D$2</f>
        <v>0</v>
      </c>
      <c r="Y105" s="269">
        <f>X105/EERR!$D$2</f>
        <v>0</v>
      </c>
      <c r="Z105" s="277">
        <f t="shared" si="16"/>
        <v>0</v>
      </c>
    </row>
    <row r="106" spans="1:26" s="148" customFormat="1" x14ac:dyDescent="0.25">
      <c r="A106" s="260"/>
      <c r="B106" s="293"/>
      <c r="C106" s="293"/>
      <c r="D106" s="293"/>
      <c r="E106" s="261"/>
      <c r="F106" s="261"/>
      <c r="G106" s="261"/>
      <c r="H106" s="262"/>
      <c r="I106" s="262"/>
      <c r="J106" s="261"/>
      <c r="K106" s="263"/>
      <c r="L106" s="264"/>
      <c r="M106" s="263"/>
      <c r="N106" s="263"/>
      <c r="O106" s="263"/>
      <c r="P106" s="263"/>
      <c r="Q106" s="263"/>
      <c r="R106" s="263"/>
      <c r="S106" s="153">
        <f t="shared" si="19"/>
        <v>0</v>
      </c>
      <c r="T106" s="153">
        <f>M106+O106+K106+Q106</f>
        <v>0</v>
      </c>
      <c r="U106" s="151">
        <f>IF(J106=0,(S106+T106/EERR!$D$2/1.19),(S106+T106/EERR!$D$2/1.19)/J106)</f>
        <v>0</v>
      </c>
      <c r="V106" s="153">
        <f>T106+S106*EERR!$D$2</f>
        <v>0</v>
      </c>
      <c r="W106" s="148">
        <f ca="1">SUMIF(Siteminder!$A$5:$L$164,Jun!G106,Siteminder!$P$5:$P$164)</f>
        <v>0</v>
      </c>
      <c r="X106" s="267">
        <f>SUMIF(Transbank!$A$2:$A$472,B106,Transbank!$L$2:$L$472)+SUMIF(Transbank!$A$2:$A$472,C106,Transbank!$L$2:$L$472)+SUMIF(Transbank!$A$2:$A$472,D106,Transbank!$L$2:$L$472)+(K106+O106)+(L106+P106)*EERR!$D$2</f>
        <v>0</v>
      </c>
      <c r="Y106" s="269">
        <f>X106/EERR!$D$2</f>
        <v>0</v>
      </c>
      <c r="Z106" s="277">
        <f t="shared" si="16"/>
        <v>0</v>
      </c>
    </row>
    <row r="107" spans="1:26" s="148" customFormat="1" x14ac:dyDescent="0.25">
      <c r="A107" s="260"/>
      <c r="B107" s="293"/>
      <c r="C107" s="293"/>
      <c r="D107" s="293"/>
      <c r="E107" s="261"/>
      <c r="F107" s="261"/>
      <c r="G107" s="261"/>
      <c r="H107" s="262"/>
      <c r="I107" s="262"/>
      <c r="J107" s="261"/>
      <c r="K107" s="263"/>
      <c r="L107" s="264"/>
      <c r="M107" s="263"/>
      <c r="N107" s="263"/>
      <c r="O107" s="263"/>
      <c r="P107" s="263"/>
      <c r="Q107" s="263"/>
      <c r="R107" s="263"/>
      <c r="S107" s="153">
        <f t="shared" si="19"/>
        <v>0</v>
      </c>
      <c r="T107" s="153">
        <f t="shared" si="20"/>
        <v>0</v>
      </c>
      <c r="U107" s="151">
        <f>IF(J107=0,(S107+T107/EERR!$D$2/1.19),(S107+T107/EERR!$D$2/1.19)/J107)</f>
        <v>0</v>
      </c>
      <c r="V107" s="153">
        <f>T107+S107*EERR!$D$2</f>
        <v>0</v>
      </c>
      <c r="W107" s="148">
        <f ca="1">SUMIF(Siteminder!$A$5:$L$164,Jun!G107,Siteminder!$P$5:$P$164)</f>
        <v>0</v>
      </c>
      <c r="X107" s="267">
        <f>SUMIF(Transbank!$A$2:$A$472,B107,Transbank!$L$2:$L$472)+SUMIF(Transbank!$A$2:$A$472,C107,Transbank!$L$2:$L$472)+SUMIF(Transbank!$A$2:$A$472,D107,Transbank!$L$2:$L$472)+(K107+O107)+(L107+P107)*EERR!$D$2</f>
        <v>0</v>
      </c>
      <c r="Y107" s="269">
        <f>X107/EERR!$D$2</f>
        <v>0</v>
      </c>
      <c r="Z107" s="277">
        <f t="shared" si="16"/>
        <v>0</v>
      </c>
    </row>
    <row r="108" spans="1:26" s="148" customFormat="1" x14ac:dyDescent="0.25">
      <c r="A108" s="260"/>
      <c r="B108" s="293"/>
      <c r="C108" s="293"/>
      <c r="D108" s="293"/>
      <c r="E108" s="261"/>
      <c r="F108" s="261"/>
      <c r="G108" s="261"/>
      <c r="H108" s="262"/>
      <c r="I108" s="262"/>
      <c r="J108" s="261"/>
      <c r="K108" s="263"/>
      <c r="L108" s="264"/>
      <c r="M108" s="263"/>
      <c r="N108" s="263"/>
      <c r="O108" s="263"/>
      <c r="P108" s="263"/>
      <c r="Q108" s="263"/>
      <c r="R108" s="263"/>
      <c r="S108" s="153">
        <f t="shared" si="19"/>
        <v>0</v>
      </c>
      <c r="T108" s="153">
        <f t="shared" si="20"/>
        <v>0</v>
      </c>
      <c r="U108" s="151">
        <f>IF(J108=0,(S108+T108/EERR!$D$2/1.19),(S108+T108/EERR!$D$2/1.19)/J108)</f>
        <v>0</v>
      </c>
      <c r="V108" s="153">
        <f>T108+S108*EERR!$D$2</f>
        <v>0</v>
      </c>
      <c r="W108" s="148">
        <f ca="1">SUMIF(Siteminder!$A$5:$L$164,Jun!G108,Siteminder!$P$5:$P$164)</f>
        <v>0</v>
      </c>
      <c r="X108" s="267">
        <f>SUMIF(Transbank!$A$2:$A$472,B108,Transbank!$L$2:$L$472)+SUMIF(Transbank!$A$2:$A$472,C108,Transbank!$L$2:$L$472)+SUMIF(Transbank!$A$2:$A$472,D108,Transbank!$L$2:$L$472)+(K108+O108)+(L108+P108)*EERR!$D$2</f>
        <v>0</v>
      </c>
      <c r="Y108" s="269">
        <f>X108/EERR!$D$2</f>
        <v>0</v>
      </c>
      <c r="Z108" s="277">
        <f t="shared" si="16"/>
        <v>0</v>
      </c>
    </row>
    <row r="109" spans="1:26" s="148" customFormat="1" x14ac:dyDescent="0.25">
      <c r="A109" s="260"/>
      <c r="B109" s="293"/>
      <c r="C109" s="293"/>
      <c r="D109" s="293"/>
      <c r="E109" s="261"/>
      <c r="F109" s="261"/>
      <c r="G109" s="261"/>
      <c r="H109" s="262"/>
      <c r="I109" s="262"/>
      <c r="J109" s="261"/>
      <c r="K109" s="263"/>
      <c r="L109" s="264"/>
      <c r="M109" s="263"/>
      <c r="N109" s="263"/>
      <c r="O109" s="263"/>
      <c r="P109" s="263"/>
      <c r="Q109" s="263"/>
      <c r="R109" s="263"/>
      <c r="S109" s="153">
        <f t="shared" si="19"/>
        <v>0</v>
      </c>
      <c r="T109" s="153">
        <f t="shared" si="20"/>
        <v>0</v>
      </c>
      <c r="U109" s="151">
        <f>IF(J109=0,(S109+T109/EERR!$D$2/1.19),(S109+T109/EERR!$D$2/1.19)/J109)</f>
        <v>0</v>
      </c>
      <c r="V109" s="153">
        <f>T109+S109*EERR!$D$2</f>
        <v>0</v>
      </c>
      <c r="W109" s="148">
        <f ca="1">SUMIF(Siteminder!$A$5:$L$164,Jun!G109,Siteminder!$P$5:$P$164)</f>
        <v>0</v>
      </c>
      <c r="X109" s="267">
        <f>SUMIF(Transbank!$A$2:$A$472,B109,Transbank!$L$2:$L$472)+SUMIF(Transbank!$A$2:$A$472,C109,Transbank!$L$2:$L$472)+SUMIF(Transbank!$A$2:$A$472,D109,Transbank!$L$2:$L$472)+(K109+O109)+(L109+P109)*EERR!$D$2</f>
        <v>0</v>
      </c>
      <c r="Y109" s="269">
        <f>X109/EERR!$D$2</f>
        <v>0</v>
      </c>
      <c r="Z109" s="277">
        <f t="shared" si="16"/>
        <v>0</v>
      </c>
    </row>
    <row r="110" spans="1:26" ht="12.75" x14ac:dyDescent="0.2">
      <c r="A110" s="244"/>
      <c r="B110" s="244"/>
      <c r="C110" s="244"/>
      <c r="D110" s="244"/>
      <c r="E110" s="244"/>
      <c r="F110" s="244"/>
      <c r="G110" s="244"/>
      <c r="H110" s="245"/>
      <c r="I110" s="245"/>
      <c r="J110" s="244">
        <f t="shared" ref="J110:P110" si="25">SUM(J87:J109)</f>
        <v>13</v>
      </c>
      <c r="K110" s="244">
        <f t="shared" si="25"/>
        <v>0</v>
      </c>
      <c r="L110" s="244">
        <f t="shared" si="25"/>
        <v>0</v>
      </c>
      <c r="M110" s="244">
        <f t="shared" si="25"/>
        <v>0</v>
      </c>
      <c r="N110" s="244">
        <f t="shared" si="25"/>
        <v>2080</v>
      </c>
      <c r="O110" s="244">
        <f t="shared" si="25"/>
        <v>0</v>
      </c>
      <c r="P110" s="244">
        <f t="shared" si="25"/>
        <v>0</v>
      </c>
      <c r="Q110" s="244"/>
      <c r="R110" s="244"/>
      <c r="S110" s="250">
        <f>SUM(S87:S109)</f>
        <v>2710</v>
      </c>
      <c r="T110" s="250">
        <f>SUM(T87:T109)</f>
        <v>0</v>
      </c>
      <c r="U110" s="250">
        <f>IF(J110=0,(S110+T110/EERR!$D$2/1.19),(S110+T110/EERR!$D$2/1.19)/J110)</f>
        <v>208.46153846153845</v>
      </c>
      <c r="V110" s="250">
        <f>SUM(V87:V109)</f>
        <v>1876458.2</v>
      </c>
      <c r="W110" s="250">
        <f ca="1">SUM(W87:W109)</f>
        <v>13</v>
      </c>
      <c r="X110" s="250">
        <f>SUM(X87:X109)</f>
        <v>1876193.6</v>
      </c>
      <c r="Y110" s="250"/>
    </row>
    <row r="111" spans="1:26" s="148" customFormat="1" x14ac:dyDescent="0.25">
      <c r="A111" s="149"/>
      <c r="B111" s="244"/>
      <c r="C111" s="244"/>
      <c r="D111" s="244"/>
      <c r="E111" s="149"/>
      <c r="F111" s="149"/>
      <c r="G111" s="149"/>
      <c r="H111" s="150"/>
      <c r="I111" s="150"/>
      <c r="J111" s="149"/>
      <c r="K111" s="151"/>
      <c r="L111" s="152"/>
      <c r="M111" s="151"/>
      <c r="N111" s="151"/>
      <c r="O111" s="151"/>
      <c r="P111" s="151"/>
      <c r="Q111" s="151"/>
      <c r="R111" s="151"/>
      <c r="S111" s="153"/>
      <c r="T111" s="153"/>
      <c r="U111" s="151">
        <f>IF(J111=0,(S111+T111/EERR!$D$2/1.19),(S111+T111/EERR!$D$2/1.19)/J111)</f>
        <v>0</v>
      </c>
      <c r="V111" s="149"/>
      <c r="X111" s="157"/>
      <c r="Y111" s="157"/>
    </row>
    <row r="112" spans="1:26" x14ac:dyDescent="0.25">
      <c r="A112" s="251"/>
      <c r="B112" s="294"/>
      <c r="C112" s="294"/>
      <c r="D112" s="294"/>
      <c r="E112" s="251" t="s">
        <v>248</v>
      </c>
      <c r="F112" s="251"/>
      <c r="G112" s="251"/>
      <c r="H112" s="252"/>
      <c r="I112" s="252"/>
      <c r="J112" s="251"/>
      <c r="K112" s="253"/>
      <c r="L112" s="254"/>
      <c r="M112" s="253"/>
      <c r="N112" s="253"/>
      <c r="O112" s="253"/>
      <c r="P112" s="253"/>
      <c r="Q112" s="253"/>
      <c r="R112" s="253"/>
      <c r="S112" s="255"/>
      <c r="T112" s="255">
        <f t="shared" ref="T112" si="26">M112+O112+K112</f>
        <v>0</v>
      </c>
      <c r="U112" s="253">
        <f>IF(J112=0,(S112+T112/EERR!$D$2/1.19),(S112+T112/EERR!$D$2/1.19)/J112)</f>
        <v>0</v>
      </c>
      <c r="V112" s="251"/>
      <c r="X112" s="157">
        <f>IF((M112+N112)&gt;0,SUMIF(Transbank!$A$2:$A$191,Jun!A112,Transbank!$L$2:$L$191),K112+(L112+Jun!P112)*EERR!$D$2+Jun!O112)</f>
        <v>0</v>
      </c>
      <c r="Y112" s="157">
        <f>X112/EERR!$D$2</f>
        <v>0</v>
      </c>
    </row>
    <row r="113" spans="1:25" x14ac:dyDescent="0.25">
      <c r="A113" s="244"/>
      <c r="B113" s="244"/>
      <c r="C113" s="244"/>
      <c r="D113" s="244"/>
      <c r="E113" s="244"/>
      <c r="F113" s="244"/>
      <c r="G113" s="244"/>
      <c r="H113" s="245"/>
      <c r="I113" s="245"/>
      <c r="J113" s="250">
        <f t="shared" ref="J113:T113" si="27">SUM(J112:J112)</f>
        <v>0</v>
      </c>
      <c r="K113" s="250">
        <f t="shared" si="27"/>
        <v>0</v>
      </c>
      <c r="L113" s="250">
        <f t="shared" si="27"/>
        <v>0</v>
      </c>
      <c r="M113" s="250">
        <f t="shared" si="27"/>
        <v>0</v>
      </c>
      <c r="N113" s="250">
        <f>SUM(N111:N112)</f>
        <v>0</v>
      </c>
      <c r="O113" s="250">
        <f t="shared" si="27"/>
        <v>0</v>
      </c>
      <c r="P113" s="250">
        <f t="shared" si="27"/>
        <v>0</v>
      </c>
      <c r="Q113" s="250"/>
      <c r="R113" s="250"/>
      <c r="S113" s="250">
        <f t="shared" si="27"/>
        <v>0</v>
      </c>
      <c r="T113" s="250">
        <f t="shared" si="27"/>
        <v>0</v>
      </c>
      <c r="U113" s="256"/>
      <c r="V113" s="250"/>
      <c r="W113" s="244"/>
      <c r="X113" s="257"/>
      <c r="Y113" s="257"/>
    </row>
    <row r="114" spans="1:25" x14ac:dyDescent="0.25">
      <c r="A114" s="244"/>
      <c r="B114" s="244"/>
      <c r="C114" s="244"/>
      <c r="D114" s="244"/>
      <c r="E114" s="258"/>
      <c r="F114" s="258"/>
      <c r="G114" s="258"/>
      <c r="H114" s="259">
        <f>H67+H86+H110</f>
        <v>0</v>
      </c>
      <c r="I114" s="259">
        <f>I67+I86+I110</f>
        <v>0</v>
      </c>
      <c r="J114" s="259">
        <f t="shared" ref="J114:S114" si="28">J67+J86+J110+J113</f>
        <v>92</v>
      </c>
      <c r="K114" s="259">
        <f t="shared" si="28"/>
        <v>0</v>
      </c>
      <c r="L114" s="259">
        <f t="shared" si="28"/>
        <v>1230</v>
      </c>
      <c r="M114" s="259">
        <f t="shared" si="28"/>
        <v>714190</v>
      </c>
      <c r="N114" s="259">
        <f t="shared" si="28"/>
        <v>13462</v>
      </c>
      <c r="O114" s="259">
        <f t="shared" si="28"/>
        <v>0</v>
      </c>
      <c r="P114" s="259">
        <f t="shared" si="28"/>
        <v>0</v>
      </c>
      <c r="Q114" s="259">
        <f t="shared" si="28"/>
        <v>0</v>
      </c>
      <c r="R114" s="259">
        <f t="shared" si="28"/>
        <v>209</v>
      </c>
      <c r="S114" s="259">
        <f t="shared" si="28"/>
        <v>18961</v>
      </c>
      <c r="T114" s="259">
        <f>(T67+T86+T110+T113)/1.19</f>
        <v>1217258.8235294118</v>
      </c>
      <c r="U114" s="259">
        <f>(U67*J67+U86*J86+U110*J110)/J114</f>
        <v>225.20627784860113</v>
      </c>
      <c r="V114" s="259">
        <f>V67+V86+V110</f>
        <v>14577513.620000001</v>
      </c>
      <c r="W114" s="259">
        <f ca="1">W67+W86+W110+W113</f>
        <v>87</v>
      </c>
      <c r="X114" s="257">
        <f>X67+X86+X110</f>
        <v>14575905.440000001</v>
      </c>
      <c r="Y114" s="257"/>
    </row>
    <row r="115" spans="1:25" ht="12.75" x14ac:dyDescent="0.2">
      <c r="A115" s="244"/>
      <c r="B115" s="244"/>
      <c r="C115" s="244"/>
      <c r="D115" s="244"/>
      <c r="E115" s="244"/>
      <c r="F115" s="244"/>
      <c r="G115" s="244"/>
      <c r="H115" s="250"/>
      <c r="I115" s="250"/>
      <c r="J115" s="250"/>
      <c r="K115" s="250">
        <f>(K114)/EERR!$D$2</f>
        <v>0</v>
      </c>
      <c r="L115" s="250">
        <f>L114</f>
        <v>1230</v>
      </c>
      <c r="M115" s="250">
        <f>(M114)/EERR!$D$2</f>
        <v>1031.4404552150429</v>
      </c>
      <c r="N115" s="250">
        <f>N114</f>
        <v>13462</v>
      </c>
      <c r="O115" s="250">
        <f>(O114)/EERR!$D$2</f>
        <v>0</v>
      </c>
      <c r="P115" s="250">
        <f>(P114)/EERR!$D$2</f>
        <v>0</v>
      </c>
      <c r="Q115" s="250"/>
      <c r="R115" s="250"/>
      <c r="S115" s="250">
        <f>S114+S113</f>
        <v>18961</v>
      </c>
      <c r="T115" s="250">
        <f>(T114)/EERR!D2</f>
        <v>1757.9775620713033</v>
      </c>
      <c r="U115" s="250">
        <f>U114+U113</f>
        <v>225.20627784860113</v>
      </c>
      <c r="V115" s="250">
        <f>V114+V113</f>
        <v>14577513.620000001</v>
      </c>
      <c r="W115" s="250">
        <f>SUM(K115:V115)</f>
        <v>14614181.244295135</v>
      </c>
      <c r="X115" s="244"/>
      <c r="Y115" s="244"/>
    </row>
    <row r="116" spans="1:25" ht="12.75" x14ac:dyDescent="0.2">
      <c r="J116" s="239">
        <f>J114/(130)</f>
        <v>0.70769230769230773</v>
      </c>
      <c r="L116" s="343">
        <f>+L114+H120</f>
        <v>1230</v>
      </c>
      <c r="S116" s="347">
        <f>SUM(S115:T115)</f>
        <v>20718.977562071304</v>
      </c>
      <c r="T116" s="347"/>
    </row>
    <row r="117" spans="1:25" ht="12.75" x14ac:dyDescent="0.2">
      <c r="L117" s="35"/>
      <c r="M117" s="35" t="s">
        <v>297</v>
      </c>
      <c r="S117" s="348">
        <f>S116*EERR!D2</f>
        <v>14346234.443529412</v>
      </c>
      <c r="T117" s="348">
        <f>S116*EERR!D2</f>
        <v>14346234.443529412</v>
      </c>
    </row>
    <row r="118" spans="1:25" ht="12.75" x14ac:dyDescent="0.2">
      <c r="H118" s="277">
        <f>+L114+P114</f>
        <v>1230</v>
      </c>
      <c r="K118" s="103">
        <f>K114/1.19</f>
        <v>0</v>
      </c>
      <c r="L118" s="35"/>
      <c r="M118" s="35" t="s">
        <v>267</v>
      </c>
      <c r="Y118" s="148">
        <f>36000*620</f>
        <v>22320000</v>
      </c>
    </row>
    <row r="119" spans="1:25" ht="12.75" x14ac:dyDescent="0.2">
      <c r="G119" s="36" t="s">
        <v>204</v>
      </c>
      <c r="H119" s="36" t="s">
        <v>205</v>
      </c>
      <c r="I119" s="36" t="s">
        <v>6</v>
      </c>
      <c r="J119" s="36" t="s">
        <v>45</v>
      </c>
      <c r="K119" s="36" t="s">
        <v>46</v>
      </c>
      <c r="L119" s="35"/>
      <c r="S119" s="39">
        <f>S114*689</f>
        <v>13064129</v>
      </c>
      <c r="T119" s="39">
        <f>T114*0.19</f>
        <v>231279.17647058825</v>
      </c>
    </row>
    <row r="120" spans="1:25" ht="12.75" x14ac:dyDescent="0.2">
      <c r="E120" s="29" t="s">
        <v>43</v>
      </c>
      <c r="F120" s="29"/>
      <c r="G120" s="30">
        <f>'BCI '!H173</f>
        <v>-34000</v>
      </c>
      <c r="H120" s="238">
        <f>'BCI '!H174</f>
        <v>0</v>
      </c>
      <c r="I120" s="37"/>
      <c r="J120" s="30">
        <f>(K115+L115)*EERR!D2</f>
        <v>851676.6</v>
      </c>
      <c r="K120" s="41">
        <f>J120/EERR!$D$2</f>
        <v>1230</v>
      </c>
      <c r="L120" s="35"/>
    </row>
    <row r="121" spans="1:25" ht="12.75" x14ac:dyDescent="0.2">
      <c r="E121" s="29" t="s">
        <v>42</v>
      </c>
      <c r="F121" s="29"/>
      <c r="G121" s="29"/>
      <c r="H121" s="30"/>
      <c r="I121" s="37"/>
      <c r="J121" s="30">
        <f>+O115*EERR!D2</f>
        <v>0</v>
      </c>
      <c r="K121" s="41">
        <f>J121/EERR!$D$2</f>
        <v>0</v>
      </c>
      <c r="L121" s="35"/>
    </row>
    <row r="122" spans="1:25" ht="12.75" x14ac:dyDescent="0.2">
      <c r="E122" s="29" t="s">
        <v>44</v>
      </c>
      <c r="F122" s="29"/>
      <c r="G122" s="29"/>
      <c r="H122" s="30"/>
      <c r="I122" s="37"/>
      <c r="J122" s="30"/>
      <c r="K122" s="41">
        <f>J122*EERR!$D$2</f>
        <v>0</v>
      </c>
      <c r="L122" s="35"/>
    </row>
    <row r="123" spans="1:25" ht="12.75" x14ac:dyDescent="0.2">
      <c r="E123" s="75" t="s">
        <v>75</v>
      </c>
      <c r="F123" s="75"/>
      <c r="G123" s="75"/>
      <c r="H123" s="77"/>
      <c r="I123" s="77">
        <f>(I125+I126)*EERR!D2+I128+I129</f>
        <v>18892380.159999996</v>
      </c>
      <c r="J123" s="77">
        <f>(M115+N115)*EERR!D2</f>
        <v>10035548.039999999</v>
      </c>
      <c r="K123" s="78"/>
      <c r="L123" s="35"/>
      <c r="Y123" s="148">
        <f>635/190</f>
        <v>3.3421052631578947</v>
      </c>
    </row>
    <row r="124" spans="1:25" ht="12.75" x14ac:dyDescent="0.2">
      <c r="E124" s="75"/>
      <c r="F124" s="75"/>
      <c r="G124" s="75"/>
      <c r="H124" s="77"/>
      <c r="I124" s="77">
        <f>SUM(I120:I123)</f>
        <v>18892380.159999996</v>
      </c>
      <c r="J124" s="77">
        <f>SUM(J120:J123)</f>
        <v>10887224.639999999</v>
      </c>
      <c r="K124" s="77">
        <f>SUM(K120:K123)</f>
        <v>1230</v>
      </c>
      <c r="L124" s="35"/>
    </row>
    <row r="125" spans="1:25" ht="12.75" x14ac:dyDescent="0.2">
      <c r="E125" s="34" t="s">
        <v>73</v>
      </c>
      <c r="F125" s="34"/>
      <c r="G125" s="34"/>
      <c r="H125" s="30"/>
      <c r="I125" s="37">
        <f>Transbank!J401</f>
        <v>23398</v>
      </c>
      <c r="J125" s="30"/>
      <c r="K125" s="41"/>
      <c r="L125" s="35"/>
    </row>
    <row r="126" spans="1:25" ht="12.75" x14ac:dyDescent="0.2">
      <c r="E126" s="34" t="s">
        <v>76</v>
      </c>
      <c r="F126" s="34"/>
      <c r="G126" s="34"/>
      <c r="H126" s="42"/>
      <c r="I126" s="37">
        <f>[2]Transbank!J83</f>
        <v>0</v>
      </c>
      <c r="J126" s="34"/>
      <c r="K126" s="53"/>
      <c r="L126" s="33"/>
      <c r="V126" s="33">
        <f>SUMIF(Transbank!$A$2:$A$405,B85,Transbank!$L$2:$L$405)</f>
        <v>0</v>
      </c>
    </row>
    <row r="127" spans="1:25" ht="12.75" x14ac:dyDescent="0.2">
      <c r="E127" s="75" t="s">
        <v>77</v>
      </c>
      <c r="F127" s="75"/>
      <c r="G127" s="75"/>
      <c r="H127" s="76"/>
      <c r="I127" s="76">
        <f>SUM(I125:I126)</f>
        <v>23398</v>
      </c>
      <c r="J127" s="76">
        <f>N114</f>
        <v>13462</v>
      </c>
      <c r="K127" s="76">
        <f t="shared" ref="K127" si="29">SUM(K125:K126)</f>
        <v>0</v>
      </c>
      <c r="L127" s="33"/>
    </row>
    <row r="128" spans="1:25" ht="12.75" x14ac:dyDescent="0.2">
      <c r="E128" s="34" t="s">
        <v>74</v>
      </c>
      <c r="F128" s="85"/>
      <c r="G128" s="85"/>
      <c r="H128" s="79"/>
      <c r="I128" s="80">
        <f>Transbank!I401</f>
        <v>2691137</v>
      </c>
      <c r="J128" s="80"/>
      <c r="K128" s="81">
        <f>J123/EERR!$D$2</f>
        <v>14493.440455215043</v>
      </c>
      <c r="L128" s="33"/>
    </row>
    <row r="129" spans="5:25" ht="12.75" x14ac:dyDescent="0.2">
      <c r="E129" s="34" t="s">
        <v>78</v>
      </c>
      <c r="F129" s="34"/>
      <c r="G129" s="34"/>
      <c r="H129" s="42"/>
      <c r="I129" s="37">
        <f>[2]Transbank!I83</f>
        <v>0</v>
      </c>
      <c r="J129" s="34"/>
      <c r="K129" s="53"/>
      <c r="L129" s="33"/>
      <c r="Y129" s="39">
        <f>SUM(Y87:Y108)</f>
        <v>2709.6178619912771</v>
      </c>
    </row>
    <row r="130" spans="5:25" ht="13.5" thickBot="1" x14ac:dyDescent="0.25">
      <c r="E130" s="122" t="s">
        <v>79</v>
      </c>
      <c r="F130" s="122"/>
      <c r="G130" s="75"/>
      <c r="H130" s="76"/>
      <c r="I130" s="76">
        <f>SUM(I128:I129)</f>
        <v>2691137</v>
      </c>
      <c r="J130" s="76">
        <f>M114</f>
        <v>714190</v>
      </c>
      <c r="K130" s="76">
        <f t="shared" ref="K130" si="30">SUM(K128:K129)</f>
        <v>14493.440455215043</v>
      </c>
      <c r="L130" s="33"/>
      <c r="Y130" s="148">
        <f>+Y129*0.15</f>
        <v>406.44267929869153</v>
      </c>
    </row>
    <row r="131" spans="5:25" ht="16.5" thickBot="1" x14ac:dyDescent="0.3">
      <c r="E131" s="123" t="s">
        <v>95</v>
      </c>
      <c r="F131" s="124">
        <f>(K114+M114)*0.19</f>
        <v>135696.1</v>
      </c>
      <c r="J131" s="36"/>
      <c r="K131" s="39"/>
      <c r="L131" s="33"/>
    </row>
    <row r="132" spans="5:25" ht="12.75" x14ac:dyDescent="0.2">
      <c r="L132" s="33"/>
    </row>
    <row r="133" spans="5:25" ht="12.75" x14ac:dyDescent="0.2">
      <c r="L133" s="33"/>
    </row>
    <row r="134" spans="5:25" ht="12.75" x14ac:dyDescent="0.2">
      <c r="L134" s="33"/>
    </row>
    <row r="135" spans="5:25" ht="12.75" x14ac:dyDescent="0.2">
      <c r="L135" s="33"/>
    </row>
    <row r="136" spans="5:25" ht="12.75" x14ac:dyDescent="0.2">
      <c r="L136" s="33"/>
    </row>
    <row r="137" spans="5:25" ht="12.75" x14ac:dyDescent="0.2">
      <c r="L137" s="33"/>
    </row>
    <row r="138" spans="5:25" ht="12.75" x14ac:dyDescent="0.2">
      <c r="L138" s="33"/>
    </row>
    <row r="139" spans="5:25" ht="12.75" x14ac:dyDescent="0.2">
      <c r="L139" s="33"/>
    </row>
    <row r="140" spans="5:25" ht="12.75" x14ac:dyDescent="0.2">
      <c r="L140" s="33"/>
    </row>
    <row r="141" spans="5:25" ht="12.75" x14ac:dyDescent="0.2">
      <c r="L141" s="33"/>
    </row>
    <row r="142" spans="5:25" ht="12.75" x14ac:dyDescent="0.2">
      <c r="L142" s="33"/>
    </row>
    <row r="143" spans="5:25" ht="12.75" x14ac:dyDescent="0.2">
      <c r="L143" s="33"/>
    </row>
    <row r="144" spans="5:25" ht="12.75" x14ac:dyDescent="0.2">
      <c r="L144" s="33"/>
    </row>
    <row r="145" spans="12:12" ht="12.75" x14ac:dyDescent="0.2">
      <c r="L145" s="33"/>
    </row>
    <row r="146" spans="12:12" ht="12.75" x14ac:dyDescent="0.2">
      <c r="L146" s="33"/>
    </row>
    <row r="147" spans="12:12" ht="12.75" x14ac:dyDescent="0.2">
      <c r="L147" s="33"/>
    </row>
    <row r="148" spans="12:12" ht="12.75" x14ac:dyDescent="0.2">
      <c r="L148" s="33"/>
    </row>
    <row r="149" spans="12:12" ht="12.75" x14ac:dyDescent="0.2">
      <c r="L149" s="33"/>
    </row>
    <row r="150" spans="12:12" ht="12.75" x14ac:dyDescent="0.2">
      <c r="L150" s="33"/>
    </row>
    <row r="151" spans="12:12" ht="12.75" x14ac:dyDescent="0.2">
      <c r="L151" s="33"/>
    </row>
    <row r="152" spans="12:12" ht="12.75" x14ac:dyDescent="0.2">
      <c r="L152" s="33"/>
    </row>
    <row r="153" spans="12:12" ht="12.75" x14ac:dyDescent="0.2">
      <c r="L153" s="33"/>
    </row>
    <row r="154" spans="12:12" ht="12.75" x14ac:dyDescent="0.2">
      <c r="L154" s="33"/>
    </row>
    <row r="155" spans="12:12" ht="12.75" x14ac:dyDescent="0.2">
      <c r="L155" s="33"/>
    </row>
    <row r="156" spans="12:12" ht="12.75" x14ac:dyDescent="0.2">
      <c r="L156" s="33"/>
    </row>
    <row r="157" spans="12:12" ht="12.75" x14ac:dyDescent="0.2">
      <c r="L157" s="33"/>
    </row>
    <row r="158" spans="12:12" ht="12.75" x14ac:dyDescent="0.2">
      <c r="L158" s="33"/>
    </row>
    <row r="159" spans="12:12" ht="12.75" x14ac:dyDescent="0.2">
      <c r="L159" s="33"/>
    </row>
    <row r="160" spans="12:12" ht="12.75" x14ac:dyDescent="0.2">
      <c r="L160" s="33"/>
    </row>
    <row r="161" spans="12:12" ht="12.75" x14ac:dyDescent="0.2">
      <c r="L161" s="33"/>
    </row>
    <row r="162" spans="12:12" ht="12.75" x14ac:dyDescent="0.2">
      <c r="L162" s="33"/>
    </row>
    <row r="163" spans="12:12" ht="12.75" x14ac:dyDescent="0.2">
      <c r="L163" s="33"/>
    </row>
    <row r="164" spans="12:12" ht="12.75" x14ac:dyDescent="0.2">
      <c r="L164" s="33"/>
    </row>
    <row r="165" spans="12:12" ht="12.75" x14ac:dyDescent="0.2">
      <c r="L165" s="33"/>
    </row>
    <row r="166" spans="12:12" ht="12.75" x14ac:dyDescent="0.2">
      <c r="L166" s="33"/>
    </row>
    <row r="167" spans="12:12" ht="12.75" x14ac:dyDescent="0.2">
      <c r="L167" s="33"/>
    </row>
    <row r="168" spans="12:12" ht="12.75" x14ac:dyDescent="0.2">
      <c r="L168" s="33"/>
    </row>
    <row r="169" spans="12:12" ht="12.75" x14ac:dyDescent="0.2">
      <c r="L169" s="33"/>
    </row>
    <row r="170" spans="12:12" ht="12.75" x14ac:dyDescent="0.2">
      <c r="L170" s="33"/>
    </row>
    <row r="171" spans="12:12" ht="12.75" x14ac:dyDescent="0.2">
      <c r="L171" s="33"/>
    </row>
    <row r="172" spans="12:12" ht="12.75" x14ac:dyDescent="0.2">
      <c r="L172" s="33"/>
    </row>
    <row r="173" spans="12:12" ht="12.75" x14ac:dyDescent="0.2">
      <c r="L173" s="33"/>
    </row>
    <row r="174" spans="12:12" ht="12.75" x14ac:dyDescent="0.2">
      <c r="L174" s="33"/>
    </row>
    <row r="175" spans="12:12" ht="12.75" x14ac:dyDescent="0.2">
      <c r="L175" s="33"/>
    </row>
    <row r="176" spans="12:12" ht="12.75" x14ac:dyDescent="0.2">
      <c r="L176" s="33"/>
    </row>
    <row r="177" spans="12:12" ht="12.75" x14ac:dyDescent="0.2">
      <c r="L177" s="33"/>
    </row>
    <row r="178" spans="12:12" ht="12.75" x14ac:dyDescent="0.2">
      <c r="L178" s="33"/>
    </row>
    <row r="179" spans="12:12" ht="12.75" x14ac:dyDescent="0.2">
      <c r="L179" s="33"/>
    </row>
    <row r="180" spans="12:12" ht="12.75" x14ac:dyDescent="0.2">
      <c r="L180" s="33"/>
    </row>
    <row r="181" spans="12:12" ht="12.75" x14ac:dyDescent="0.2">
      <c r="L181" s="33"/>
    </row>
    <row r="182" spans="12:12" ht="12.75" x14ac:dyDescent="0.2">
      <c r="L182" s="33"/>
    </row>
    <row r="183" spans="12:12" ht="12.75" x14ac:dyDescent="0.2">
      <c r="L183" s="33"/>
    </row>
    <row r="184" spans="12:12" ht="12.75" x14ac:dyDescent="0.2">
      <c r="L184" s="33"/>
    </row>
    <row r="185" spans="12:12" ht="12.75" x14ac:dyDescent="0.2">
      <c r="L185" s="33"/>
    </row>
    <row r="186" spans="12:12" ht="12.75" x14ac:dyDescent="0.2">
      <c r="L186" s="33"/>
    </row>
    <row r="187" spans="12:12" ht="12.75" x14ac:dyDescent="0.2">
      <c r="L187" s="33"/>
    </row>
    <row r="188" spans="12:12" ht="12.75" x14ac:dyDescent="0.2">
      <c r="L188" s="33"/>
    </row>
    <row r="189" spans="12:12" ht="12.75" x14ac:dyDescent="0.2">
      <c r="L189" s="33"/>
    </row>
    <row r="190" spans="12:12" ht="12.75" x14ac:dyDescent="0.2">
      <c r="L190" s="33"/>
    </row>
    <row r="191" spans="12:12" ht="12.75" x14ac:dyDescent="0.2">
      <c r="L191" s="33"/>
    </row>
    <row r="192" spans="12:12" ht="12.75" x14ac:dyDescent="0.2">
      <c r="L192" s="33"/>
    </row>
    <row r="193" spans="12:12" ht="12.75" x14ac:dyDescent="0.2">
      <c r="L193" s="33"/>
    </row>
    <row r="194" spans="12:12" ht="12.75" x14ac:dyDescent="0.2">
      <c r="L194" s="33"/>
    </row>
    <row r="195" spans="12:12" ht="12.75" x14ac:dyDescent="0.2">
      <c r="L195" s="33"/>
    </row>
    <row r="196" spans="12:12" ht="12.75" x14ac:dyDescent="0.2">
      <c r="L196" s="33"/>
    </row>
    <row r="197" spans="12:12" ht="12.75" x14ac:dyDescent="0.2">
      <c r="L197" s="33"/>
    </row>
  </sheetData>
  <autoFilter ref="A2:X109"/>
  <sortState ref="A86:R96">
    <sortCondition ref="H86:H96"/>
  </sortState>
  <mergeCells count="7">
    <mergeCell ref="B1:D1"/>
    <mergeCell ref="S116:T116"/>
    <mergeCell ref="S117:T117"/>
    <mergeCell ref="K1:L1"/>
    <mergeCell ref="M1:N1"/>
    <mergeCell ref="O1:P1"/>
    <mergeCell ref="Q1:R1"/>
  </mergeCells>
  <conditionalFormatting sqref="W111 W87:W109 W68:W85 W21:W66 W3:W10 W13:W19">
    <cfRule type="expression" dxfId="3" priority="18">
      <formula>IF(J3=W3,0,1)</formula>
    </cfRule>
  </conditionalFormatting>
  <conditionalFormatting sqref="AV56 BU56 CT56 DS56 ER56 FQ56 GP56 HO56 IN56 JM56 KL56 LK56 MJ56 NI56 OH56 PG56 QF56 RE56 SD56 TC56 UB56 VA56 VZ56 WY56 XX56 YW56 ZV56 AAU56 ABT56 ACS56 ADR56 AEQ56 AFP56 AGO56 AHN56 AIM56 AJL56 AKK56 ALJ56 AMI56 ANH56 AOG56 APF56 AQE56 ARD56 ASC56 ATB56 AUA56 AUZ56 AVY56 AWX56 AXW56 AYV56 AZU56 BAT56 BBS56 BCR56 BDQ56 BEP56 BFO56 BGN56 BHM56 BIL56 BJK56 BKJ56 BLI56 BMH56 BNG56 BOF56 BPE56 BQD56 BRC56 BSB56 BTA56 BTZ56 BUY56 BVX56 BWW56 BXV56 BYU56 BZT56 CAS56 CBR56 CCQ56 CDP56 CEO56 CFN56 CGM56 CHL56 CIK56 CJJ56 CKI56 CLH56 CMG56 CNF56 COE56 CPD56 CQC56 CRB56 CSA56 CSZ56 CTY56 CUX56 CVW56 CWV56 CXU56 CYT56 CZS56 DAR56 DBQ56 DCP56 DDO56 DEN56 DFM56 DGL56 DHK56 DIJ56 DJI56 DKH56 DLG56 DMF56 DNE56 DOD56 DPC56 DQB56 DRA56 DRZ56 DSY56 DTX56 DUW56 DVV56 DWU56 DXT56 DYS56 DZR56 EAQ56 EBP56 ECO56 EDN56 EEM56 EFL56 EGK56 EHJ56 EII56 EJH56 EKG56 ELF56 EME56 END56 EOC56 EPB56 EQA56 EQZ56 ERY56 ESX56 ETW56 EUV56 EVU56 EWT56 EXS56 EYR56 EZQ56 FAP56 FBO56 FCN56 FDM56 FEL56 FFK56 FGJ56 FHI56 FIH56 FJG56 FKF56 FLE56 FMD56 FNC56 FOB56 FPA56 FPZ56 FQY56 FRX56 FSW56 FTV56 FUU56 FVT56 FWS56 FXR56 FYQ56 FZP56 GAO56 GBN56 GCM56 GDL56 GEK56 GFJ56 GGI56 GHH56 GIG56 GJF56 GKE56 GLD56 GMC56 GNB56 GOA56 GOZ56 GPY56 GQX56 GRW56 GSV56 GTU56 GUT56 GVS56 GWR56 GXQ56 GYP56 GZO56 HAN56 HBM56 HCL56 HDK56 HEJ56 HFI56 HGH56 HHG56 HIF56 HJE56 HKD56 HLC56 HMB56 HNA56 HNZ56 HOY56 HPX56 HQW56 HRV56 HSU56 HTT56 HUS56 HVR56 HWQ56 HXP56 HYO56 HZN56 IAM56 IBL56 ICK56 IDJ56 IEI56 IFH56 IGG56 IHF56 IIE56 IJD56 IKC56 ILB56 IMA56 IMZ56 INY56 IOX56 IPW56 IQV56 IRU56 IST56 ITS56 IUR56 IVQ56 IWP56 IXO56 IYN56 IZM56 JAL56 JBK56 JCJ56 JDI56 JEH56 JFG56 JGF56 JHE56 JID56 JJC56 JKB56 JLA56 JLZ56 JMY56 JNX56 JOW56 JPV56 JQU56 JRT56 JSS56 JTR56 JUQ56 JVP56 JWO56 JXN56 JYM56 JZL56 KAK56 KBJ56 KCI56 KDH56 KEG56 KFF56 KGE56 KHD56 KIC56 KJB56 KKA56 KKZ56 KLY56 KMX56 KNW56 KOV56 KPU56 KQT56 KRS56 KSR56 KTQ56 KUP56 KVO56 KWN56 KXM56 KYL56 KZK56 LAJ56 LBI56 LCH56 LDG56 LEF56 LFE56 LGD56 LHC56 LIB56 LJA56 LJZ56 LKY56 LLX56 LMW56 LNV56 LOU56 LPT56 LQS56 LRR56 LSQ56 LTP56 LUO56 LVN56 LWM56 LXL56 LYK56 LZJ56 MAI56 MBH56 MCG56 MDF56 MEE56 MFD56 MGC56 MHB56 MIA56 MIZ56 MJY56 MKX56 MLW56 MMV56 MNU56 MOT56 MPS56 MQR56 MRQ56 MSP56 MTO56 MUN56 MVM56 MWL56 MXK56 MYJ56 MZI56 NAH56 NBG56 NCF56 NDE56 NED56 NFC56 NGB56 NHA56 NHZ56 NIY56 NJX56 NKW56 NLV56 NMU56 NNT56 NOS56 NPR56 NQQ56 NRP56 NSO56 NTN56 NUM56 NVL56 NWK56 NXJ56 NYI56 NZH56 OAG56 OBF56 OCE56 ODD56 OEC56 OFB56 OGA56 OGZ56 OHY56 OIX56 OJW56 OKV56 OLU56 OMT56 ONS56 OOR56 OPQ56 OQP56 ORO56 OSN56 OTM56 OUL56 OVK56 OWJ56 OXI56 OYH56 OZG56 PAF56 PBE56 PCD56 PDC56 PEB56 PFA56 PFZ56 PGY56 PHX56 PIW56 PJV56 PKU56 PLT56 PMS56 PNR56 POQ56 PPP56 PQO56 PRN56 PSM56 PTL56 PUK56 PVJ56 PWI56 PXH56 PYG56 PZF56 QAE56 QBD56 QCC56 QDB56 QEA56 QEZ56 QFY56 QGX56 QHW56 QIV56 QJU56 QKT56 QLS56 QMR56 QNQ56 QOP56 QPO56 QQN56 QRM56 QSL56 QTK56 QUJ56 QVI56 QWH56 QXG56 QYF56 QZE56 RAD56 RBC56 RCB56 RDA56 RDZ56 REY56 RFX56 RGW56 RHV56 RIU56 RJT56 RKS56 RLR56 RMQ56 RNP56 ROO56 RPN56 RQM56 RRL56 RSK56 RTJ56 RUI56 RVH56 RWG56 RXF56 RYE56 RZD56 SAC56 SBB56 SCA56 SCZ56 SDY56 SEX56 SFW56 SGV56 SHU56 SIT56 SJS56 SKR56 SLQ56 SMP56 SNO56 SON56 SPM56 SQL56 SRK56 SSJ56 STI56 SUH56 SVG56 SWF56 SXE56 SYD56 SZC56 TAB56 TBA56 TBZ56 TCY56 TDX56 TEW56 TFV56 TGU56 THT56 TIS56 TJR56 TKQ56 TLP56 TMO56 TNN56 TOM56 TPL56 TQK56 TRJ56 TSI56 TTH56 TUG56 TVF56 TWE56 TXD56 TYC56 TZB56 UAA56 UAZ56 UBY56 UCX56 UDW56 UEV56 UFU56 UGT56 UHS56 UIR56 UJQ56 UKP56 ULO56 UMN56 UNM56 UOL56 UPK56 UQJ56 URI56 USH56 UTG56 UUF56 UVE56 UWD56 UXC56 UYB56 UZA56 UZZ56 VAY56 VBX56 VCW56 VDV56 VEU56 VFT56 VGS56 VHR56 VIQ56 VJP56 VKO56 VLN56 VMM56 VNL56 VOK56 VPJ56 VQI56 VRH56 VSG56 VTF56 VUE56 VVD56 VWC56 VXB56 VYA56 VYZ56 VZY56 WAX56 WBW56 WCV56 WDU56 WET56 WFS56 WGR56 WHQ56 WIP56 WJO56 WKN56 WLM56 WML56 WNK56 WOJ56 WPI56 WQH56 WRG56 WSF56 WTE56 WUD56 WVC56 WWB56 WXA56 WXZ56 WYY56 WZX56 XAW56 XBV56 XCU56 XDT56 XES56">
    <cfRule type="expression" dxfId="2" priority="5">
      <formula>IF(AI56=AV56,0,1)</formula>
    </cfRule>
  </conditionalFormatting>
  <conditionalFormatting sqref="W20">
    <cfRule type="expression" dxfId="1" priority="2">
      <formula>IF(J20=W20,0,1)</formula>
    </cfRule>
  </conditionalFormatting>
  <conditionalFormatting sqref="W11:W12">
    <cfRule type="expression" dxfId="0" priority="1">
      <formula>IF(J11=W11,0,1)</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3"/>
  <sheetViews>
    <sheetView topLeftCell="A2" zoomScale="85" zoomScaleNormal="85" workbookViewId="0">
      <selection activeCell="F20" sqref="F20:H21"/>
    </sheetView>
  </sheetViews>
  <sheetFormatPr baseColWidth="10" defaultColWidth="11.5703125" defaultRowHeight="15" x14ac:dyDescent="0.25"/>
  <cols>
    <col min="1" max="1" width="19.28515625" style="210" customWidth="1"/>
    <col min="2" max="2" width="15.5703125" style="210" customWidth="1"/>
    <col min="3" max="3" width="16.5703125" style="210" customWidth="1"/>
    <col min="4" max="4" width="16.5703125" style="270" customWidth="1"/>
    <col min="5" max="5" width="12.42578125" style="210" customWidth="1"/>
    <col min="6" max="6" width="11.28515625" style="210" customWidth="1"/>
    <col min="7" max="7" width="12.28515625" style="210" customWidth="1"/>
    <col min="8" max="8" width="36.5703125" style="210" customWidth="1"/>
    <col min="9" max="9" width="11.85546875" style="210" customWidth="1"/>
    <col min="10" max="10" width="10.7109375" style="210" customWidth="1"/>
    <col min="11" max="11" width="7.28515625" style="210" customWidth="1"/>
    <col min="12" max="12" width="14.7109375" style="210" customWidth="1"/>
    <col min="13" max="13" width="12.7109375" style="210" bestFit="1" customWidth="1"/>
    <col min="14" max="16384" width="11.5703125" style="210"/>
  </cols>
  <sheetData>
    <row r="1" spans="1:17" x14ac:dyDescent="0.25">
      <c r="A1" s="209"/>
      <c r="B1" s="209"/>
      <c r="C1" s="209"/>
      <c r="D1" s="209"/>
      <c r="E1" s="209"/>
      <c r="F1" s="209"/>
      <c r="G1" s="209"/>
      <c r="H1" s="209"/>
      <c r="I1" s="209"/>
      <c r="J1" s="209"/>
      <c r="K1" s="209"/>
      <c r="L1" s="4"/>
    </row>
    <row r="3" spans="1:17" x14ac:dyDescent="0.25">
      <c r="A3" s="210" t="s">
        <v>65</v>
      </c>
    </row>
    <row r="4" spans="1:17" x14ac:dyDescent="0.25">
      <c r="A4" s="6" t="s">
        <v>23</v>
      </c>
      <c r="B4" s="6" t="s">
        <v>278</v>
      </c>
      <c r="C4" s="6" t="s">
        <v>260</v>
      </c>
      <c r="D4" s="6"/>
      <c r="E4" s="6" t="s">
        <v>279</v>
      </c>
      <c r="F4" s="6" t="s">
        <v>280</v>
      </c>
      <c r="G4" s="6" t="s">
        <v>281</v>
      </c>
      <c r="H4" s="6" t="s">
        <v>282</v>
      </c>
      <c r="I4" s="6" t="s">
        <v>283</v>
      </c>
      <c r="J4" s="6" t="s">
        <v>258</v>
      </c>
      <c r="K4" s="6" t="s">
        <v>259</v>
      </c>
    </row>
    <row r="5" spans="1:17" x14ac:dyDescent="0.25">
      <c r="A5" s="40">
        <v>1465781927</v>
      </c>
      <c r="B5" s="6" t="s">
        <v>276</v>
      </c>
      <c r="C5" s="266" t="s">
        <v>261</v>
      </c>
      <c r="D5" s="266"/>
      <c r="E5" s="266">
        <v>43505.699155092596</v>
      </c>
      <c r="F5" s="266">
        <v>43636</v>
      </c>
      <c r="G5" s="266">
        <v>43641</v>
      </c>
      <c r="H5" s="266" t="s">
        <v>579</v>
      </c>
      <c r="I5" s="291">
        <v>1025</v>
      </c>
      <c r="J5" s="6"/>
      <c r="K5" s="6">
        <v>2</v>
      </c>
      <c r="L5" s="126">
        <f>G5-F5</f>
        <v>5</v>
      </c>
      <c r="M5" s="6">
        <f>SUMIF(Jun!$G$3:$G$109,A5,Jun!$J$3:$J$109)</f>
        <v>5</v>
      </c>
      <c r="N5" s="270">
        <f t="shared" ref="N5:N37" si="0">+L5-M5</f>
        <v>0</v>
      </c>
      <c r="O5" s="243">
        <f t="shared" ref="O5:O24" si="1">+I5/M5</f>
        <v>205</v>
      </c>
      <c r="P5" s="270">
        <f t="shared" ref="P5:P24" si="2">ROUND(I5/O5,0)</f>
        <v>5</v>
      </c>
      <c r="Q5" s="270">
        <f t="shared" ref="Q5:Q24" si="3">+P5-L5</f>
        <v>0</v>
      </c>
    </row>
    <row r="6" spans="1:17" x14ac:dyDescent="0.25">
      <c r="A6" s="40">
        <v>1057203396</v>
      </c>
      <c r="B6" s="6" t="s">
        <v>276</v>
      </c>
      <c r="C6" s="266" t="s">
        <v>261</v>
      </c>
      <c r="D6" s="266"/>
      <c r="E6" s="266">
        <v>43512.911585648151</v>
      </c>
      <c r="F6" s="266">
        <v>43637</v>
      </c>
      <c r="G6" s="266">
        <v>43638</v>
      </c>
      <c r="H6" s="266" t="s">
        <v>580</v>
      </c>
      <c r="I6" s="291">
        <v>205</v>
      </c>
      <c r="J6" s="6"/>
      <c r="K6" s="6">
        <v>2</v>
      </c>
      <c r="L6" s="126">
        <f t="shared" ref="L6:L37" si="4">G6-F6</f>
        <v>1</v>
      </c>
      <c r="M6" s="6">
        <f>SUMIF(Jun!$G$3:$G$109,A6,Jun!$J$3:$J$109)</f>
        <v>1</v>
      </c>
      <c r="N6" s="270">
        <f t="shared" si="0"/>
        <v>0</v>
      </c>
      <c r="O6" s="243">
        <f t="shared" si="1"/>
        <v>205</v>
      </c>
      <c r="P6" s="270">
        <f t="shared" si="2"/>
        <v>1</v>
      </c>
      <c r="Q6" s="270">
        <f t="shared" si="3"/>
        <v>0</v>
      </c>
    </row>
    <row r="7" spans="1:17" x14ac:dyDescent="0.25">
      <c r="A7" s="40">
        <v>3129396519</v>
      </c>
      <c r="B7" s="6" t="s">
        <v>276</v>
      </c>
      <c r="C7" s="266" t="s">
        <v>261</v>
      </c>
      <c r="D7" s="266"/>
      <c r="E7" s="266">
        <v>43551.436423611114</v>
      </c>
      <c r="F7" s="266">
        <v>43637</v>
      </c>
      <c r="G7" s="266">
        <v>43640</v>
      </c>
      <c r="H7" s="266" t="s">
        <v>581</v>
      </c>
      <c r="I7" s="291">
        <v>660</v>
      </c>
      <c r="J7" s="6"/>
      <c r="K7" s="6">
        <v>2</v>
      </c>
      <c r="L7" s="126">
        <f t="shared" si="4"/>
        <v>3</v>
      </c>
      <c r="M7" s="6">
        <f>SUMIF(Jun!$G$3:$G$109,A7,Jun!$J$3:$J$109)</f>
        <v>3</v>
      </c>
      <c r="N7" s="270">
        <f t="shared" si="0"/>
        <v>0</v>
      </c>
      <c r="O7" s="243">
        <f t="shared" si="1"/>
        <v>220</v>
      </c>
      <c r="P7" s="270">
        <f t="shared" si="2"/>
        <v>3</v>
      </c>
      <c r="Q7" s="270">
        <f t="shared" si="3"/>
        <v>0</v>
      </c>
    </row>
    <row r="8" spans="1:17" x14ac:dyDescent="0.25">
      <c r="A8" s="40">
        <v>3729306022</v>
      </c>
      <c r="B8" s="6" t="s">
        <v>276</v>
      </c>
      <c r="C8" s="266" t="s">
        <v>261</v>
      </c>
      <c r="D8" s="266"/>
      <c r="E8" s="266">
        <v>43556.946388888886</v>
      </c>
      <c r="F8" s="266">
        <v>43637</v>
      </c>
      <c r="G8" s="266">
        <v>43642</v>
      </c>
      <c r="H8" s="266" t="s">
        <v>582</v>
      </c>
      <c r="I8" s="291">
        <v>1100</v>
      </c>
      <c r="J8" s="6"/>
      <c r="K8" s="6">
        <v>2</v>
      </c>
      <c r="L8" s="126">
        <f t="shared" si="4"/>
        <v>5</v>
      </c>
      <c r="M8" s="6">
        <f>SUMIF(Jun!$G$3:$G$109,A8,Jun!$J$3:$J$109)</f>
        <v>5</v>
      </c>
      <c r="N8" s="270">
        <f t="shared" si="0"/>
        <v>0</v>
      </c>
      <c r="O8" s="243">
        <f t="shared" si="1"/>
        <v>220</v>
      </c>
      <c r="P8" s="270">
        <f t="shared" si="2"/>
        <v>5</v>
      </c>
      <c r="Q8" s="270">
        <f t="shared" si="3"/>
        <v>0</v>
      </c>
    </row>
    <row r="9" spans="1:17" x14ac:dyDescent="0.25">
      <c r="A9" s="40">
        <v>3334300379</v>
      </c>
      <c r="B9" s="6" t="s">
        <v>276</v>
      </c>
      <c r="C9" s="266" t="s">
        <v>261</v>
      </c>
      <c r="D9" s="266"/>
      <c r="E9" s="266">
        <v>43569.439432870371</v>
      </c>
      <c r="F9" s="266">
        <v>43637</v>
      </c>
      <c r="G9" s="266">
        <v>43639</v>
      </c>
      <c r="H9" s="266" t="s">
        <v>583</v>
      </c>
      <c r="I9" s="291">
        <v>880</v>
      </c>
      <c r="J9" s="6"/>
      <c r="K9" s="6">
        <v>2</v>
      </c>
      <c r="L9" s="126">
        <f t="shared" si="4"/>
        <v>2</v>
      </c>
      <c r="M9" s="6">
        <f>SUMIF(Jun!$G$3:$G$109,A9,Jun!$J$3:$J$109)</f>
        <v>4</v>
      </c>
      <c r="N9" s="270">
        <f t="shared" si="0"/>
        <v>-2</v>
      </c>
      <c r="O9" s="243">
        <f t="shared" si="1"/>
        <v>220</v>
      </c>
      <c r="P9" s="270">
        <f t="shared" si="2"/>
        <v>4</v>
      </c>
      <c r="Q9" s="270">
        <f t="shared" si="3"/>
        <v>2</v>
      </c>
    </row>
    <row r="10" spans="1:17" s="270" customFormat="1" x14ac:dyDescent="0.25">
      <c r="A10" s="40">
        <v>2242455583</v>
      </c>
      <c r="B10" s="6" t="s">
        <v>276</v>
      </c>
      <c r="C10" s="266" t="s">
        <v>261</v>
      </c>
      <c r="D10" s="266"/>
      <c r="E10" s="266">
        <v>43597.878391203703</v>
      </c>
      <c r="F10" s="266">
        <v>43637</v>
      </c>
      <c r="G10" s="266">
        <v>43644</v>
      </c>
      <c r="H10" s="266" t="s">
        <v>584</v>
      </c>
      <c r="I10" s="291">
        <v>1540</v>
      </c>
      <c r="J10" s="6"/>
      <c r="K10" s="6">
        <v>2</v>
      </c>
      <c r="L10" s="126">
        <f t="shared" si="4"/>
        <v>7</v>
      </c>
      <c r="M10" s="6">
        <f>SUMIF(Jun!$G$3:$G$109,A10,Jun!$J$3:$J$109)</f>
        <v>7</v>
      </c>
      <c r="N10" s="270">
        <f t="shared" si="0"/>
        <v>0</v>
      </c>
      <c r="O10" s="243">
        <f t="shared" si="1"/>
        <v>220</v>
      </c>
      <c r="P10" s="270">
        <f t="shared" si="2"/>
        <v>7</v>
      </c>
      <c r="Q10" s="270">
        <f t="shared" si="3"/>
        <v>0</v>
      </c>
    </row>
    <row r="11" spans="1:17" s="270" customFormat="1" x14ac:dyDescent="0.25">
      <c r="A11" s="40">
        <v>2117972195</v>
      </c>
      <c r="B11" s="6" t="s">
        <v>276</v>
      </c>
      <c r="C11" s="266" t="s">
        <v>261</v>
      </c>
      <c r="D11" s="266"/>
      <c r="E11" s="266">
        <v>43609.742546296293</v>
      </c>
      <c r="F11" s="266">
        <v>43637</v>
      </c>
      <c r="G11" s="266">
        <v>43640</v>
      </c>
      <c r="H11" s="266" t="s">
        <v>585</v>
      </c>
      <c r="I11" s="291">
        <v>1320</v>
      </c>
      <c r="J11" s="6"/>
      <c r="K11" s="6">
        <v>2</v>
      </c>
      <c r="L11" s="126">
        <f t="shared" si="4"/>
        <v>3</v>
      </c>
      <c r="M11" s="6">
        <f>SUMIF(Jun!$G$3:$G$109,A11,Jun!$J$3:$J$109)</f>
        <v>6</v>
      </c>
      <c r="N11" s="270">
        <f t="shared" si="0"/>
        <v>-3</v>
      </c>
      <c r="O11" s="243">
        <f t="shared" si="1"/>
        <v>220</v>
      </c>
      <c r="P11" s="270">
        <f t="shared" si="2"/>
        <v>6</v>
      </c>
      <c r="Q11" s="270">
        <f t="shared" si="3"/>
        <v>3</v>
      </c>
    </row>
    <row r="12" spans="1:17" s="270" customFormat="1" x14ac:dyDescent="0.25">
      <c r="A12" s="40">
        <v>1054060894</v>
      </c>
      <c r="B12" s="6" t="s">
        <v>276</v>
      </c>
      <c r="C12" s="266" t="s">
        <v>261</v>
      </c>
      <c r="D12" s="266"/>
      <c r="E12" s="266">
        <v>43543.845324074071</v>
      </c>
      <c r="F12" s="266">
        <v>43638</v>
      </c>
      <c r="G12" s="266">
        <v>43642</v>
      </c>
      <c r="H12" s="266" t="s">
        <v>586</v>
      </c>
      <c r="I12" s="291">
        <v>1760</v>
      </c>
      <c r="J12" s="6"/>
      <c r="K12" s="6">
        <v>2</v>
      </c>
      <c r="L12" s="126">
        <f t="shared" si="4"/>
        <v>4</v>
      </c>
      <c r="M12" s="6">
        <f>SUMIF(Jun!$G$3:$G$109,A12,Jun!$J$3:$J$109)</f>
        <v>8</v>
      </c>
      <c r="N12" s="270">
        <f t="shared" si="0"/>
        <v>-4</v>
      </c>
      <c r="O12" s="243">
        <f t="shared" si="1"/>
        <v>220</v>
      </c>
      <c r="P12" s="270">
        <f t="shared" si="2"/>
        <v>8</v>
      </c>
      <c r="Q12" s="270">
        <f t="shared" si="3"/>
        <v>4</v>
      </c>
    </row>
    <row r="13" spans="1:17" s="270" customFormat="1" x14ac:dyDescent="0.25">
      <c r="A13" s="40">
        <v>1095525892</v>
      </c>
      <c r="B13" s="6" t="s">
        <v>276</v>
      </c>
      <c r="C13" s="266" t="s">
        <v>262</v>
      </c>
      <c r="D13" s="266" t="s">
        <v>339</v>
      </c>
      <c r="E13" s="266">
        <v>43325.935416666667</v>
      </c>
      <c r="F13" s="266">
        <v>43640</v>
      </c>
      <c r="G13" s="266">
        <v>43645</v>
      </c>
      <c r="H13" s="266" t="s">
        <v>587</v>
      </c>
      <c r="I13" s="291">
        <v>1025</v>
      </c>
      <c r="J13" s="6"/>
      <c r="K13" s="6">
        <v>2</v>
      </c>
      <c r="L13" s="126">
        <f t="shared" si="4"/>
        <v>5</v>
      </c>
      <c r="M13" s="6">
        <f>SUMIF(Jun!$G$3:$G$109,A13,Jun!$J$3:$J$109)</f>
        <v>5</v>
      </c>
      <c r="N13" s="270">
        <f t="shared" si="0"/>
        <v>0</v>
      </c>
      <c r="O13" s="243">
        <f t="shared" si="1"/>
        <v>205</v>
      </c>
      <c r="P13" s="270">
        <f t="shared" si="2"/>
        <v>5</v>
      </c>
      <c r="Q13" s="270">
        <f t="shared" si="3"/>
        <v>0</v>
      </c>
    </row>
    <row r="14" spans="1:17" s="270" customFormat="1" x14ac:dyDescent="0.25">
      <c r="A14" s="40">
        <v>2095767270</v>
      </c>
      <c r="B14" s="6" t="s">
        <v>276</v>
      </c>
      <c r="C14" s="266" t="s">
        <v>261</v>
      </c>
      <c r="D14" s="266"/>
      <c r="E14" s="266">
        <v>43316.597719907404</v>
      </c>
      <c r="F14" s="266">
        <v>43641</v>
      </c>
      <c r="G14" s="266">
        <v>43646</v>
      </c>
      <c r="H14" s="266" t="s">
        <v>588</v>
      </c>
      <c r="I14" s="291">
        <v>2050</v>
      </c>
      <c r="J14" s="6"/>
      <c r="K14" s="6">
        <v>2</v>
      </c>
      <c r="L14" s="126">
        <f t="shared" si="4"/>
        <v>5</v>
      </c>
      <c r="M14" s="6">
        <f>SUMIF(Jun!$G$3:$G$109,A14,Jun!$J$3:$J$109)</f>
        <v>10</v>
      </c>
      <c r="N14" s="270">
        <f t="shared" si="0"/>
        <v>-5</v>
      </c>
      <c r="O14" s="243">
        <f t="shared" si="1"/>
        <v>205</v>
      </c>
      <c r="P14" s="270">
        <f t="shared" si="2"/>
        <v>10</v>
      </c>
      <c r="Q14" s="270">
        <f t="shared" si="3"/>
        <v>5</v>
      </c>
    </row>
    <row r="15" spans="1:17" s="270" customFormat="1" x14ac:dyDescent="0.25">
      <c r="A15" s="40">
        <v>1090286710</v>
      </c>
      <c r="B15" s="6" t="s">
        <v>276</v>
      </c>
      <c r="C15" s="266" t="s">
        <v>262</v>
      </c>
      <c r="D15" s="266" t="s">
        <v>337</v>
      </c>
      <c r="E15" s="266">
        <v>43317.775694444441</v>
      </c>
      <c r="F15" s="266">
        <v>43641</v>
      </c>
      <c r="G15" s="266">
        <v>43646</v>
      </c>
      <c r="H15" s="266" t="s">
        <v>589</v>
      </c>
      <c r="I15" s="291">
        <v>1025</v>
      </c>
      <c r="J15" s="6"/>
      <c r="K15" s="6">
        <v>2</v>
      </c>
      <c r="L15" s="126">
        <f t="shared" si="4"/>
        <v>5</v>
      </c>
      <c r="M15" s="6">
        <f>SUMIF(Jun!$G$3:$G$109,A15,Jun!$J$3:$J$109)</f>
        <v>5</v>
      </c>
      <c r="N15" s="270">
        <f t="shared" si="0"/>
        <v>0</v>
      </c>
      <c r="O15" s="243">
        <f t="shared" si="1"/>
        <v>205</v>
      </c>
      <c r="P15" s="270">
        <f t="shared" si="2"/>
        <v>5</v>
      </c>
      <c r="Q15" s="270">
        <f t="shared" si="3"/>
        <v>0</v>
      </c>
    </row>
    <row r="16" spans="1:17" s="270" customFormat="1" x14ac:dyDescent="0.25">
      <c r="A16" s="40">
        <v>1615468083</v>
      </c>
      <c r="B16" s="6" t="s">
        <v>277</v>
      </c>
      <c r="C16" s="266" t="s">
        <v>261</v>
      </c>
      <c r="D16" s="266"/>
      <c r="E16" s="266">
        <v>43331.811053240737</v>
      </c>
      <c r="F16" s="266">
        <v>43642</v>
      </c>
      <c r="G16" s="266">
        <v>43646</v>
      </c>
      <c r="H16" s="266" t="s">
        <v>590</v>
      </c>
      <c r="I16" s="291">
        <v>1640</v>
      </c>
      <c r="J16" s="6"/>
      <c r="K16" s="6">
        <v>2</v>
      </c>
      <c r="L16" s="126">
        <f t="shared" si="4"/>
        <v>4</v>
      </c>
      <c r="M16" s="6">
        <f>SUMIF(Jun!$G$3:$G$109,A16,Jun!$J$3:$J$109)</f>
        <v>8</v>
      </c>
      <c r="N16" s="270">
        <f t="shared" si="0"/>
        <v>-4</v>
      </c>
      <c r="O16" s="243">
        <f t="shared" si="1"/>
        <v>205</v>
      </c>
      <c r="P16" s="270">
        <f t="shared" si="2"/>
        <v>8</v>
      </c>
      <c r="Q16" s="270">
        <f t="shared" si="3"/>
        <v>4</v>
      </c>
    </row>
    <row r="17" spans="1:17" s="270" customFormat="1" x14ac:dyDescent="0.25">
      <c r="A17" s="40">
        <v>3926121237</v>
      </c>
      <c r="B17" s="6" t="s">
        <v>276</v>
      </c>
      <c r="C17" s="266" t="s">
        <v>261</v>
      </c>
      <c r="D17" s="266"/>
      <c r="E17" s="266">
        <v>43589.499178240738</v>
      </c>
      <c r="F17" s="266">
        <v>43642</v>
      </c>
      <c r="G17" s="266">
        <v>43644</v>
      </c>
      <c r="H17" s="266" t="s">
        <v>586</v>
      </c>
      <c r="I17" s="291">
        <v>880</v>
      </c>
      <c r="J17" s="6"/>
      <c r="K17" s="6">
        <v>2</v>
      </c>
      <c r="L17" s="126">
        <f t="shared" si="4"/>
        <v>2</v>
      </c>
      <c r="M17" s="6">
        <f>SUMIF(Jun!$G$3:$G$109,A17,Jun!$J$3:$J$109)</f>
        <v>4</v>
      </c>
      <c r="N17" s="270">
        <f t="shared" si="0"/>
        <v>-2</v>
      </c>
      <c r="O17" s="243">
        <f t="shared" si="1"/>
        <v>220</v>
      </c>
      <c r="P17" s="270">
        <f t="shared" si="2"/>
        <v>4</v>
      </c>
      <c r="Q17" s="270">
        <f t="shared" si="3"/>
        <v>2</v>
      </c>
    </row>
    <row r="18" spans="1:17" s="270" customFormat="1" x14ac:dyDescent="0.25">
      <c r="A18" s="40">
        <v>2511707911</v>
      </c>
      <c r="B18" s="6" t="s">
        <v>276</v>
      </c>
      <c r="C18" s="266" t="s">
        <v>261</v>
      </c>
      <c r="D18" s="266"/>
      <c r="E18" s="266">
        <v>43600.58662037037</v>
      </c>
      <c r="F18" s="266">
        <v>43643</v>
      </c>
      <c r="G18" s="266">
        <v>43646</v>
      </c>
      <c r="H18" s="266" t="s">
        <v>591</v>
      </c>
      <c r="I18" s="291">
        <v>660</v>
      </c>
      <c r="J18" s="6"/>
      <c r="K18" s="6">
        <v>2</v>
      </c>
      <c r="L18" s="126">
        <f t="shared" si="4"/>
        <v>3</v>
      </c>
      <c r="M18" s="6">
        <f>SUMIF(Jun!$G$3:$G$109,A18,Jun!$J$3:$J$109)</f>
        <v>3</v>
      </c>
      <c r="N18" s="270">
        <f t="shared" si="0"/>
        <v>0</v>
      </c>
      <c r="O18" s="243">
        <f t="shared" si="1"/>
        <v>220</v>
      </c>
      <c r="P18" s="270">
        <f t="shared" si="2"/>
        <v>3</v>
      </c>
      <c r="Q18" s="270">
        <f t="shared" si="3"/>
        <v>0</v>
      </c>
    </row>
    <row r="19" spans="1:17" s="270" customFormat="1" x14ac:dyDescent="0.25">
      <c r="A19" s="40">
        <v>1905044491942</v>
      </c>
      <c r="B19" s="6" t="s">
        <v>276</v>
      </c>
      <c r="C19" s="266" t="s">
        <v>263</v>
      </c>
      <c r="D19" s="266" t="s">
        <v>338</v>
      </c>
      <c r="E19" s="266">
        <v>43589.99722222222</v>
      </c>
      <c r="F19" s="266">
        <v>43644</v>
      </c>
      <c r="G19" s="266">
        <v>43647</v>
      </c>
      <c r="H19" s="266" t="s">
        <v>592</v>
      </c>
      <c r="I19" s="291">
        <v>627</v>
      </c>
      <c r="J19" s="6"/>
      <c r="K19" s="6">
        <v>2</v>
      </c>
      <c r="L19" s="126">
        <f t="shared" si="4"/>
        <v>3</v>
      </c>
      <c r="M19" s="6">
        <f>SUMIF(Jun!$G$3:$G$109,A19,Jun!$J$3:$J$109)</f>
        <v>3</v>
      </c>
      <c r="N19" s="270">
        <f t="shared" si="0"/>
        <v>0</v>
      </c>
      <c r="O19" s="243">
        <f t="shared" si="1"/>
        <v>209</v>
      </c>
      <c r="P19" s="270">
        <f t="shared" si="2"/>
        <v>3</v>
      </c>
      <c r="Q19" s="270">
        <f>+P19-L19</f>
        <v>0</v>
      </c>
    </row>
    <row r="20" spans="1:17" s="270" customFormat="1" x14ac:dyDescent="0.25">
      <c r="A20" s="40">
        <v>1261104001</v>
      </c>
      <c r="B20" s="6" t="s">
        <v>276</v>
      </c>
      <c r="C20" s="266" t="s">
        <v>262</v>
      </c>
      <c r="D20" s="266" t="s">
        <v>339</v>
      </c>
      <c r="E20" s="266">
        <v>43605.869444444441</v>
      </c>
      <c r="F20" s="266">
        <v>43644</v>
      </c>
      <c r="G20" s="266">
        <v>43647</v>
      </c>
      <c r="H20" s="266" t="s">
        <v>593</v>
      </c>
      <c r="I20" s="291">
        <v>660</v>
      </c>
      <c r="J20" s="6"/>
      <c r="K20" s="6">
        <v>2</v>
      </c>
      <c r="L20" s="126">
        <f t="shared" si="4"/>
        <v>3</v>
      </c>
      <c r="M20" s="6">
        <f>SUMIF(Jun!$G$3:$G$109,A20,Jun!$J$3:$J$109)</f>
        <v>3</v>
      </c>
      <c r="N20" s="270">
        <f t="shared" si="0"/>
        <v>0</v>
      </c>
      <c r="O20" s="243">
        <f t="shared" si="1"/>
        <v>220</v>
      </c>
      <c r="P20" s="270">
        <f t="shared" si="2"/>
        <v>3</v>
      </c>
      <c r="Q20" s="270">
        <f t="shared" si="3"/>
        <v>0</v>
      </c>
    </row>
    <row r="21" spans="1:17" s="270" customFormat="1" x14ac:dyDescent="0.25">
      <c r="A21" s="40">
        <v>1906154632836</v>
      </c>
      <c r="B21" s="6" t="s">
        <v>277</v>
      </c>
      <c r="C21" s="266" t="s">
        <v>263</v>
      </c>
      <c r="D21" s="266" t="s">
        <v>338</v>
      </c>
      <c r="E21" s="266">
        <v>43631.450324074074</v>
      </c>
      <c r="F21" s="266">
        <v>43644</v>
      </c>
      <c r="G21" s="266">
        <v>43645</v>
      </c>
      <c r="H21" s="266" t="s">
        <v>594</v>
      </c>
      <c r="I21" s="291">
        <v>209</v>
      </c>
      <c r="J21" s="6"/>
      <c r="K21" s="6">
        <v>2</v>
      </c>
      <c r="L21" s="126">
        <f t="shared" si="4"/>
        <v>1</v>
      </c>
      <c r="M21" s="6">
        <f>SUMIF(Jun!$G$3:$G$109,A21,Jun!$J$3:$J$109)</f>
        <v>0</v>
      </c>
      <c r="N21" s="270">
        <f t="shared" si="0"/>
        <v>1</v>
      </c>
      <c r="O21" s="243" t="e">
        <f t="shared" si="1"/>
        <v>#DIV/0!</v>
      </c>
      <c r="P21" s="270" t="e">
        <f t="shared" si="2"/>
        <v>#DIV/0!</v>
      </c>
      <c r="Q21" s="270" t="e">
        <f t="shared" si="3"/>
        <v>#DIV/0!</v>
      </c>
    </row>
    <row r="22" spans="1:17" s="270" customFormat="1" x14ac:dyDescent="0.25">
      <c r="A22" s="40">
        <v>3263710744</v>
      </c>
      <c r="B22" s="6" t="s">
        <v>276</v>
      </c>
      <c r="C22" s="266" t="s">
        <v>261</v>
      </c>
      <c r="D22" s="266"/>
      <c r="E22" s="266">
        <v>43615.692071759258</v>
      </c>
      <c r="F22" s="266">
        <v>43645</v>
      </c>
      <c r="G22" s="266">
        <v>43646</v>
      </c>
      <c r="H22" s="266" t="s">
        <v>595</v>
      </c>
      <c r="I22" s="291">
        <v>220</v>
      </c>
      <c r="J22" s="6"/>
      <c r="K22" s="6">
        <v>2</v>
      </c>
      <c r="L22" s="126">
        <f t="shared" si="4"/>
        <v>1</v>
      </c>
      <c r="M22" s="6">
        <f>SUMIF(Jun!$G$3:$G$109,A22,Jun!$J$3:$J$109)</f>
        <v>1</v>
      </c>
      <c r="N22" s="270">
        <f t="shared" si="0"/>
        <v>0</v>
      </c>
      <c r="O22" s="243">
        <f t="shared" si="1"/>
        <v>220</v>
      </c>
      <c r="P22" s="270">
        <f t="shared" si="2"/>
        <v>1</v>
      </c>
      <c r="Q22" s="270">
        <f t="shared" si="3"/>
        <v>0</v>
      </c>
    </row>
    <row r="23" spans="1:17" s="270" customFormat="1" x14ac:dyDescent="0.25">
      <c r="A23" s="40">
        <v>2312320754</v>
      </c>
      <c r="B23" s="6" t="s">
        <v>276</v>
      </c>
      <c r="C23" s="266" t="s">
        <v>261</v>
      </c>
      <c r="D23" s="266"/>
      <c r="E23" s="266">
        <v>43645.735914351855</v>
      </c>
      <c r="F23" s="266">
        <v>43645</v>
      </c>
      <c r="G23" s="266">
        <v>43646</v>
      </c>
      <c r="H23" s="266" t="s">
        <v>596</v>
      </c>
      <c r="I23" s="291">
        <v>220</v>
      </c>
      <c r="J23" s="6"/>
      <c r="K23" s="6">
        <v>2</v>
      </c>
      <c r="L23" s="126">
        <f t="shared" si="4"/>
        <v>1</v>
      </c>
      <c r="M23" s="6">
        <f>SUMIF(Jun!$G$3:$G$109,A23,Jun!$J$3:$J$109)</f>
        <v>1</v>
      </c>
      <c r="N23" s="270">
        <f t="shared" si="0"/>
        <v>0</v>
      </c>
      <c r="O23" s="243">
        <f t="shared" si="1"/>
        <v>220</v>
      </c>
      <c r="P23" s="270">
        <f t="shared" si="2"/>
        <v>1</v>
      </c>
      <c r="Q23" s="270">
        <f t="shared" si="3"/>
        <v>0</v>
      </c>
    </row>
    <row r="24" spans="1:17" s="270" customFormat="1" x14ac:dyDescent="0.25">
      <c r="A24" s="40">
        <v>3339426246</v>
      </c>
      <c r="B24" s="6" t="s">
        <v>276</v>
      </c>
      <c r="C24" s="266" t="s">
        <v>261</v>
      </c>
      <c r="D24" s="266"/>
      <c r="E24" s="266">
        <v>43601.748900462961</v>
      </c>
      <c r="F24" s="266">
        <v>43646</v>
      </c>
      <c r="G24" s="266">
        <v>43651</v>
      </c>
      <c r="H24" s="266" t="s">
        <v>597</v>
      </c>
      <c r="I24" s="291">
        <v>1100</v>
      </c>
      <c r="J24" s="6"/>
      <c r="K24" s="6">
        <v>2</v>
      </c>
      <c r="L24" s="126">
        <f t="shared" si="4"/>
        <v>5</v>
      </c>
      <c r="M24" s="6">
        <f>SUMIF(Jun!$G$3:$G$109,A24,Jun!$J$3:$J$109)</f>
        <v>5</v>
      </c>
      <c r="N24" s="270">
        <f t="shared" si="0"/>
        <v>0</v>
      </c>
      <c r="O24" s="243">
        <f t="shared" si="1"/>
        <v>220</v>
      </c>
      <c r="P24" s="270">
        <f t="shared" si="2"/>
        <v>5</v>
      </c>
      <c r="Q24" s="270">
        <f t="shared" si="3"/>
        <v>0</v>
      </c>
    </row>
    <row r="25" spans="1:17" s="270" customFormat="1" x14ac:dyDescent="0.25">
      <c r="A25" s="40"/>
      <c r="B25" s="6"/>
      <c r="C25" s="266"/>
      <c r="D25" s="266"/>
      <c r="E25" s="266"/>
      <c r="F25" s="266"/>
      <c r="G25" s="266"/>
      <c r="H25" s="266"/>
      <c r="I25" s="291"/>
      <c r="J25" s="6"/>
      <c r="K25" s="6"/>
      <c r="L25" s="126">
        <f t="shared" si="4"/>
        <v>0</v>
      </c>
      <c r="M25" s="6">
        <f>SUMIF(Jun!$G$3:$G$109,A25,Jun!$J$3:$J$109)</f>
        <v>0</v>
      </c>
      <c r="N25" s="270">
        <f t="shared" si="0"/>
        <v>0</v>
      </c>
      <c r="O25" s="243" t="e">
        <f t="shared" ref="O25:O66" si="5">+I25/M25</f>
        <v>#DIV/0!</v>
      </c>
      <c r="P25" s="270" t="e">
        <f t="shared" ref="P25:P66" si="6">ROUND(I25/O25,0)</f>
        <v>#DIV/0!</v>
      </c>
      <c r="Q25" s="270" t="e">
        <f t="shared" ref="Q25:Q66" si="7">+P25-L25</f>
        <v>#DIV/0!</v>
      </c>
    </row>
    <row r="26" spans="1:17" s="270" customFormat="1" x14ac:dyDescent="0.25">
      <c r="A26" s="40"/>
      <c r="B26" s="6"/>
      <c r="C26" s="266"/>
      <c r="D26" s="266"/>
      <c r="E26" s="266"/>
      <c r="F26" s="266"/>
      <c r="G26" s="266"/>
      <c r="H26" s="266"/>
      <c r="I26" s="291"/>
      <c r="J26" s="6"/>
      <c r="K26" s="6"/>
      <c r="L26" s="126">
        <f t="shared" si="4"/>
        <v>0</v>
      </c>
      <c r="M26" s="6">
        <f>SUMIF(Jun!$G$3:$G$109,A26,Jun!$J$3:$J$109)</f>
        <v>0</v>
      </c>
      <c r="N26" s="270">
        <f t="shared" si="0"/>
        <v>0</v>
      </c>
      <c r="O26" s="243" t="e">
        <f t="shared" si="5"/>
        <v>#DIV/0!</v>
      </c>
      <c r="P26" s="270" t="e">
        <f t="shared" si="6"/>
        <v>#DIV/0!</v>
      </c>
      <c r="Q26" s="270" t="e">
        <f t="shared" si="7"/>
        <v>#DIV/0!</v>
      </c>
    </row>
    <row r="27" spans="1:17" s="270" customFormat="1" x14ac:dyDescent="0.25">
      <c r="A27" s="40"/>
      <c r="B27" s="6"/>
      <c r="C27" s="266"/>
      <c r="D27" s="266"/>
      <c r="E27" s="266"/>
      <c r="F27" s="266"/>
      <c r="G27" s="266"/>
      <c r="H27" s="266"/>
      <c r="I27" s="291"/>
      <c r="J27" s="6"/>
      <c r="K27" s="6"/>
      <c r="L27" s="126">
        <f t="shared" si="4"/>
        <v>0</v>
      </c>
      <c r="M27" s="6">
        <f>SUMIF(Jun!$G$3:$G$109,A27,Jun!$J$3:$J$109)</f>
        <v>0</v>
      </c>
      <c r="N27" s="270">
        <f t="shared" si="0"/>
        <v>0</v>
      </c>
      <c r="O27" s="243" t="e">
        <f t="shared" si="5"/>
        <v>#DIV/0!</v>
      </c>
      <c r="P27" s="270" t="e">
        <f t="shared" si="6"/>
        <v>#DIV/0!</v>
      </c>
      <c r="Q27" s="270" t="e">
        <f t="shared" si="7"/>
        <v>#DIV/0!</v>
      </c>
    </row>
    <row r="28" spans="1:17" s="270" customFormat="1" x14ac:dyDescent="0.25">
      <c r="A28" s="40"/>
      <c r="B28" s="6"/>
      <c r="C28" s="266"/>
      <c r="D28" s="266"/>
      <c r="E28" s="266"/>
      <c r="F28" s="266"/>
      <c r="G28" s="266"/>
      <c r="H28" s="266"/>
      <c r="I28" s="291"/>
      <c r="J28" s="6"/>
      <c r="K28" s="6"/>
      <c r="L28" s="126">
        <f t="shared" si="4"/>
        <v>0</v>
      </c>
      <c r="M28" s="6">
        <f>SUMIF(Jun!$G$3:$G$109,A28,Jun!$J$3:$J$109)</f>
        <v>0</v>
      </c>
      <c r="N28" s="270">
        <f t="shared" si="0"/>
        <v>0</v>
      </c>
      <c r="O28" s="243" t="e">
        <f t="shared" si="5"/>
        <v>#DIV/0!</v>
      </c>
      <c r="P28" s="270" t="e">
        <f t="shared" si="6"/>
        <v>#DIV/0!</v>
      </c>
      <c r="Q28" s="270" t="e">
        <f t="shared" si="7"/>
        <v>#DIV/0!</v>
      </c>
    </row>
    <row r="29" spans="1:17" s="270" customFormat="1" x14ac:dyDescent="0.25">
      <c r="A29" s="40"/>
      <c r="B29" s="6"/>
      <c r="C29" s="266"/>
      <c r="D29" s="266"/>
      <c r="E29" s="266"/>
      <c r="F29" s="266"/>
      <c r="G29" s="266"/>
      <c r="H29" s="266"/>
      <c r="I29" s="291"/>
      <c r="J29" s="6"/>
      <c r="K29" s="6"/>
      <c r="L29" s="126">
        <f t="shared" si="4"/>
        <v>0</v>
      </c>
      <c r="M29" s="6">
        <f>SUMIF(Jun!$G$3:$G$109,A29,Jun!$J$3:$J$109)</f>
        <v>0</v>
      </c>
      <c r="N29" s="270">
        <f t="shared" si="0"/>
        <v>0</v>
      </c>
      <c r="O29" s="243" t="e">
        <f t="shared" si="5"/>
        <v>#DIV/0!</v>
      </c>
      <c r="P29" s="270" t="e">
        <f t="shared" si="6"/>
        <v>#DIV/0!</v>
      </c>
      <c r="Q29" s="270" t="e">
        <f t="shared" si="7"/>
        <v>#DIV/0!</v>
      </c>
    </row>
    <row r="30" spans="1:17" s="270" customFormat="1" x14ac:dyDescent="0.25">
      <c r="A30" s="40"/>
      <c r="B30" s="6"/>
      <c r="C30" s="266"/>
      <c r="D30" s="266"/>
      <c r="E30" s="266"/>
      <c r="F30" s="266"/>
      <c r="G30" s="266"/>
      <c r="H30" s="266"/>
      <c r="I30" s="291"/>
      <c r="J30" s="6"/>
      <c r="K30" s="6"/>
      <c r="L30" s="126">
        <f t="shared" si="4"/>
        <v>0</v>
      </c>
      <c r="M30" s="6">
        <f>SUMIF(Jun!$G$3:$G$109,A30,Jun!$J$3:$J$109)</f>
        <v>0</v>
      </c>
      <c r="N30" s="270">
        <f t="shared" si="0"/>
        <v>0</v>
      </c>
      <c r="O30" s="243" t="e">
        <f t="shared" si="5"/>
        <v>#DIV/0!</v>
      </c>
      <c r="P30" s="270" t="e">
        <f t="shared" si="6"/>
        <v>#DIV/0!</v>
      </c>
      <c r="Q30" s="270" t="e">
        <f t="shared" si="7"/>
        <v>#DIV/0!</v>
      </c>
    </row>
    <row r="31" spans="1:17" s="270" customFormat="1" x14ac:dyDescent="0.25">
      <c r="A31" s="40"/>
      <c r="B31" s="6"/>
      <c r="C31" s="266"/>
      <c r="D31" s="266"/>
      <c r="E31" s="266"/>
      <c r="F31" s="266"/>
      <c r="G31" s="266"/>
      <c r="H31" s="266"/>
      <c r="I31" s="291"/>
      <c r="J31" s="6"/>
      <c r="K31" s="6"/>
      <c r="L31" s="126">
        <f t="shared" si="4"/>
        <v>0</v>
      </c>
      <c r="M31" s="6">
        <f>SUMIF(Jun!$G$3:$G$109,A31,Jun!$J$3:$J$109)</f>
        <v>0</v>
      </c>
      <c r="N31" s="270">
        <f t="shared" si="0"/>
        <v>0</v>
      </c>
      <c r="O31" s="243" t="e">
        <f t="shared" si="5"/>
        <v>#DIV/0!</v>
      </c>
      <c r="P31" s="270" t="e">
        <f t="shared" si="6"/>
        <v>#DIV/0!</v>
      </c>
      <c r="Q31" s="270" t="e">
        <f t="shared" si="7"/>
        <v>#DIV/0!</v>
      </c>
    </row>
    <row r="32" spans="1:17" s="270" customFormat="1" x14ac:dyDescent="0.25">
      <c r="A32" s="40"/>
      <c r="B32" s="6"/>
      <c r="C32" s="266"/>
      <c r="D32" s="266"/>
      <c r="E32" s="266"/>
      <c r="F32" s="266"/>
      <c r="G32" s="266"/>
      <c r="H32" s="266"/>
      <c r="I32" s="291"/>
      <c r="J32" s="6"/>
      <c r="K32" s="6"/>
      <c r="L32" s="126">
        <f t="shared" si="4"/>
        <v>0</v>
      </c>
      <c r="M32" s="6">
        <f>SUMIF(Jun!$G$3:$G$109,A32,Jun!$J$3:$J$109)</f>
        <v>0</v>
      </c>
      <c r="N32" s="270">
        <f t="shared" si="0"/>
        <v>0</v>
      </c>
      <c r="O32" s="243" t="e">
        <f t="shared" si="5"/>
        <v>#DIV/0!</v>
      </c>
      <c r="P32" s="270" t="e">
        <f t="shared" si="6"/>
        <v>#DIV/0!</v>
      </c>
      <c r="Q32" s="270" t="e">
        <f t="shared" si="7"/>
        <v>#DIV/0!</v>
      </c>
    </row>
    <row r="33" spans="1:17" s="270" customFormat="1" x14ac:dyDescent="0.25">
      <c r="A33" s="40"/>
      <c r="B33" s="6"/>
      <c r="C33" s="266"/>
      <c r="D33" s="266"/>
      <c r="E33" s="266"/>
      <c r="F33" s="266"/>
      <c r="G33" s="266"/>
      <c r="H33" s="266"/>
      <c r="I33" s="291"/>
      <c r="J33" s="6"/>
      <c r="K33" s="6"/>
      <c r="L33" s="126">
        <f t="shared" si="4"/>
        <v>0</v>
      </c>
      <c r="M33" s="6">
        <f>SUMIF(Jun!$G$3:$G$109,A33,Jun!$J$3:$J$109)</f>
        <v>0</v>
      </c>
      <c r="N33" s="270">
        <f t="shared" si="0"/>
        <v>0</v>
      </c>
      <c r="O33" s="243" t="e">
        <f t="shared" si="5"/>
        <v>#DIV/0!</v>
      </c>
      <c r="P33" s="270" t="e">
        <f t="shared" si="6"/>
        <v>#DIV/0!</v>
      </c>
      <c r="Q33" s="270" t="e">
        <f t="shared" si="7"/>
        <v>#DIV/0!</v>
      </c>
    </row>
    <row r="34" spans="1:17" s="270" customFormat="1" x14ac:dyDescent="0.25">
      <c r="A34" s="40"/>
      <c r="B34" s="6"/>
      <c r="C34" s="266"/>
      <c r="D34" s="266"/>
      <c r="E34" s="266"/>
      <c r="F34" s="266"/>
      <c r="G34" s="266"/>
      <c r="H34" s="266"/>
      <c r="I34" s="291"/>
      <c r="J34" s="6"/>
      <c r="K34" s="6"/>
      <c r="L34" s="126">
        <f t="shared" si="4"/>
        <v>0</v>
      </c>
      <c r="M34" s="6">
        <f>SUMIF(Jun!$G$3:$G$109,A34,Jun!$J$3:$J$109)</f>
        <v>0</v>
      </c>
      <c r="N34" s="270">
        <f t="shared" si="0"/>
        <v>0</v>
      </c>
      <c r="O34" s="243" t="e">
        <f t="shared" si="5"/>
        <v>#DIV/0!</v>
      </c>
      <c r="P34" s="270" t="e">
        <f t="shared" si="6"/>
        <v>#DIV/0!</v>
      </c>
      <c r="Q34" s="270" t="e">
        <f t="shared" si="7"/>
        <v>#DIV/0!</v>
      </c>
    </row>
    <row r="35" spans="1:17" s="270" customFormat="1" x14ac:dyDescent="0.25">
      <c r="A35" s="40"/>
      <c r="B35" s="6"/>
      <c r="C35" s="266"/>
      <c r="D35" s="266"/>
      <c r="E35" s="266"/>
      <c r="F35" s="266"/>
      <c r="G35" s="266"/>
      <c r="H35" s="266"/>
      <c r="I35" s="291"/>
      <c r="J35" s="6"/>
      <c r="K35" s="6"/>
      <c r="L35" s="126">
        <f t="shared" si="4"/>
        <v>0</v>
      </c>
      <c r="M35" s="6">
        <f>SUMIF(Jun!$G$3:$G$109,A35,Jun!$J$3:$J$109)</f>
        <v>0</v>
      </c>
      <c r="N35" s="270">
        <f t="shared" si="0"/>
        <v>0</v>
      </c>
      <c r="O35" s="243" t="e">
        <f t="shared" si="5"/>
        <v>#DIV/0!</v>
      </c>
      <c r="P35" s="270" t="e">
        <f t="shared" si="6"/>
        <v>#DIV/0!</v>
      </c>
      <c r="Q35" s="270" t="e">
        <f t="shared" si="7"/>
        <v>#DIV/0!</v>
      </c>
    </row>
    <row r="36" spans="1:17" s="270" customFormat="1" x14ac:dyDescent="0.25">
      <c r="A36" s="40"/>
      <c r="B36" s="6"/>
      <c r="C36" s="266"/>
      <c r="D36" s="266"/>
      <c r="E36" s="266"/>
      <c r="F36" s="266"/>
      <c r="G36" s="266"/>
      <c r="H36" s="266"/>
      <c r="I36" s="291"/>
      <c r="J36" s="6"/>
      <c r="K36" s="6"/>
      <c r="L36" s="126">
        <f t="shared" si="4"/>
        <v>0</v>
      </c>
      <c r="M36" s="6">
        <f>SUMIF(Jun!$G$3:$G$109,A36,Jun!$J$3:$J$109)</f>
        <v>0</v>
      </c>
      <c r="N36" s="270">
        <f t="shared" si="0"/>
        <v>0</v>
      </c>
      <c r="O36" s="243" t="e">
        <f t="shared" si="5"/>
        <v>#DIV/0!</v>
      </c>
      <c r="P36" s="270" t="e">
        <f t="shared" si="6"/>
        <v>#DIV/0!</v>
      </c>
      <c r="Q36" s="270" t="e">
        <f t="shared" si="7"/>
        <v>#DIV/0!</v>
      </c>
    </row>
    <row r="37" spans="1:17" s="270" customFormat="1" x14ac:dyDescent="0.25">
      <c r="A37" s="40"/>
      <c r="B37" s="6"/>
      <c r="C37" s="266"/>
      <c r="D37" s="266"/>
      <c r="E37" s="266"/>
      <c r="F37" s="266"/>
      <c r="G37" s="266"/>
      <c r="H37" s="266"/>
      <c r="I37" s="291"/>
      <c r="J37" s="6"/>
      <c r="K37" s="6"/>
      <c r="L37" s="126">
        <f t="shared" si="4"/>
        <v>0</v>
      </c>
      <c r="M37" s="6">
        <f>SUMIF(Jun!$G$3:$G$109,A37,Jun!$J$3:$J$109)</f>
        <v>0</v>
      </c>
      <c r="N37" s="270">
        <f t="shared" si="0"/>
        <v>0</v>
      </c>
      <c r="O37" s="243" t="e">
        <f t="shared" si="5"/>
        <v>#DIV/0!</v>
      </c>
      <c r="P37" s="270" t="e">
        <f t="shared" si="6"/>
        <v>#DIV/0!</v>
      </c>
      <c r="Q37" s="270" t="e">
        <f t="shared" si="7"/>
        <v>#DIV/0!</v>
      </c>
    </row>
    <row r="38" spans="1:17" s="270" customFormat="1" x14ac:dyDescent="0.25">
      <c r="A38" s="40"/>
      <c r="B38" s="6"/>
      <c r="C38" s="266"/>
      <c r="D38" s="266"/>
      <c r="E38" s="266"/>
      <c r="F38" s="266"/>
      <c r="G38" s="266"/>
      <c r="H38" s="266"/>
      <c r="I38" s="291"/>
      <c r="J38" s="6"/>
      <c r="K38" s="6"/>
      <c r="L38" s="126">
        <f t="shared" ref="L38:L83" si="8">G38-F38</f>
        <v>0</v>
      </c>
      <c r="M38" s="6">
        <f>SUMIF(Jun!$G$3:$G$109,A38,Jun!$J$3:$J$109)</f>
        <v>0</v>
      </c>
      <c r="N38" s="270">
        <f t="shared" ref="N38:N83" si="9">+L38-M38</f>
        <v>0</v>
      </c>
      <c r="O38" s="243" t="e">
        <f t="shared" si="5"/>
        <v>#DIV/0!</v>
      </c>
      <c r="P38" s="270" t="e">
        <f t="shared" si="6"/>
        <v>#DIV/0!</v>
      </c>
      <c r="Q38" s="270" t="e">
        <f t="shared" si="7"/>
        <v>#DIV/0!</v>
      </c>
    </row>
    <row r="39" spans="1:17" s="270" customFormat="1" x14ac:dyDescent="0.25">
      <c r="A39" s="40"/>
      <c r="B39" s="6"/>
      <c r="C39" s="266"/>
      <c r="D39" s="266"/>
      <c r="E39" s="266"/>
      <c r="F39" s="266"/>
      <c r="G39" s="266"/>
      <c r="H39" s="266"/>
      <c r="I39" s="291"/>
      <c r="J39" s="6"/>
      <c r="K39" s="6"/>
      <c r="L39" s="126">
        <f t="shared" si="8"/>
        <v>0</v>
      </c>
      <c r="M39" s="6">
        <f>SUMIF(Jun!$G$3:$G$109,A39,Jun!$J$3:$J$109)</f>
        <v>0</v>
      </c>
      <c r="N39" s="270">
        <f t="shared" si="9"/>
        <v>0</v>
      </c>
      <c r="O39" s="243" t="e">
        <f t="shared" si="5"/>
        <v>#DIV/0!</v>
      </c>
      <c r="P39" s="270" t="e">
        <f t="shared" si="6"/>
        <v>#DIV/0!</v>
      </c>
      <c r="Q39" s="270" t="e">
        <f t="shared" si="7"/>
        <v>#DIV/0!</v>
      </c>
    </row>
    <row r="40" spans="1:17" s="270" customFormat="1" x14ac:dyDescent="0.25">
      <c r="A40" s="40"/>
      <c r="B40" s="6"/>
      <c r="C40" s="266"/>
      <c r="D40" s="266"/>
      <c r="E40" s="266"/>
      <c r="F40" s="266"/>
      <c r="G40" s="266"/>
      <c r="H40" s="266"/>
      <c r="I40" s="291"/>
      <c r="J40" s="6"/>
      <c r="K40" s="6"/>
      <c r="L40" s="126">
        <f t="shared" si="8"/>
        <v>0</v>
      </c>
      <c r="M40" s="6">
        <f>SUMIF(Jun!$G$3:$G$109,A40,Jun!$J$3:$J$109)</f>
        <v>0</v>
      </c>
      <c r="N40" s="270">
        <f t="shared" si="9"/>
        <v>0</v>
      </c>
      <c r="O40" s="243" t="e">
        <f t="shared" si="5"/>
        <v>#DIV/0!</v>
      </c>
      <c r="P40" s="270" t="e">
        <f>ROUND(I40/O40,0)</f>
        <v>#DIV/0!</v>
      </c>
      <c r="Q40" s="270" t="e">
        <f t="shared" si="7"/>
        <v>#DIV/0!</v>
      </c>
    </row>
    <row r="41" spans="1:17" s="270" customFormat="1" x14ac:dyDescent="0.25">
      <c r="A41" s="40"/>
      <c r="B41" s="6"/>
      <c r="C41" s="266"/>
      <c r="D41" s="266"/>
      <c r="E41" s="266"/>
      <c r="F41" s="266"/>
      <c r="G41" s="266"/>
      <c r="H41" s="266"/>
      <c r="I41" s="291"/>
      <c r="J41" s="6"/>
      <c r="K41" s="6"/>
      <c r="L41" s="126">
        <f t="shared" si="8"/>
        <v>0</v>
      </c>
      <c r="M41" s="6">
        <f>SUMIF(Jun!$G$3:$G$109,A41,Jun!$J$3:$J$109)</f>
        <v>0</v>
      </c>
      <c r="N41" s="270">
        <f t="shared" si="9"/>
        <v>0</v>
      </c>
      <c r="O41" s="243" t="e">
        <f t="shared" si="5"/>
        <v>#DIV/0!</v>
      </c>
      <c r="P41" s="270" t="e">
        <f t="shared" si="6"/>
        <v>#DIV/0!</v>
      </c>
      <c r="Q41" s="270" t="e">
        <f t="shared" si="7"/>
        <v>#DIV/0!</v>
      </c>
    </row>
    <row r="42" spans="1:17" s="270" customFormat="1" x14ac:dyDescent="0.25">
      <c r="A42" s="40"/>
      <c r="B42" s="6"/>
      <c r="C42" s="266"/>
      <c r="D42" s="266"/>
      <c r="E42" s="266"/>
      <c r="F42" s="266"/>
      <c r="G42" s="266"/>
      <c r="H42" s="266"/>
      <c r="I42" s="291"/>
      <c r="J42" s="6"/>
      <c r="K42" s="6"/>
      <c r="L42" s="126">
        <f t="shared" si="8"/>
        <v>0</v>
      </c>
      <c r="M42" s="6">
        <f>SUMIF(Jun!$G$3:$G$109,A42,Jun!$J$3:$J$109)</f>
        <v>0</v>
      </c>
      <c r="N42" s="270">
        <f t="shared" si="9"/>
        <v>0</v>
      </c>
      <c r="O42" s="243" t="e">
        <f t="shared" si="5"/>
        <v>#DIV/0!</v>
      </c>
      <c r="P42" s="270" t="e">
        <f t="shared" si="6"/>
        <v>#DIV/0!</v>
      </c>
      <c r="Q42" s="270" t="e">
        <f t="shared" si="7"/>
        <v>#DIV/0!</v>
      </c>
    </row>
    <row r="43" spans="1:17" s="270" customFormat="1" x14ac:dyDescent="0.25">
      <c r="A43" s="40"/>
      <c r="B43" s="6"/>
      <c r="C43" s="266"/>
      <c r="D43" s="266"/>
      <c r="E43" s="266"/>
      <c r="F43" s="266"/>
      <c r="G43" s="266"/>
      <c r="H43" s="266"/>
      <c r="I43" s="291"/>
      <c r="J43" s="6"/>
      <c r="K43" s="6"/>
      <c r="L43" s="126">
        <f t="shared" si="8"/>
        <v>0</v>
      </c>
      <c r="M43" s="6">
        <f>SUMIF(Jun!$G$3:$G$109,A43,Jun!$J$3:$J$109)</f>
        <v>0</v>
      </c>
      <c r="N43" s="270">
        <f t="shared" si="9"/>
        <v>0</v>
      </c>
      <c r="O43" s="243" t="e">
        <f t="shared" si="5"/>
        <v>#DIV/0!</v>
      </c>
      <c r="P43" s="270" t="e">
        <f t="shared" si="6"/>
        <v>#DIV/0!</v>
      </c>
      <c r="Q43" s="270" t="e">
        <f t="shared" si="7"/>
        <v>#DIV/0!</v>
      </c>
    </row>
    <row r="44" spans="1:17" s="270" customFormat="1" x14ac:dyDescent="0.25">
      <c r="A44" s="40"/>
      <c r="B44" s="6"/>
      <c r="C44" s="266"/>
      <c r="D44" s="266"/>
      <c r="E44" s="266"/>
      <c r="F44" s="266"/>
      <c r="G44" s="266"/>
      <c r="H44" s="266"/>
      <c r="I44" s="291"/>
      <c r="J44" s="6"/>
      <c r="K44" s="6"/>
      <c r="L44" s="126">
        <f t="shared" si="8"/>
        <v>0</v>
      </c>
      <c r="M44" s="6">
        <f>SUMIF(Jun!$G$3:$G$109,A44,Jun!$J$3:$J$109)</f>
        <v>0</v>
      </c>
      <c r="N44" s="270">
        <f t="shared" si="9"/>
        <v>0</v>
      </c>
      <c r="O44" s="243" t="e">
        <f t="shared" si="5"/>
        <v>#DIV/0!</v>
      </c>
      <c r="P44" s="270" t="e">
        <f t="shared" si="6"/>
        <v>#DIV/0!</v>
      </c>
      <c r="Q44" s="270" t="e">
        <f t="shared" si="7"/>
        <v>#DIV/0!</v>
      </c>
    </row>
    <row r="45" spans="1:17" s="270" customFormat="1" x14ac:dyDescent="0.25">
      <c r="A45" s="40"/>
      <c r="B45" s="6"/>
      <c r="C45" s="266"/>
      <c r="D45" s="266"/>
      <c r="E45" s="266"/>
      <c r="F45" s="266"/>
      <c r="G45" s="266"/>
      <c r="H45" s="266"/>
      <c r="I45" s="291"/>
      <c r="J45" s="6"/>
      <c r="K45" s="6"/>
      <c r="L45" s="126">
        <f t="shared" si="8"/>
        <v>0</v>
      </c>
      <c r="M45" s="6">
        <f>SUMIF(Jun!$G$3:$G$109,A45,Jun!$J$3:$J$109)</f>
        <v>0</v>
      </c>
      <c r="N45" s="270">
        <f t="shared" si="9"/>
        <v>0</v>
      </c>
      <c r="O45" s="243" t="e">
        <f t="shared" si="5"/>
        <v>#DIV/0!</v>
      </c>
      <c r="P45" s="270" t="e">
        <f t="shared" si="6"/>
        <v>#DIV/0!</v>
      </c>
      <c r="Q45" s="270" t="e">
        <f t="shared" si="7"/>
        <v>#DIV/0!</v>
      </c>
    </row>
    <row r="46" spans="1:17" s="270" customFormat="1" x14ac:dyDescent="0.25">
      <c r="A46" s="40"/>
      <c r="B46" s="6"/>
      <c r="C46" s="266"/>
      <c r="D46" s="266"/>
      <c r="E46" s="266"/>
      <c r="F46" s="266"/>
      <c r="G46" s="266"/>
      <c r="H46" s="266"/>
      <c r="I46" s="291"/>
      <c r="J46" s="6"/>
      <c r="K46" s="6"/>
      <c r="L46" s="126">
        <f t="shared" si="8"/>
        <v>0</v>
      </c>
      <c r="M46" s="6">
        <f>SUMIF(Jun!$G$3:$G$109,A46,Jun!$J$3:$J$109)</f>
        <v>0</v>
      </c>
      <c r="N46" s="270">
        <f t="shared" si="9"/>
        <v>0</v>
      </c>
      <c r="O46" s="243" t="e">
        <f t="shared" si="5"/>
        <v>#DIV/0!</v>
      </c>
      <c r="P46" s="270" t="e">
        <f t="shared" si="6"/>
        <v>#DIV/0!</v>
      </c>
      <c r="Q46" s="270" t="e">
        <f t="shared" si="7"/>
        <v>#DIV/0!</v>
      </c>
    </row>
    <row r="47" spans="1:17" s="270" customFormat="1" x14ac:dyDescent="0.25">
      <c r="A47" s="40"/>
      <c r="B47" s="6"/>
      <c r="C47" s="266"/>
      <c r="D47" s="266"/>
      <c r="E47" s="266"/>
      <c r="F47" s="266"/>
      <c r="G47" s="266"/>
      <c r="H47" s="266"/>
      <c r="I47" s="291"/>
      <c r="J47" s="6"/>
      <c r="K47" s="6"/>
      <c r="L47" s="126">
        <f t="shared" si="8"/>
        <v>0</v>
      </c>
      <c r="M47" s="6">
        <f>SUMIF(Jun!$G$3:$G$109,A47,Jun!$J$3:$J$109)</f>
        <v>0</v>
      </c>
      <c r="N47" s="270">
        <f t="shared" si="9"/>
        <v>0</v>
      </c>
      <c r="O47" s="243" t="e">
        <f t="shared" si="5"/>
        <v>#DIV/0!</v>
      </c>
      <c r="P47" s="270" t="e">
        <f t="shared" si="6"/>
        <v>#DIV/0!</v>
      </c>
      <c r="Q47" s="270" t="e">
        <f t="shared" si="7"/>
        <v>#DIV/0!</v>
      </c>
    </row>
    <row r="48" spans="1:17" s="270" customFormat="1" x14ac:dyDescent="0.25">
      <c r="A48" s="40"/>
      <c r="B48" s="6"/>
      <c r="C48" s="266"/>
      <c r="D48" s="266"/>
      <c r="E48" s="266"/>
      <c r="F48" s="266"/>
      <c r="G48" s="266"/>
      <c r="H48" s="266"/>
      <c r="I48" s="291"/>
      <c r="J48" s="6"/>
      <c r="K48" s="6"/>
      <c r="L48" s="126">
        <f t="shared" si="8"/>
        <v>0</v>
      </c>
      <c r="M48" s="6">
        <f>SUMIF(Jun!$G$3:$G$109,A48,Jun!$J$3:$J$109)</f>
        <v>0</v>
      </c>
      <c r="N48" s="270">
        <f t="shared" si="9"/>
        <v>0</v>
      </c>
      <c r="O48" s="243" t="e">
        <f t="shared" si="5"/>
        <v>#DIV/0!</v>
      </c>
      <c r="P48" s="270" t="e">
        <f t="shared" si="6"/>
        <v>#DIV/0!</v>
      </c>
      <c r="Q48" s="270" t="e">
        <f t="shared" si="7"/>
        <v>#DIV/0!</v>
      </c>
    </row>
    <row r="49" spans="1:17" s="270" customFormat="1" x14ac:dyDescent="0.25">
      <c r="A49" s="40"/>
      <c r="B49" s="6"/>
      <c r="C49" s="266"/>
      <c r="D49" s="266"/>
      <c r="E49" s="266"/>
      <c r="F49" s="266"/>
      <c r="G49" s="266"/>
      <c r="H49" s="266"/>
      <c r="I49" s="291"/>
      <c r="J49" s="6"/>
      <c r="K49" s="6"/>
      <c r="L49" s="126">
        <f t="shared" si="8"/>
        <v>0</v>
      </c>
      <c r="M49" s="6">
        <f>SUMIF(Jun!$G$3:$G$109,A49,Jun!$J$3:$J$109)</f>
        <v>0</v>
      </c>
      <c r="N49" s="270">
        <f t="shared" si="9"/>
        <v>0</v>
      </c>
      <c r="O49" s="243" t="e">
        <f t="shared" si="5"/>
        <v>#DIV/0!</v>
      </c>
      <c r="P49" s="270" t="e">
        <f t="shared" si="6"/>
        <v>#DIV/0!</v>
      </c>
      <c r="Q49" s="270" t="e">
        <f t="shared" si="7"/>
        <v>#DIV/0!</v>
      </c>
    </row>
    <row r="50" spans="1:17" s="270" customFormat="1" x14ac:dyDescent="0.25">
      <c r="A50" s="40"/>
      <c r="B50" s="6"/>
      <c r="C50" s="266"/>
      <c r="D50" s="266"/>
      <c r="E50" s="266"/>
      <c r="F50" s="266"/>
      <c r="G50" s="266"/>
      <c r="H50" s="266"/>
      <c r="I50" s="291"/>
      <c r="J50" s="6"/>
      <c r="K50" s="6"/>
      <c r="L50" s="126">
        <f t="shared" si="8"/>
        <v>0</v>
      </c>
      <c r="M50" s="6">
        <f>SUMIF(Jun!$G$3:$G$109,A50,Jun!$J$3:$J$109)</f>
        <v>0</v>
      </c>
      <c r="N50" s="270">
        <f t="shared" si="9"/>
        <v>0</v>
      </c>
      <c r="O50" s="243" t="e">
        <f t="shared" si="5"/>
        <v>#DIV/0!</v>
      </c>
      <c r="P50" s="270" t="e">
        <f t="shared" si="6"/>
        <v>#DIV/0!</v>
      </c>
      <c r="Q50" s="270" t="e">
        <f t="shared" si="7"/>
        <v>#DIV/0!</v>
      </c>
    </row>
    <row r="51" spans="1:17" s="270" customFormat="1" x14ac:dyDescent="0.25">
      <c r="A51" s="40"/>
      <c r="B51" s="6"/>
      <c r="C51" s="266"/>
      <c r="D51" s="266"/>
      <c r="E51" s="266"/>
      <c r="F51" s="266"/>
      <c r="G51" s="266"/>
      <c r="H51" s="266"/>
      <c r="I51" s="291"/>
      <c r="J51" s="6"/>
      <c r="K51" s="6"/>
      <c r="L51" s="126">
        <f t="shared" si="8"/>
        <v>0</v>
      </c>
      <c r="M51" s="6">
        <f>SUMIF(Jun!$G$3:$G$109,A51,Jun!$J$3:$J$109)</f>
        <v>0</v>
      </c>
      <c r="N51" s="270">
        <f t="shared" si="9"/>
        <v>0</v>
      </c>
      <c r="O51" s="243" t="e">
        <f t="shared" si="5"/>
        <v>#DIV/0!</v>
      </c>
      <c r="P51" s="270" t="e">
        <f t="shared" si="6"/>
        <v>#DIV/0!</v>
      </c>
      <c r="Q51" s="270" t="e">
        <f t="shared" si="7"/>
        <v>#DIV/0!</v>
      </c>
    </row>
    <row r="52" spans="1:17" s="270" customFormat="1" x14ac:dyDescent="0.25">
      <c r="A52" s="40"/>
      <c r="B52" s="6"/>
      <c r="C52" s="266"/>
      <c r="D52" s="266"/>
      <c r="E52" s="266"/>
      <c r="F52" s="266"/>
      <c r="G52" s="266"/>
      <c r="H52" s="266"/>
      <c r="I52" s="291"/>
      <c r="J52" s="6"/>
      <c r="K52" s="6"/>
      <c r="L52" s="126">
        <f t="shared" si="8"/>
        <v>0</v>
      </c>
      <c r="M52" s="6">
        <f>SUMIF(Jun!$G$3:$G$109,A52,Jun!$J$3:$J$109)</f>
        <v>0</v>
      </c>
      <c r="N52" s="270">
        <f t="shared" si="9"/>
        <v>0</v>
      </c>
      <c r="O52" s="243" t="e">
        <f t="shared" si="5"/>
        <v>#DIV/0!</v>
      </c>
      <c r="P52" s="270" t="e">
        <f t="shared" si="6"/>
        <v>#DIV/0!</v>
      </c>
      <c r="Q52" s="270" t="e">
        <f t="shared" si="7"/>
        <v>#DIV/0!</v>
      </c>
    </row>
    <row r="53" spans="1:17" s="270" customFormat="1" x14ac:dyDescent="0.25">
      <c r="A53" s="40"/>
      <c r="B53" s="6"/>
      <c r="C53" s="266"/>
      <c r="D53" s="266"/>
      <c r="E53" s="266"/>
      <c r="F53" s="266"/>
      <c r="G53" s="266"/>
      <c r="H53" s="266"/>
      <c r="I53" s="291"/>
      <c r="J53" s="6"/>
      <c r="K53" s="6"/>
      <c r="L53" s="126">
        <f t="shared" si="8"/>
        <v>0</v>
      </c>
      <c r="M53" s="6">
        <f>SUMIF(Jun!$G$3:$G$109,A53,Jun!$J$3:$J$109)</f>
        <v>0</v>
      </c>
      <c r="N53" s="270">
        <f t="shared" si="9"/>
        <v>0</v>
      </c>
      <c r="O53" s="243" t="e">
        <f t="shared" si="5"/>
        <v>#DIV/0!</v>
      </c>
      <c r="P53" s="270" t="e">
        <f t="shared" si="6"/>
        <v>#DIV/0!</v>
      </c>
      <c r="Q53" s="270" t="e">
        <f t="shared" si="7"/>
        <v>#DIV/0!</v>
      </c>
    </row>
    <row r="54" spans="1:17" s="270" customFormat="1" x14ac:dyDescent="0.25">
      <c r="A54" s="40"/>
      <c r="B54" s="6"/>
      <c r="C54" s="266"/>
      <c r="D54" s="266"/>
      <c r="E54" s="266"/>
      <c r="F54" s="266"/>
      <c r="G54" s="266"/>
      <c r="H54" s="266"/>
      <c r="I54" s="291"/>
      <c r="J54" s="6"/>
      <c r="K54" s="6"/>
      <c r="L54" s="126">
        <f t="shared" si="8"/>
        <v>0</v>
      </c>
      <c r="M54" s="6">
        <f>SUMIF(Jun!$G$3:$G$109,A54,Jun!$J$3:$J$109)</f>
        <v>0</v>
      </c>
      <c r="N54" s="270">
        <f t="shared" si="9"/>
        <v>0</v>
      </c>
      <c r="O54" s="243" t="e">
        <f t="shared" si="5"/>
        <v>#DIV/0!</v>
      </c>
      <c r="P54" s="270" t="e">
        <f t="shared" si="6"/>
        <v>#DIV/0!</v>
      </c>
      <c r="Q54" s="270" t="e">
        <f t="shared" si="7"/>
        <v>#DIV/0!</v>
      </c>
    </row>
    <row r="55" spans="1:17" s="270" customFormat="1" x14ac:dyDescent="0.25">
      <c r="A55" s="40"/>
      <c r="B55" s="6"/>
      <c r="C55" s="266"/>
      <c r="D55" s="266"/>
      <c r="E55" s="266"/>
      <c r="F55" s="266"/>
      <c r="G55" s="266"/>
      <c r="H55" s="266"/>
      <c r="I55" s="291"/>
      <c r="J55" s="6"/>
      <c r="K55" s="6"/>
      <c r="L55" s="126">
        <f t="shared" si="8"/>
        <v>0</v>
      </c>
      <c r="M55" s="6">
        <f>SUMIF(Jun!$G$3:$G$109,A55,Jun!$J$3:$J$109)</f>
        <v>0</v>
      </c>
      <c r="N55" s="270">
        <f t="shared" si="9"/>
        <v>0</v>
      </c>
      <c r="O55" s="243" t="e">
        <f t="shared" si="5"/>
        <v>#DIV/0!</v>
      </c>
      <c r="P55" s="270" t="e">
        <f t="shared" si="6"/>
        <v>#DIV/0!</v>
      </c>
      <c r="Q55" s="270" t="e">
        <f t="shared" si="7"/>
        <v>#DIV/0!</v>
      </c>
    </row>
    <row r="56" spans="1:17" s="270" customFormat="1" x14ac:dyDescent="0.25">
      <c r="A56" s="40"/>
      <c r="B56" s="6"/>
      <c r="C56" s="266"/>
      <c r="D56" s="266"/>
      <c r="E56" s="266"/>
      <c r="F56" s="266"/>
      <c r="G56" s="266"/>
      <c r="H56" s="266"/>
      <c r="I56" s="291"/>
      <c r="J56" s="6"/>
      <c r="K56" s="6"/>
      <c r="L56" s="126">
        <f t="shared" si="8"/>
        <v>0</v>
      </c>
      <c r="M56" s="6">
        <f>SUMIF(Jun!$G$3:$G$109,A56,Jun!$J$3:$J$109)</f>
        <v>0</v>
      </c>
      <c r="N56" s="270">
        <f t="shared" si="9"/>
        <v>0</v>
      </c>
      <c r="O56" s="243" t="e">
        <f t="shared" si="5"/>
        <v>#DIV/0!</v>
      </c>
      <c r="P56" s="270" t="e">
        <f t="shared" si="6"/>
        <v>#DIV/0!</v>
      </c>
      <c r="Q56" s="270" t="e">
        <f t="shared" si="7"/>
        <v>#DIV/0!</v>
      </c>
    </row>
    <row r="57" spans="1:17" s="270" customFormat="1" x14ac:dyDescent="0.25">
      <c r="A57" s="40"/>
      <c r="B57" s="6"/>
      <c r="C57" s="266"/>
      <c r="D57" s="266"/>
      <c r="E57" s="266"/>
      <c r="F57" s="266"/>
      <c r="G57" s="266"/>
      <c r="H57" s="266"/>
      <c r="I57" s="291"/>
      <c r="J57" s="6"/>
      <c r="K57" s="6"/>
      <c r="L57" s="126">
        <f t="shared" si="8"/>
        <v>0</v>
      </c>
      <c r="M57" s="6">
        <f>SUMIF(Jun!$G$3:$G$109,A57,Jun!$J$3:$J$109)</f>
        <v>0</v>
      </c>
      <c r="N57" s="270">
        <f t="shared" si="9"/>
        <v>0</v>
      </c>
      <c r="O57" s="243" t="e">
        <f t="shared" si="5"/>
        <v>#DIV/0!</v>
      </c>
      <c r="P57" s="270" t="e">
        <f t="shared" si="6"/>
        <v>#DIV/0!</v>
      </c>
      <c r="Q57" s="270" t="e">
        <f t="shared" si="7"/>
        <v>#DIV/0!</v>
      </c>
    </row>
    <row r="58" spans="1:17" s="270" customFormat="1" x14ac:dyDescent="0.25">
      <c r="A58" s="40"/>
      <c r="B58" s="6"/>
      <c r="C58" s="266"/>
      <c r="D58" s="266"/>
      <c r="E58" s="266"/>
      <c r="F58" s="266"/>
      <c r="G58" s="266"/>
      <c r="H58" s="266"/>
      <c r="I58" s="291"/>
      <c r="J58" s="6"/>
      <c r="K58" s="6"/>
      <c r="L58" s="126">
        <f t="shared" si="8"/>
        <v>0</v>
      </c>
      <c r="M58" s="6">
        <f>SUMIF(Jun!$G$3:$G$109,A58,Jun!$J$3:$J$109)</f>
        <v>0</v>
      </c>
      <c r="N58" s="270">
        <f t="shared" si="9"/>
        <v>0</v>
      </c>
      <c r="O58" s="243" t="e">
        <f t="shared" si="5"/>
        <v>#DIV/0!</v>
      </c>
      <c r="P58" s="270" t="e">
        <f t="shared" si="6"/>
        <v>#DIV/0!</v>
      </c>
      <c r="Q58" s="270" t="e">
        <f t="shared" si="7"/>
        <v>#DIV/0!</v>
      </c>
    </row>
    <row r="59" spans="1:17" s="270" customFormat="1" x14ac:dyDescent="0.25">
      <c r="A59" s="40"/>
      <c r="B59" s="6"/>
      <c r="C59" s="266"/>
      <c r="D59" s="266"/>
      <c r="E59" s="266"/>
      <c r="F59" s="266"/>
      <c r="G59" s="266"/>
      <c r="H59" s="266"/>
      <c r="I59" s="291"/>
      <c r="J59" s="6"/>
      <c r="K59" s="6"/>
      <c r="L59" s="126">
        <f t="shared" si="8"/>
        <v>0</v>
      </c>
      <c r="M59" s="6">
        <f>SUMIF(Jun!$G$3:$G$109,A59,Jun!$J$3:$J$109)</f>
        <v>0</v>
      </c>
      <c r="N59" s="270">
        <f t="shared" si="9"/>
        <v>0</v>
      </c>
      <c r="O59" s="243" t="e">
        <f t="shared" si="5"/>
        <v>#DIV/0!</v>
      </c>
      <c r="P59" s="270" t="e">
        <f t="shared" si="6"/>
        <v>#DIV/0!</v>
      </c>
      <c r="Q59" s="270" t="e">
        <f t="shared" si="7"/>
        <v>#DIV/0!</v>
      </c>
    </row>
    <row r="60" spans="1:17" s="270" customFormat="1" x14ac:dyDescent="0.25">
      <c r="A60" s="40"/>
      <c r="B60" s="6"/>
      <c r="C60" s="266"/>
      <c r="D60" s="266"/>
      <c r="E60" s="266"/>
      <c r="F60" s="266"/>
      <c r="G60" s="266"/>
      <c r="H60" s="266"/>
      <c r="I60" s="291"/>
      <c r="J60" s="6"/>
      <c r="K60" s="6"/>
      <c r="L60" s="126">
        <f t="shared" si="8"/>
        <v>0</v>
      </c>
      <c r="M60" s="6">
        <f>SUMIF(Jun!$G$3:$G$109,A60,Jun!$J$3:$J$109)</f>
        <v>0</v>
      </c>
      <c r="N60" s="270">
        <f t="shared" si="9"/>
        <v>0</v>
      </c>
      <c r="O60" s="243" t="e">
        <f t="shared" si="5"/>
        <v>#DIV/0!</v>
      </c>
      <c r="P60" s="270" t="e">
        <f t="shared" si="6"/>
        <v>#DIV/0!</v>
      </c>
      <c r="Q60" s="270" t="e">
        <f t="shared" si="7"/>
        <v>#DIV/0!</v>
      </c>
    </row>
    <row r="61" spans="1:17" s="270" customFormat="1" x14ac:dyDescent="0.25">
      <c r="A61" s="40"/>
      <c r="B61" s="6"/>
      <c r="C61" s="266"/>
      <c r="D61" s="266"/>
      <c r="E61" s="266"/>
      <c r="F61" s="266"/>
      <c r="G61" s="266"/>
      <c r="H61" s="266"/>
      <c r="I61" s="291"/>
      <c r="J61" s="6"/>
      <c r="K61" s="6"/>
      <c r="L61" s="126">
        <f t="shared" si="8"/>
        <v>0</v>
      </c>
      <c r="M61" s="6">
        <f>SUMIF(Jun!$G$3:$G$109,A61,Jun!$J$3:$J$109)</f>
        <v>0</v>
      </c>
      <c r="N61" s="270">
        <f t="shared" si="9"/>
        <v>0</v>
      </c>
      <c r="O61" s="243" t="e">
        <f t="shared" si="5"/>
        <v>#DIV/0!</v>
      </c>
      <c r="P61" s="270" t="e">
        <f t="shared" si="6"/>
        <v>#DIV/0!</v>
      </c>
      <c r="Q61" s="270" t="e">
        <f t="shared" si="7"/>
        <v>#DIV/0!</v>
      </c>
    </row>
    <row r="62" spans="1:17" s="270" customFormat="1" x14ac:dyDescent="0.25">
      <c r="A62" s="40"/>
      <c r="B62" s="6"/>
      <c r="C62" s="266"/>
      <c r="D62" s="266"/>
      <c r="E62" s="266"/>
      <c r="F62" s="266"/>
      <c r="G62" s="266"/>
      <c r="H62" s="266"/>
      <c r="I62" s="291"/>
      <c r="J62" s="6"/>
      <c r="K62" s="6"/>
      <c r="L62" s="126">
        <f t="shared" si="8"/>
        <v>0</v>
      </c>
      <c r="M62" s="6">
        <f>SUMIF(Jun!$G$3:$G$109,A62,Jun!$J$3:$J$109)</f>
        <v>0</v>
      </c>
      <c r="N62" s="270">
        <f t="shared" si="9"/>
        <v>0</v>
      </c>
      <c r="O62" s="243" t="e">
        <f t="shared" si="5"/>
        <v>#DIV/0!</v>
      </c>
      <c r="P62" s="270" t="e">
        <f t="shared" si="6"/>
        <v>#DIV/0!</v>
      </c>
      <c r="Q62" s="270" t="e">
        <f t="shared" si="7"/>
        <v>#DIV/0!</v>
      </c>
    </row>
    <row r="63" spans="1:17" s="270" customFormat="1" x14ac:dyDescent="0.25">
      <c r="A63" s="40"/>
      <c r="B63" s="6"/>
      <c r="C63" s="266"/>
      <c r="D63" s="266"/>
      <c r="E63" s="266"/>
      <c r="F63" s="266"/>
      <c r="G63" s="266"/>
      <c r="H63" s="266"/>
      <c r="I63" s="291"/>
      <c r="J63" s="6"/>
      <c r="K63" s="6"/>
      <c r="L63" s="126">
        <f t="shared" si="8"/>
        <v>0</v>
      </c>
      <c r="M63" s="6">
        <f>SUMIF(Jun!$G$3:$G$109,A63,Jun!$J$3:$J$109)</f>
        <v>0</v>
      </c>
      <c r="N63" s="270">
        <f t="shared" si="9"/>
        <v>0</v>
      </c>
      <c r="O63" s="243" t="e">
        <f t="shared" si="5"/>
        <v>#DIV/0!</v>
      </c>
      <c r="P63" s="270" t="e">
        <f t="shared" si="6"/>
        <v>#DIV/0!</v>
      </c>
      <c r="Q63" s="270" t="e">
        <f t="shared" si="7"/>
        <v>#DIV/0!</v>
      </c>
    </row>
    <row r="64" spans="1:17" s="270" customFormat="1" x14ac:dyDescent="0.25">
      <c r="A64" s="40"/>
      <c r="B64" s="6"/>
      <c r="C64" s="266"/>
      <c r="D64" s="266"/>
      <c r="E64" s="266"/>
      <c r="F64" s="266"/>
      <c r="G64" s="266"/>
      <c r="H64" s="266"/>
      <c r="I64" s="291"/>
      <c r="J64" s="6"/>
      <c r="K64" s="6"/>
      <c r="L64" s="126">
        <f t="shared" si="8"/>
        <v>0</v>
      </c>
      <c r="M64" s="6">
        <f>SUMIF(Jun!$G$3:$G$109,A64,Jun!$J$3:$J$109)</f>
        <v>0</v>
      </c>
      <c r="N64" s="270">
        <f t="shared" si="9"/>
        <v>0</v>
      </c>
      <c r="O64" s="243" t="e">
        <f t="shared" si="5"/>
        <v>#DIV/0!</v>
      </c>
      <c r="P64" s="270" t="e">
        <f t="shared" si="6"/>
        <v>#DIV/0!</v>
      </c>
      <c r="Q64" s="270" t="e">
        <f t="shared" si="7"/>
        <v>#DIV/0!</v>
      </c>
    </row>
    <row r="65" spans="1:17" s="270" customFormat="1" x14ac:dyDescent="0.25">
      <c r="A65" s="40"/>
      <c r="B65" s="6"/>
      <c r="C65" s="266"/>
      <c r="D65" s="266"/>
      <c r="E65" s="266"/>
      <c r="F65" s="266"/>
      <c r="G65" s="266"/>
      <c r="H65" s="266"/>
      <c r="I65" s="291"/>
      <c r="J65" s="6"/>
      <c r="K65" s="6"/>
      <c r="L65" s="126">
        <f t="shared" si="8"/>
        <v>0</v>
      </c>
      <c r="M65" s="6">
        <f>SUMIF(Jun!$G$3:$G$109,A65,Jun!$J$3:$J$109)</f>
        <v>0</v>
      </c>
      <c r="N65" s="270">
        <f t="shared" si="9"/>
        <v>0</v>
      </c>
      <c r="O65" s="243" t="e">
        <f t="shared" si="5"/>
        <v>#DIV/0!</v>
      </c>
      <c r="P65" s="270" t="e">
        <f t="shared" si="6"/>
        <v>#DIV/0!</v>
      </c>
      <c r="Q65" s="270" t="e">
        <f t="shared" si="7"/>
        <v>#DIV/0!</v>
      </c>
    </row>
    <row r="66" spans="1:17" s="270" customFormat="1" x14ac:dyDescent="0.25">
      <c r="A66" s="40"/>
      <c r="B66" s="6"/>
      <c r="C66" s="266"/>
      <c r="D66" s="266"/>
      <c r="E66" s="266"/>
      <c r="F66" s="266"/>
      <c r="G66" s="266"/>
      <c r="H66" s="266"/>
      <c r="I66" s="291"/>
      <c r="J66" s="6"/>
      <c r="K66" s="6"/>
      <c r="L66" s="126">
        <f t="shared" si="8"/>
        <v>0</v>
      </c>
      <c r="M66" s="6">
        <f>SUMIF(Jun!$G$3:$G$109,A66,Jun!$J$3:$J$109)</f>
        <v>0</v>
      </c>
      <c r="N66" s="270">
        <f t="shared" si="9"/>
        <v>0</v>
      </c>
      <c r="O66" s="243" t="e">
        <f t="shared" si="5"/>
        <v>#DIV/0!</v>
      </c>
      <c r="P66" s="270" t="e">
        <f t="shared" si="6"/>
        <v>#DIV/0!</v>
      </c>
      <c r="Q66" s="270" t="e">
        <f t="shared" si="7"/>
        <v>#DIV/0!</v>
      </c>
    </row>
    <row r="67" spans="1:17" s="270" customFormat="1" x14ac:dyDescent="0.25">
      <c r="A67" s="40"/>
      <c r="B67" s="6"/>
      <c r="C67" s="266"/>
      <c r="D67" s="266"/>
      <c r="E67" s="266"/>
      <c r="F67" s="266"/>
      <c r="G67" s="266"/>
      <c r="H67" s="266"/>
      <c r="I67" s="291"/>
      <c r="J67" s="6"/>
      <c r="K67" s="6"/>
      <c r="L67" s="126">
        <f t="shared" si="8"/>
        <v>0</v>
      </c>
      <c r="M67" s="6">
        <f>SUMIF(Jun!$G$3:$G$109,A67,Jun!$J$3:$J$109)</f>
        <v>0</v>
      </c>
      <c r="N67" s="270">
        <f t="shared" si="9"/>
        <v>0</v>
      </c>
      <c r="O67" s="243" t="e">
        <f t="shared" ref="O67:O87" si="10">+I67/M67</f>
        <v>#DIV/0!</v>
      </c>
      <c r="P67" s="270" t="e">
        <f t="shared" ref="P67:P87" si="11">ROUND(I67/O67,0)</f>
        <v>#DIV/0!</v>
      </c>
      <c r="Q67" s="270" t="e">
        <f t="shared" ref="Q67:Q87" si="12">+P67-L67</f>
        <v>#DIV/0!</v>
      </c>
    </row>
    <row r="68" spans="1:17" s="270" customFormat="1" x14ac:dyDescent="0.25">
      <c r="A68" s="40"/>
      <c r="B68" s="6"/>
      <c r="C68" s="266"/>
      <c r="D68" s="266"/>
      <c r="E68" s="266"/>
      <c r="F68" s="266"/>
      <c r="G68" s="266"/>
      <c r="H68" s="266"/>
      <c r="I68" s="291"/>
      <c r="J68" s="6"/>
      <c r="K68" s="6"/>
      <c r="L68" s="126">
        <f t="shared" si="8"/>
        <v>0</v>
      </c>
      <c r="M68" s="6">
        <f>SUMIF(Jun!$G$3:$G$109,A68,Jun!$J$3:$J$109)</f>
        <v>0</v>
      </c>
      <c r="N68" s="270">
        <f t="shared" si="9"/>
        <v>0</v>
      </c>
      <c r="O68" s="243" t="e">
        <f t="shared" si="10"/>
        <v>#DIV/0!</v>
      </c>
      <c r="P68" s="270" t="e">
        <f t="shared" si="11"/>
        <v>#DIV/0!</v>
      </c>
      <c r="Q68" s="270" t="e">
        <f t="shared" si="12"/>
        <v>#DIV/0!</v>
      </c>
    </row>
    <row r="69" spans="1:17" s="270" customFormat="1" x14ac:dyDescent="0.25">
      <c r="A69" s="40"/>
      <c r="B69" s="6"/>
      <c r="C69" s="266"/>
      <c r="D69" s="266"/>
      <c r="E69" s="266"/>
      <c r="F69" s="266"/>
      <c r="G69" s="266"/>
      <c r="H69" s="266"/>
      <c r="I69" s="291"/>
      <c r="J69" s="6"/>
      <c r="K69" s="6"/>
      <c r="L69" s="126">
        <f t="shared" si="8"/>
        <v>0</v>
      </c>
      <c r="M69" s="6">
        <f>SUMIF(Jun!$G$3:$G$109,A69,Jun!$J$3:$J$109)</f>
        <v>0</v>
      </c>
      <c r="N69" s="270">
        <f t="shared" si="9"/>
        <v>0</v>
      </c>
      <c r="O69" s="243" t="e">
        <f t="shared" si="10"/>
        <v>#DIV/0!</v>
      </c>
      <c r="P69" s="270" t="e">
        <f t="shared" si="11"/>
        <v>#DIV/0!</v>
      </c>
      <c r="Q69" s="270" t="e">
        <f t="shared" si="12"/>
        <v>#DIV/0!</v>
      </c>
    </row>
    <row r="70" spans="1:17" s="270" customFormat="1" x14ac:dyDescent="0.25">
      <c r="A70" s="40"/>
      <c r="B70" s="6"/>
      <c r="C70" s="266"/>
      <c r="D70" s="266"/>
      <c r="E70" s="266"/>
      <c r="F70" s="266"/>
      <c r="G70" s="266"/>
      <c r="H70" s="266"/>
      <c r="I70" s="291"/>
      <c r="J70" s="6"/>
      <c r="K70" s="6"/>
      <c r="L70" s="126">
        <f t="shared" si="8"/>
        <v>0</v>
      </c>
      <c r="M70" s="6">
        <f>SUMIF(Jun!$G$3:$G$109,A70,Jun!$J$3:$J$109)</f>
        <v>0</v>
      </c>
      <c r="N70" s="270">
        <f t="shared" si="9"/>
        <v>0</v>
      </c>
      <c r="O70" s="243" t="e">
        <f t="shared" si="10"/>
        <v>#DIV/0!</v>
      </c>
      <c r="P70" s="270" t="e">
        <f t="shared" si="11"/>
        <v>#DIV/0!</v>
      </c>
      <c r="Q70" s="270" t="e">
        <f t="shared" si="12"/>
        <v>#DIV/0!</v>
      </c>
    </row>
    <row r="71" spans="1:17" s="270" customFormat="1" x14ac:dyDescent="0.25">
      <c r="A71" s="40"/>
      <c r="B71" s="6"/>
      <c r="C71" s="266"/>
      <c r="D71" s="266"/>
      <c r="E71" s="266"/>
      <c r="F71" s="266"/>
      <c r="G71" s="266"/>
      <c r="H71" s="266"/>
      <c r="I71" s="291"/>
      <c r="J71" s="6"/>
      <c r="K71" s="6"/>
      <c r="L71" s="126">
        <f t="shared" si="8"/>
        <v>0</v>
      </c>
      <c r="M71" s="6">
        <f>SUMIF(Jun!$G$3:$G$109,A71,Jun!$J$3:$J$109)</f>
        <v>0</v>
      </c>
      <c r="N71" s="270">
        <f t="shared" si="9"/>
        <v>0</v>
      </c>
      <c r="O71" s="243" t="e">
        <f t="shared" si="10"/>
        <v>#DIV/0!</v>
      </c>
      <c r="P71" s="270" t="e">
        <f t="shared" si="11"/>
        <v>#DIV/0!</v>
      </c>
      <c r="Q71" s="270" t="e">
        <f t="shared" si="12"/>
        <v>#DIV/0!</v>
      </c>
    </row>
    <row r="72" spans="1:17" s="270" customFormat="1" x14ac:dyDescent="0.25">
      <c r="A72" s="40"/>
      <c r="B72" s="6"/>
      <c r="C72" s="266"/>
      <c r="D72" s="266"/>
      <c r="E72" s="266"/>
      <c r="F72" s="266"/>
      <c r="G72" s="266"/>
      <c r="H72" s="266"/>
      <c r="I72" s="291"/>
      <c r="J72" s="6"/>
      <c r="K72" s="6"/>
      <c r="L72" s="126">
        <f t="shared" si="8"/>
        <v>0</v>
      </c>
      <c r="M72" s="6">
        <f>SUMIF(Jun!$G$3:$G$109,A72,Jun!$J$3:$J$109)</f>
        <v>0</v>
      </c>
      <c r="N72" s="270">
        <f t="shared" si="9"/>
        <v>0</v>
      </c>
      <c r="O72" s="243" t="e">
        <f t="shared" si="10"/>
        <v>#DIV/0!</v>
      </c>
      <c r="P72" s="270" t="e">
        <f t="shared" si="11"/>
        <v>#DIV/0!</v>
      </c>
      <c r="Q72" s="270" t="e">
        <f t="shared" si="12"/>
        <v>#DIV/0!</v>
      </c>
    </row>
    <row r="73" spans="1:17" s="270" customFormat="1" x14ac:dyDescent="0.25">
      <c r="A73" s="40"/>
      <c r="B73" s="6"/>
      <c r="C73" s="266"/>
      <c r="D73" s="266"/>
      <c r="E73" s="266"/>
      <c r="F73" s="266"/>
      <c r="G73" s="266"/>
      <c r="H73" s="266"/>
      <c r="I73" s="291"/>
      <c r="J73" s="6"/>
      <c r="K73" s="6"/>
      <c r="L73" s="126">
        <f t="shared" si="8"/>
        <v>0</v>
      </c>
      <c r="M73" s="6">
        <f>SUMIF(Jun!$G$3:$G$109,A73,Jun!$J$3:$J$109)</f>
        <v>0</v>
      </c>
      <c r="N73" s="270">
        <f t="shared" si="9"/>
        <v>0</v>
      </c>
      <c r="O73" s="243" t="e">
        <f t="shared" si="10"/>
        <v>#DIV/0!</v>
      </c>
      <c r="P73" s="270" t="e">
        <f t="shared" si="11"/>
        <v>#DIV/0!</v>
      </c>
      <c r="Q73" s="270" t="e">
        <f t="shared" si="12"/>
        <v>#DIV/0!</v>
      </c>
    </row>
    <row r="74" spans="1:17" s="270" customFormat="1" x14ac:dyDescent="0.25">
      <c r="A74" s="40"/>
      <c r="B74" s="6"/>
      <c r="C74" s="266"/>
      <c r="D74" s="266"/>
      <c r="E74" s="266"/>
      <c r="F74" s="266"/>
      <c r="G74" s="266"/>
      <c r="H74" s="266"/>
      <c r="I74" s="291"/>
      <c r="J74" s="6"/>
      <c r="K74" s="6"/>
      <c r="L74" s="126">
        <f t="shared" si="8"/>
        <v>0</v>
      </c>
      <c r="M74" s="6">
        <f>SUMIF(Jun!$G$3:$G$109,A74,Jun!$J$3:$J$109)</f>
        <v>0</v>
      </c>
      <c r="N74" s="270">
        <f t="shared" si="9"/>
        <v>0</v>
      </c>
      <c r="O74" s="243" t="e">
        <f t="shared" si="10"/>
        <v>#DIV/0!</v>
      </c>
      <c r="P74" s="270" t="e">
        <f t="shared" si="11"/>
        <v>#DIV/0!</v>
      </c>
      <c r="Q74" s="270" t="e">
        <f t="shared" si="12"/>
        <v>#DIV/0!</v>
      </c>
    </row>
    <row r="75" spans="1:17" s="270" customFormat="1" x14ac:dyDescent="0.25">
      <c r="A75" s="40"/>
      <c r="B75" s="6"/>
      <c r="C75" s="266"/>
      <c r="D75" s="266"/>
      <c r="E75" s="266"/>
      <c r="F75" s="266"/>
      <c r="G75" s="266"/>
      <c r="H75" s="266"/>
      <c r="I75" s="291"/>
      <c r="J75" s="6"/>
      <c r="K75" s="6"/>
      <c r="L75" s="126">
        <f t="shared" si="8"/>
        <v>0</v>
      </c>
      <c r="M75" s="6">
        <f>SUMIF(Jun!$G$3:$G$109,A75,Jun!$J$3:$J$109)</f>
        <v>0</v>
      </c>
      <c r="N75" s="270">
        <f t="shared" si="9"/>
        <v>0</v>
      </c>
      <c r="O75" s="243" t="e">
        <f t="shared" si="10"/>
        <v>#DIV/0!</v>
      </c>
      <c r="P75" s="270" t="e">
        <f t="shared" si="11"/>
        <v>#DIV/0!</v>
      </c>
      <c r="Q75" s="270" t="e">
        <f t="shared" si="12"/>
        <v>#DIV/0!</v>
      </c>
    </row>
    <row r="76" spans="1:17" s="270" customFormat="1" x14ac:dyDescent="0.25">
      <c r="A76" s="40"/>
      <c r="B76" s="6"/>
      <c r="C76" s="266"/>
      <c r="D76" s="266"/>
      <c r="E76" s="266"/>
      <c r="F76" s="266"/>
      <c r="G76" s="266"/>
      <c r="H76" s="266"/>
      <c r="I76" s="291"/>
      <c r="J76" s="6"/>
      <c r="K76" s="6"/>
      <c r="L76" s="126">
        <f t="shared" si="8"/>
        <v>0</v>
      </c>
      <c r="M76" s="6">
        <f>SUMIF(Jun!$G$3:$G$109,A76,Jun!$J$3:$J$109)</f>
        <v>0</v>
      </c>
      <c r="N76" s="270">
        <f t="shared" si="9"/>
        <v>0</v>
      </c>
      <c r="O76" s="243" t="e">
        <f t="shared" si="10"/>
        <v>#DIV/0!</v>
      </c>
      <c r="P76" s="270" t="e">
        <f t="shared" si="11"/>
        <v>#DIV/0!</v>
      </c>
      <c r="Q76" s="270" t="e">
        <f t="shared" si="12"/>
        <v>#DIV/0!</v>
      </c>
    </row>
    <row r="77" spans="1:17" s="270" customFormat="1" x14ac:dyDescent="0.25">
      <c r="A77" s="40"/>
      <c r="B77" s="6"/>
      <c r="C77" s="266"/>
      <c r="D77" s="266"/>
      <c r="E77" s="266"/>
      <c r="F77" s="266"/>
      <c r="G77" s="266"/>
      <c r="H77" s="266"/>
      <c r="I77" s="291"/>
      <c r="J77" s="6"/>
      <c r="K77" s="6"/>
      <c r="L77" s="126">
        <f t="shared" si="8"/>
        <v>0</v>
      </c>
      <c r="M77" s="6">
        <f>SUMIF(Jun!$G$3:$G$109,A77,Jun!$J$3:$J$109)</f>
        <v>0</v>
      </c>
      <c r="N77" s="270">
        <f t="shared" si="9"/>
        <v>0</v>
      </c>
      <c r="O77" s="243" t="e">
        <f t="shared" si="10"/>
        <v>#DIV/0!</v>
      </c>
      <c r="P77" s="270" t="e">
        <f t="shared" si="11"/>
        <v>#DIV/0!</v>
      </c>
      <c r="Q77" s="270" t="e">
        <f t="shared" si="12"/>
        <v>#DIV/0!</v>
      </c>
    </row>
    <row r="78" spans="1:17" s="270" customFormat="1" x14ac:dyDescent="0.25">
      <c r="A78" s="40"/>
      <c r="B78" s="6"/>
      <c r="C78" s="266"/>
      <c r="D78" s="266"/>
      <c r="E78" s="266"/>
      <c r="F78" s="266"/>
      <c r="G78" s="266"/>
      <c r="H78" s="266"/>
      <c r="I78" s="291"/>
      <c r="J78" s="6"/>
      <c r="K78" s="6"/>
      <c r="L78" s="126">
        <f t="shared" si="8"/>
        <v>0</v>
      </c>
      <c r="M78" s="6">
        <f>SUMIF(Jun!$G$3:$G$109,A78,Jun!$J$3:$J$109)</f>
        <v>0</v>
      </c>
      <c r="N78" s="270">
        <f t="shared" si="9"/>
        <v>0</v>
      </c>
      <c r="O78" s="243" t="e">
        <f t="shared" si="10"/>
        <v>#DIV/0!</v>
      </c>
      <c r="P78" s="270" t="e">
        <f t="shared" si="11"/>
        <v>#DIV/0!</v>
      </c>
      <c r="Q78" s="270" t="e">
        <f t="shared" si="12"/>
        <v>#DIV/0!</v>
      </c>
    </row>
    <row r="79" spans="1:17" s="270" customFormat="1" x14ac:dyDescent="0.25">
      <c r="A79" s="40"/>
      <c r="B79" s="6"/>
      <c r="C79" s="266"/>
      <c r="D79" s="266"/>
      <c r="E79" s="266"/>
      <c r="F79" s="266"/>
      <c r="G79" s="266"/>
      <c r="H79" s="266"/>
      <c r="I79" s="291"/>
      <c r="J79" s="6"/>
      <c r="K79" s="6"/>
      <c r="L79" s="126">
        <f t="shared" si="8"/>
        <v>0</v>
      </c>
      <c r="M79" s="6">
        <f>SUMIF(Jun!$G$3:$G$109,A79,Jun!$J$3:$J$109)</f>
        <v>0</v>
      </c>
      <c r="N79" s="270">
        <f t="shared" si="9"/>
        <v>0</v>
      </c>
      <c r="O79" s="243" t="e">
        <f t="shared" si="10"/>
        <v>#DIV/0!</v>
      </c>
      <c r="P79" s="270" t="e">
        <f t="shared" si="11"/>
        <v>#DIV/0!</v>
      </c>
      <c r="Q79" s="270" t="e">
        <f t="shared" si="12"/>
        <v>#DIV/0!</v>
      </c>
    </row>
    <row r="80" spans="1:17" s="270" customFormat="1" x14ac:dyDescent="0.25">
      <c r="A80" s="40"/>
      <c r="B80" s="6"/>
      <c r="C80" s="266"/>
      <c r="D80" s="266"/>
      <c r="E80" s="266"/>
      <c r="F80" s="266"/>
      <c r="G80" s="266"/>
      <c r="H80" s="266"/>
      <c r="I80" s="291"/>
      <c r="J80" s="6"/>
      <c r="K80" s="6"/>
      <c r="L80" s="126">
        <f t="shared" si="8"/>
        <v>0</v>
      </c>
      <c r="M80" s="6">
        <f>SUMIF(Jun!$G$3:$G$109,A80,Jun!$J$3:$J$109)</f>
        <v>0</v>
      </c>
      <c r="N80" s="270">
        <f t="shared" si="9"/>
        <v>0</v>
      </c>
      <c r="O80" s="243" t="e">
        <f t="shared" si="10"/>
        <v>#DIV/0!</v>
      </c>
      <c r="P80" s="270" t="e">
        <f t="shared" si="11"/>
        <v>#DIV/0!</v>
      </c>
      <c r="Q80" s="270" t="e">
        <f t="shared" si="12"/>
        <v>#DIV/0!</v>
      </c>
    </row>
    <row r="81" spans="1:17" s="270" customFormat="1" x14ac:dyDescent="0.25">
      <c r="A81" s="40"/>
      <c r="B81" s="6"/>
      <c r="C81" s="266"/>
      <c r="D81" s="266"/>
      <c r="E81" s="266"/>
      <c r="F81" s="266"/>
      <c r="G81" s="266"/>
      <c r="H81" s="266"/>
      <c r="I81" s="291"/>
      <c r="J81" s="6"/>
      <c r="K81" s="6"/>
      <c r="L81" s="126">
        <f t="shared" si="8"/>
        <v>0</v>
      </c>
      <c r="M81" s="6">
        <f>SUMIF(Jun!$G$3:$G$109,A81,Jun!$J$3:$J$109)</f>
        <v>0</v>
      </c>
      <c r="N81" s="270">
        <f t="shared" si="9"/>
        <v>0</v>
      </c>
      <c r="O81" s="243" t="e">
        <f t="shared" si="10"/>
        <v>#DIV/0!</v>
      </c>
      <c r="P81" s="270" t="e">
        <f t="shared" si="11"/>
        <v>#DIV/0!</v>
      </c>
      <c r="Q81" s="270" t="e">
        <f t="shared" si="12"/>
        <v>#DIV/0!</v>
      </c>
    </row>
    <row r="82" spans="1:17" s="270" customFormat="1" x14ac:dyDescent="0.25">
      <c r="A82" s="40"/>
      <c r="B82" s="6"/>
      <c r="C82" s="266"/>
      <c r="D82" s="266"/>
      <c r="E82" s="266"/>
      <c r="F82" s="266"/>
      <c r="G82" s="266"/>
      <c r="H82" s="266"/>
      <c r="I82" s="291"/>
      <c r="J82" s="6"/>
      <c r="K82" s="6"/>
      <c r="L82" s="126">
        <f t="shared" si="8"/>
        <v>0</v>
      </c>
      <c r="M82" s="6">
        <f>SUMIF(Jun!$G$3:$G$109,A82,Jun!$J$3:$J$109)</f>
        <v>0</v>
      </c>
      <c r="N82" s="270">
        <f t="shared" si="9"/>
        <v>0</v>
      </c>
      <c r="O82" s="243" t="e">
        <f t="shared" si="10"/>
        <v>#DIV/0!</v>
      </c>
      <c r="P82" s="270" t="e">
        <f t="shared" si="11"/>
        <v>#DIV/0!</v>
      </c>
      <c r="Q82" s="270" t="e">
        <f t="shared" si="12"/>
        <v>#DIV/0!</v>
      </c>
    </row>
    <row r="83" spans="1:17" s="270" customFormat="1" x14ac:dyDescent="0.25">
      <c r="A83" s="40"/>
      <c r="B83" s="6"/>
      <c r="C83" s="266"/>
      <c r="D83" s="266"/>
      <c r="E83" s="266"/>
      <c r="F83" s="266"/>
      <c r="G83" s="266"/>
      <c r="H83" s="266"/>
      <c r="I83" s="291"/>
      <c r="J83" s="6"/>
      <c r="K83" s="6"/>
      <c r="L83" s="126">
        <f t="shared" si="8"/>
        <v>0</v>
      </c>
      <c r="M83" s="6">
        <f>SUMIF(Jun!$G$3:$G$109,A83,Jun!$J$3:$J$109)</f>
        <v>0</v>
      </c>
      <c r="N83" s="270">
        <f t="shared" si="9"/>
        <v>0</v>
      </c>
      <c r="O83" s="243" t="e">
        <f t="shared" si="10"/>
        <v>#DIV/0!</v>
      </c>
      <c r="P83" s="270" t="e">
        <f t="shared" si="11"/>
        <v>#DIV/0!</v>
      </c>
      <c r="Q83" s="270" t="e">
        <f t="shared" si="12"/>
        <v>#DIV/0!</v>
      </c>
    </row>
    <row r="84" spans="1:17" s="270" customFormat="1" x14ac:dyDescent="0.25">
      <c r="A84" s="40"/>
      <c r="B84" s="6"/>
      <c r="C84" s="266"/>
      <c r="D84" s="266"/>
      <c r="E84" s="266"/>
      <c r="F84" s="266"/>
      <c r="G84" s="266"/>
      <c r="H84" s="266"/>
      <c r="I84" s="291"/>
      <c r="J84" s="6"/>
      <c r="K84" s="6"/>
      <c r="L84" s="126">
        <f t="shared" ref="L84:L110" si="13">G84-F84</f>
        <v>0</v>
      </c>
      <c r="M84" s="6">
        <f>SUMIF(Jun!$G$3:$G$109,A84,Jun!$J$3:$J$109)</f>
        <v>0</v>
      </c>
      <c r="N84" s="270">
        <f t="shared" ref="N84:N110" si="14">+L84-M84</f>
        <v>0</v>
      </c>
      <c r="O84" s="243" t="e">
        <f t="shared" si="10"/>
        <v>#DIV/0!</v>
      </c>
      <c r="P84" s="270" t="e">
        <f t="shared" si="11"/>
        <v>#DIV/0!</v>
      </c>
      <c r="Q84" s="270" t="e">
        <f t="shared" si="12"/>
        <v>#DIV/0!</v>
      </c>
    </row>
    <row r="85" spans="1:17" s="270" customFormat="1" x14ac:dyDescent="0.25">
      <c r="A85" s="40"/>
      <c r="B85" s="6"/>
      <c r="C85" s="266"/>
      <c r="D85" s="266"/>
      <c r="E85" s="266"/>
      <c r="F85" s="266"/>
      <c r="G85" s="266"/>
      <c r="H85" s="266"/>
      <c r="I85" s="291"/>
      <c r="J85" s="6"/>
      <c r="K85" s="6"/>
      <c r="L85" s="126">
        <f t="shared" si="13"/>
        <v>0</v>
      </c>
      <c r="M85" s="6">
        <f>SUMIF(Jun!$G$3:$G$109,A85,Jun!$J$3:$J$109)</f>
        <v>0</v>
      </c>
      <c r="N85" s="270">
        <f t="shared" si="14"/>
        <v>0</v>
      </c>
      <c r="O85" s="243" t="e">
        <f t="shared" si="10"/>
        <v>#DIV/0!</v>
      </c>
      <c r="P85" s="270" t="e">
        <f t="shared" si="11"/>
        <v>#DIV/0!</v>
      </c>
      <c r="Q85" s="270" t="e">
        <f t="shared" si="12"/>
        <v>#DIV/0!</v>
      </c>
    </row>
    <row r="86" spans="1:17" s="270" customFormat="1" x14ac:dyDescent="0.25">
      <c r="A86" s="40"/>
      <c r="B86" s="6"/>
      <c r="C86" s="266"/>
      <c r="D86" s="266"/>
      <c r="E86" s="266"/>
      <c r="F86" s="266"/>
      <c r="G86" s="266"/>
      <c r="H86" s="266"/>
      <c r="I86" s="291"/>
      <c r="J86" s="6"/>
      <c r="K86" s="6"/>
      <c r="L86" s="126">
        <f t="shared" si="13"/>
        <v>0</v>
      </c>
      <c r="M86" s="6">
        <f>SUMIF(Jun!$G$3:$G$109,A86,Jun!$J$3:$J$109)</f>
        <v>0</v>
      </c>
      <c r="N86" s="270">
        <f t="shared" si="14"/>
        <v>0</v>
      </c>
      <c r="O86" s="243" t="e">
        <f t="shared" si="10"/>
        <v>#DIV/0!</v>
      </c>
      <c r="P86" s="270" t="e">
        <f t="shared" si="11"/>
        <v>#DIV/0!</v>
      </c>
      <c r="Q86" s="270" t="e">
        <f t="shared" si="12"/>
        <v>#DIV/0!</v>
      </c>
    </row>
    <row r="87" spans="1:17" s="270" customFormat="1" x14ac:dyDescent="0.25">
      <c r="A87" s="40"/>
      <c r="B87" s="6"/>
      <c r="C87" s="266"/>
      <c r="D87" s="266"/>
      <c r="E87" s="266"/>
      <c r="F87" s="266"/>
      <c r="G87" s="266"/>
      <c r="H87" s="266"/>
      <c r="I87" s="291"/>
      <c r="J87" s="6"/>
      <c r="K87" s="6"/>
      <c r="L87" s="126">
        <f t="shared" si="13"/>
        <v>0</v>
      </c>
      <c r="M87" s="6">
        <f>SUMIF(Jun!$G$3:$G$109,A87,Jun!$J$3:$J$109)</f>
        <v>0</v>
      </c>
      <c r="N87" s="270">
        <f t="shared" si="14"/>
        <v>0</v>
      </c>
      <c r="O87" s="243" t="e">
        <f t="shared" si="10"/>
        <v>#DIV/0!</v>
      </c>
      <c r="P87" s="270" t="e">
        <f t="shared" si="11"/>
        <v>#DIV/0!</v>
      </c>
      <c r="Q87" s="270" t="e">
        <f t="shared" si="12"/>
        <v>#DIV/0!</v>
      </c>
    </row>
    <row r="88" spans="1:17" s="270" customFormat="1" x14ac:dyDescent="0.25">
      <c r="A88" s="40"/>
      <c r="B88" s="6"/>
      <c r="C88" s="266"/>
      <c r="D88" s="266"/>
      <c r="E88" s="266"/>
      <c r="F88" s="266"/>
      <c r="G88" s="266"/>
      <c r="H88" s="266"/>
      <c r="I88" s="291"/>
      <c r="J88" s="6"/>
      <c r="K88" s="6"/>
      <c r="L88" s="126">
        <f t="shared" si="13"/>
        <v>0</v>
      </c>
      <c r="M88" s="6">
        <f>SUMIF(Jun!$G$3:$G$109,A88,Jun!$J$3:$J$109)</f>
        <v>0</v>
      </c>
      <c r="N88" s="270">
        <f t="shared" si="14"/>
        <v>0</v>
      </c>
      <c r="O88" s="243" t="e">
        <f t="shared" ref="O88:O90" si="15">+I88/M88</f>
        <v>#DIV/0!</v>
      </c>
      <c r="P88" s="270" t="e">
        <f t="shared" ref="P88:P90" si="16">ROUND(I88/O88,0)</f>
        <v>#DIV/0!</v>
      </c>
      <c r="Q88" s="270" t="e">
        <f t="shared" ref="Q88:Q90" si="17">+P88-L88</f>
        <v>#DIV/0!</v>
      </c>
    </row>
    <row r="89" spans="1:17" s="270" customFormat="1" x14ac:dyDescent="0.25">
      <c r="A89" s="40"/>
      <c r="B89" s="6"/>
      <c r="C89" s="266"/>
      <c r="D89" s="266"/>
      <c r="E89" s="266"/>
      <c r="F89" s="266"/>
      <c r="G89" s="266"/>
      <c r="H89" s="266"/>
      <c r="I89" s="291"/>
      <c r="J89" s="6"/>
      <c r="K89" s="6"/>
      <c r="L89" s="126">
        <f t="shared" si="13"/>
        <v>0</v>
      </c>
      <c r="M89" s="6">
        <f>SUMIF(Jun!$G$3:$G$109,A89,Jun!$J$3:$J$109)</f>
        <v>0</v>
      </c>
      <c r="N89" s="270">
        <f t="shared" si="14"/>
        <v>0</v>
      </c>
      <c r="O89" s="243" t="e">
        <f t="shared" si="15"/>
        <v>#DIV/0!</v>
      </c>
      <c r="P89" s="270" t="e">
        <f t="shared" si="16"/>
        <v>#DIV/0!</v>
      </c>
      <c r="Q89" s="270" t="e">
        <f t="shared" si="17"/>
        <v>#DIV/0!</v>
      </c>
    </row>
    <row r="90" spans="1:17" s="270" customFormat="1" x14ac:dyDescent="0.25">
      <c r="A90" s="40"/>
      <c r="B90" s="6"/>
      <c r="C90" s="266"/>
      <c r="D90" s="266"/>
      <c r="E90" s="266"/>
      <c r="F90" s="266"/>
      <c r="G90" s="266"/>
      <c r="H90" s="266"/>
      <c r="I90" s="291"/>
      <c r="J90" s="6"/>
      <c r="K90" s="6"/>
      <c r="L90" s="126">
        <f t="shared" si="13"/>
        <v>0</v>
      </c>
      <c r="M90" s="6">
        <f>SUMIF(Jun!$G$3:$G$109,A90,Jun!$J$3:$J$109)</f>
        <v>0</v>
      </c>
      <c r="N90" s="270">
        <f>+L90-M90</f>
        <v>0</v>
      </c>
      <c r="O90" s="243" t="e">
        <f t="shared" si="15"/>
        <v>#DIV/0!</v>
      </c>
      <c r="P90" s="270" t="e">
        <f t="shared" si="16"/>
        <v>#DIV/0!</v>
      </c>
      <c r="Q90" s="270" t="e">
        <f t="shared" si="17"/>
        <v>#DIV/0!</v>
      </c>
    </row>
    <row r="91" spans="1:17" s="270" customFormat="1" x14ac:dyDescent="0.25">
      <c r="A91" s="40"/>
      <c r="B91" s="6"/>
      <c r="C91" s="266"/>
      <c r="D91" s="266"/>
      <c r="E91" s="266"/>
      <c r="F91" s="266"/>
      <c r="G91" s="266"/>
      <c r="H91" s="266"/>
      <c r="I91" s="291"/>
      <c r="J91" s="6"/>
      <c r="K91" s="6"/>
      <c r="L91" s="126">
        <f t="shared" si="13"/>
        <v>0</v>
      </c>
      <c r="M91" s="6">
        <f>SUMIF(Jun!$G$3:$G$109,A91,Jun!$J$3:$J$109)</f>
        <v>0</v>
      </c>
      <c r="N91" s="270">
        <f t="shared" si="14"/>
        <v>0</v>
      </c>
      <c r="O91" s="243"/>
    </row>
    <row r="92" spans="1:17" s="270" customFormat="1" x14ac:dyDescent="0.25">
      <c r="A92" s="40"/>
      <c r="B92" s="6"/>
      <c r="C92" s="266"/>
      <c r="D92" s="266"/>
      <c r="E92" s="266"/>
      <c r="F92" s="266"/>
      <c r="G92" s="266"/>
      <c r="H92" s="266"/>
      <c r="I92" s="291"/>
      <c r="J92" s="6"/>
      <c r="K92" s="6">
        <v>2</v>
      </c>
      <c r="L92" s="126">
        <f t="shared" si="13"/>
        <v>0</v>
      </c>
      <c r="M92" s="6">
        <f>SUMIF(Jun!$G$3:$G$109,A92,Jun!$J$3:$J$109)</f>
        <v>0</v>
      </c>
      <c r="N92" s="270">
        <f t="shared" si="14"/>
        <v>0</v>
      </c>
      <c r="O92" s="243"/>
    </row>
    <row r="93" spans="1:17" s="270" customFormat="1" x14ac:dyDescent="0.25">
      <c r="A93" s="40"/>
      <c r="B93" s="6"/>
      <c r="C93" s="266"/>
      <c r="D93" s="266"/>
      <c r="E93" s="266"/>
      <c r="F93" s="266"/>
      <c r="G93" s="266"/>
      <c r="H93" s="266"/>
      <c r="I93" s="291"/>
      <c r="J93" s="6"/>
      <c r="K93" s="6">
        <v>2</v>
      </c>
      <c r="L93" s="126">
        <f t="shared" si="13"/>
        <v>0</v>
      </c>
      <c r="M93" s="6">
        <f>SUMIF(Jun!$G$3:$G$109,A93,Jun!$J$3:$J$109)</f>
        <v>0</v>
      </c>
      <c r="N93" s="270">
        <f t="shared" si="14"/>
        <v>0</v>
      </c>
      <c r="O93" s="243"/>
    </row>
    <row r="94" spans="1:17" s="270" customFormat="1" x14ac:dyDescent="0.25">
      <c r="A94" s="40"/>
      <c r="B94" s="6"/>
      <c r="C94" s="266"/>
      <c r="D94" s="266"/>
      <c r="E94" s="266"/>
      <c r="F94" s="266"/>
      <c r="G94" s="266"/>
      <c r="H94" s="266"/>
      <c r="I94" s="291"/>
      <c r="J94" s="6"/>
      <c r="K94" s="6">
        <v>2</v>
      </c>
      <c r="L94" s="126">
        <f t="shared" si="13"/>
        <v>0</v>
      </c>
      <c r="M94" s="6">
        <f>SUMIF(Jun!$G$3:$G$109,A94,Jun!$J$3:$J$109)</f>
        <v>0</v>
      </c>
      <c r="N94" s="270">
        <f t="shared" si="14"/>
        <v>0</v>
      </c>
      <c r="O94" s="243"/>
    </row>
    <row r="95" spans="1:17" s="270" customFormat="1" x14ac:dyDescent="0.25">
      <c r="A95" s="40"/>
      <c r="B95" s="6"/>
      <c r="C95" s="266"/>
      <c r="D95" s="266"/>
      <c r="E95" s="266"/>
      <c r="F95" s="266"/>
      <c r="G95" s="266"/>
      <c r="H95" s="266"/>
      <c r="I95" s="291"/>
      <c r="J95" s="6"/>
      <c r="K95" s="6">
        <v>2</v>
      </c>
      <c r="L95" s="126">
        <f t="shared" si="13"/>
        <v>0</v>
      </c>
      <c r="M95" s="6">
        <f>SUMIF(Jun!$G$3:$G$109,A95,Jun!$J$3:$J$109)</f>
        <v>0</v>
      </c>
      <c r="N95" s="270">
        <f t="shared" si="14"/>
        <v>0</v>
      </c>
      <c r="O95" s="243"/>
    </row>
    <row r="96" spans="1:17" x14ac:dyDescent="0.25">
      <c r="A96" s="40"/>
      <c r="B96" s="6"/>
      <c r="C96" s="266"/>
      <c r="D96" s="266"/>
      <c r="E96" s="266"/>
      <c r="F96" s="265"/>
      <c r="G96" s="265"/>
      <c r="H96" s="266"/>
      <c r="I96" s="291"/>
      <c r="J96" s="6"/>
      <c r="K96" s="6">
        <v>2</v>
      </c>
      <c r="L96" s="126">
        <f t="shared" si="13"/>
        <v>0</v>
      </c>
      <c r="M96" s="6">
        <f>SUMIF(Jun!$G$3:$G$109,A96,Jun!$J$3:$J$109)</f>
        <v>0</v>
      </c>
      <c r="N96" s="270">
        <f t="shared" si="14"/>
        <v>0</v>
      </c>
      <c r="O96" s="243"/>
      <c r="P96" s="270"/>
      <c r="Q96" s="270"/>
    </row>
    <row r="97" spans="1:17" x14ac:dyDescent="0.25">
      <c r="A97" s="40"/>
      <c r="B97" s="6"/>
      <c r="C97" s="266"/>
      <c r="D97" s="266"/>
      <c r="E97" s="266"/>
      <c r="F97" s="6"/>
      <c r="G97" s="6"/>
      <c r="H97" s="266"/>
      <c r="I97" s="291"/>
      <c r="J97" s="6"/>
      <c r="K97" s="6">
        <v>2</v>
      </c>
      <c r="L97" s="126">
        <f t="shared" si="13"/>
        <v>0</v>
      </c>
      <c r="M97" s="6">
        <f>SUMIF(Jun!$G$3:$G$109,A97,Jun!$J$3:$J$109)</f>
        <v>0</v>
      </c>
      <c r="N97" s="270">
        <f t="shared" si="14"/>
        <v>0</v>
      </c>
      <c r="O97" s="243"/>
      <c r="P97" s="270"/>
      <c r="Q97" s="270"/>
    </row>
    <row r="98" spans="1:17" x14ac:dyDescent="0.25">
      <c r="A98" s="40"/>
      <c r="B98" s="6"/>
      <c r="C98" s="266"/>
      <c r="D98" s="266"/>
      <c r="E98" s="266"/>
      <c r="F98" s="265"/>
      <c r="G98" s="265"/>
      <c r="H98" s="266"/>
      <c r="I98" s="291"/>
      <c r="J98" s="6"/>
      <c r="K98" s="6">
        <v>2</v>
      </c>
      <c r="L98" s="126">
        <f t="shared" si="13"/>
        <v>0</v>
      </c>
      <c r="M98" s="6">
        <f>SUMIF(Jun!$G$3:$G$109,A98,Jun!$J$3:$J$109)</f>
        <v>0</v>
      </c>
      <c r="N98" s="270">
        <f t="shared" si="14"/>
        <v>0</v>
      </c>
      <c r="O98" s="243"/>
      <c r="P98" s="270"/>
      <c r="Q98" s="270"/>
    </row>
    <row r="99" spans="1:17" x14ac:dyDescent="0.25">
      <c r="A99" s="40"/>
      <c r="B99" s="6"/>
      <c r="C99" s="266"/>
      <c r="D99" s="266"/>
      <c r="E99" s="266"/>
      <c r="F99" s="266"/>
      <c r="G99" s="266"/>
      <c r="H99" s="266"/>
      <c r="I99" s="291"/>
      <c r="J99" s="6"/>
      <c r="K99" s="6">
        <v>2</v>
      </c>
      <c r="L99" s="126">
        <f t="shared" si="13"/>
        <v>0</v>
      </c>
      <c r="M99" s="6">
        <f>SUMIF(Jun!$G$3:$G$109,A99,Jun!$J$3:$J$109)</f>
        <v>0</v>
      </c>
      <c r="N99" s="270">
        <f t="shared" si="14"/>
        <v>0</v>
      </c>
      <c r="O99" s="243"/>
      <c r="P99" s="270"/>
      <c r="Q99" s="270"/>
    </row>
    <row r="100" spans="1:17" x14ac:dyDescent="0.25">
      <c r="A100" s="40"/>
      <c r="B100" s="6"/>
      <c r="C100" s="266"/>
      <c r="D100" s="266"/>
      <c r="E100" s="266"/>
      <c r="F100" s="266"/>
      <c r="G100" s="266"/>
      <c r="H100" s="266"/>
      <c r="I100" s="291"/>
      <c r="J100" s="6"/>
      <c r="K100" s="6">
        <v>2</v>
      </c>
      <c r="L100" s="126">
        <f t="shared" si="13"/>
        <v>0</v>
      </c>
      <c r="M100" s="6">
        <f>SUMIF(Jun!$G$3:$G$109,A100,Jun!$J$3:$J$109)</f>
        <v>0</v>
      </c>
      <c r="N100" s="270">
        <f t="shared" si="14"/>
        <v>0</v>
      </c>
      <c r="O100" s="243"/>
      <c r="P100" s="270"/>
      <c r="Q100" s="270"/>
    </row>
    <row r="101" spans="1:17" x14ac:dyDescent="0.25">
      <c r="A101" s="40"/>
      <c r="B101" s="6"/>
      <c r="C101" s="266"/>
      <c r="D101" s="266"/>
      <c r="E101" s="266"/>
      <c r="F101" s="6"/>
      <c r="G101" s="6"/>
      <c r="H101" s="266"/>
      <c r="I101" s="266"/>
      <c r="J101" s="6"/>
      <c r="K101" s="6">
        <v>2</v>
      </c>
      <c r="L101" s="126">
        <f t="shared" si="13"/>
        <v>0</v>
      </c>
      <c r="M101" s="6">
        <f>SUMIF(Jun!$G$3:$G$109,A101,Jun!$J$3:$J$109)</f>
        <v>0</v>
      </c>
      <c r="N101" s="270">
        <f t="shared" si="14"/>
        <v>0</v>
      </c>
      <c r="O101" s="243"/>
      <c r="P101" s="270"/>
      <c r="Q101" s="270"/>
    </row>
    <row r="102" spans="1:17" x14ac:dyDescent="0.25">
      <c r="A102" s="40"/>
      <c r="B102" s="6"/>
      <c r="C102" s="266"/>
      <c r="D102" s="266"/>
      <c r="E102" s="266"/>
      <c r="F102" s="6"/>
      <c r="G102" s="6"/>
      <c r="H102" s="266"/>
      <c r="I102" s="266"/>
      <c r="J102" s="6"/>
      <c r="K102" s="6">
        <v>2</v>
      </c>
      <c r="L102" s="126">
        <f t="shared" si="13"/>
        <v>0</v>
      </c>
      <c r="M102" s="6">
        <f>SUMIF(Jun!$G$3:$G$109,A102,Jun!$J$3:$J$109)</f>
        <v>0</v>
      </c>
      <c r="N102" s="270">
        <f t="shared" si="14"/>
        <v>0</v>
      </c>
      <c r="O102" s="243"/>
      <c r="P102" s="270"/>
      <c r="Q102" s="270"/>
    </row>
    <row r="103" spans="1:17" x14ac:dyDescent="0.25">
      <c r="A103" s="40"/>
      <c r="B103" s="6"/>
      <c r="C103" s="266"/>
      <c r="D103" s="266"/>
      <c r="E103" s="266"/>
      <c r="F103" s="6"/>
      <c r="G103" s="6"/>
      <c r="H103" s="266"/>
      <c r="I103" s="266"/>
      <c r="J103" s="6"/>
      <c r="K103" s="6">
        <v>2</v>
      </c>
      <c r="L103" s="126">
        <f t="shared" si="13"/>
        <v>0</v>
      </c>
      <c r="M103" s="6">
        <f>SUMIF(Jun!$G$3:$G$109,A103,Jun!$J$3:$J$109)</f>
        <v>0</v>
      </c>
      <c r="N103" s="270">
        <f t="shared" si="14"/>
        <v>0</v>
      </c>
      <c r="O103" s="243"/>
      <c r="P103" s="270"/>
      <c r="Q103" s="270"/>
    </row>
    <row r="104" spans="1:17" x14ac:dyDescent="0.25">
      <c r="A104" s="271"/>
      <c r="B104" s="272"/>
      <c r="C104" s="273"/>
      <c r="D104" s="273"/>
      <c r="E104" s="273"/>
      <c r="F104" s="272"/>
      <c r="G104" s="272"/>
      <c r="H104" s="273"/>
      <c r="I104" s="273"/>
      <c r="J104" s="272"/>
      <c r="K104" s="6">
        <v>2</v>
      </c>
      <c r="L104" s="126">
        <f t="shared" si="13"/>
        <v>0</v>
      </c>
      <c r="M104" s="6">
        <f>SUMIF(Jun!$G$3:$G$109,A104,Jun!$J$3:$J$109)</f>
        <v>0</v>
      </c>
      <c r="N104" s="270">
        <f t="shared" si="14"/>
        <v>0</v>
      </c>
      <c r="O104" s="243"/>
      <c r="P104" s="270"/>
      <c r="Q104" s="270"/>
    </row>
    <row r="105" spans="1:17" x14ac:dyDescent="0.25">
      <c r="A105" s="40"/>
      <c r="B105" s="6"/>
      <c r="C105" s="266"/>
      <c r="D105" s="266"/>
      <c r="E105" s="266"/>
      <c r="F105" s="6"/>
      <c r="G105" s="6"/>
      <c r="H105" s="266"/>
      <c r="I105" s="266"/>
      <c r="J105" s="6"/>
      <c r="K105" s="6">
        <v>2</v>
      </c>
      <c r="L105" s="126">
        <f t="shared" si="13"/>
        <v>0</v>
      </c>
      <c r="M105" s="6">
        <f>SUMIF(Jun!$G$3:$G$109,A105,Jun!$J$3:$J$109)</f>
        <v>0</v>
      </c>
      <c r="N105" s="270">
        <f t="shared" si="14"/>
        <v>0</v>
      </c>
      <c r="O105" s="243"/>
      <c r="P105" s="270"/>
      <c r="Q105" s="270"/>
    </row>
    <row r="106" spans="1:17" x14ac:dyDescent="0.25">
      <c r="A106" s="6"/>
      <c r="B106" s="6"/>
      <c r="C106" s="266"/>
      <c r="D106" s="266"/>
      <c r="E106" s="266"/>
      <c r="F106" s="6"/>
      <c r="G106" s="6"/>
      <c r="H106" s="266"/>
      <c r="I106" s="266"/>
      <c r="J106" s="6"/>
      <c r="K106" s="6">
        <v>2</v>
      </c>
      <c r="L106" s="126">
        <f t="shared" si="13"/>
        <v>0</v>
      </c>
      <c r="M106" s="6">
        <f>SUMIF(Jun!$G$3:$G$109,A106,Jun!$J$3:$J$109)</f>
        <v>0</v>
      </c>
      <c r="N106" s="270">
        <f t="shared" si="14"/>
        <v>0</v>
      </c>
      <c r="O106" s="243"/>
      <c r="P106" s="270"/>
      <c r="Q106" s="270"/>
    </row>
    <row r="107" spans="1:17" x14ac:dyDescent="0.25">
      <c r="A107" s="6"/>
      <c r="B107" s="6"/>
      <c r="C107" s="266"/>
      <c r="D107" s="266"/>
      <c r="E107" s="266"/>
      <c r="F107" s="6"/>
      <c r="G107" s="6"/>
      <c r="H107" s="266"/>
      <c r="I107" s="266"/>
      <c r="J107" s="6"/>
      <c r="K107" s="6">
        <v>2</v>
      </c>
      <c r="L107" s="126">
        <f t="shared" si="13"/>
        <v>0</v>
      </c>
      <c r="M107" s="6">
        <f>SUMIF(Jun!$G$3:$G$109,A107,Jun!$J$3:$J$109)</f>
        <v>0</v>
      </c>
      <c r="N107" s="270">
        <f t="shared" si="14"/>
        <v>0</v>
      </c>
      <c r="O107" s="243"/>
      <c r="P107" s="270"/>
      <c r="Q107" s="270"/>
    </row>
    <row r="108" spans="1:17" x14ac:dyDescent="0.25">
      <c r="A108" s="6"/>
      <c r="B108" s="6"/>
      <c r="C108" s="266"/>
      <c r="D108" s="266"/>
      <c r="E108" s="266"/>
      <c r="F108" s="6"/>
      <c r="G108" s="6"/>
      <c r="H108" s="266"/>
      <c r="I108" s="266"/>
      <c r="J108" s="6"/>
      <c r="K108" s="6">
        <v>2</v>
      </c>
      <c r="L108" s="126">
        <f t="shared" si="13"/>
        <v>0</v>
      </c>
      <c r="M108" s="6">
        <f>SUMIF(Jun!$G$3:$G$109,A108,Jun!$J$3:$J$109)</f>
        <v>0</v>
      </c>
      <c r="N108" s="270">
        <f t="shared" si="14"/>
        <v>0</v>
      </c>
      <c r="O108" s="243"/>
      <c r="P108" s="270"/>
      <c r="Q108" s="270"/>
    </row>
    <row r="109" spans="1:17" x14ac:dyDescent="0.25">
      <c r="A109" s="6"/>
      <c r="B109" s="6"/>
      <c r="C109" s="266"/>
      <c r="D109" s="266"/>
      <c r="E109" s="266"/>
      <c r="F109" s="6"/>
      <c r="G109" s="6"/>
      <c r="H109" s="266"/>
      <c r="I109" s="266"/>
      <c r="J109" s="6"/>
      <c r="K109" s="6">
        <v>2</v>
      </c>
      <c r="L109" s="126">
        <f t="shared" si="13"/>
        <v>0</v>
      </c>
      <c r="M109" s="6">
        <f>SUMIF(Jun!$G$3:$G$109,A109,Jun!$J$3:$J$109)</f>
        <v>0</v>
      </c>
      <c r="N109" s="270">
        <f t="shared" si="14"/>
        <v>0</v>
      </c>
      <c r="O109" s="243"/>
      <c r="P109" s="270"/>
      <c r="Q109" s="270"/>
    </row>
    <row r="110" spans="1:17" x14ac:dyDescent="0.25">
      <c r="A110" s="6"/>
      <c r="B110" s="6"/>
      <c r="C110" s="266"/>
      <c r="D110" s="266"/>
      <c r="E110" s="266"/>
      <c r="F110" s="6"/>
      <c r="G110" s="6"/>
      <c r="H110" s="266"/>
      <c r="I110" s="266"/>
      <c r="J110" s="6"/>
      <c r="K110" s="6">
        <v>2</v>
      </c>
      <c r="L110" s="126">
        <f t="shared" si="13"/>
        <v>0</v>
      </c>
      <c r="M110" s="6">
        <f>SUMIF(Jun!$G$3:$G$109,A110,Jun!$J$3:$J$109)</f>
        <v>0</v>
      </c>
      <c r="N110" s="270">
        <f t="shared" si="14"/>
        <v>0</v>
      </c>
      <c r="O110" s="243"/>
      <c r="P110" s="270"/>
      <c r="Q110" s="270"/>
    </row>
    <row r="111" spans="1:17" x14ac:dyDescent="0.25">
      <c r="L111" s="126">
        <f>SUM(L5:L110)</f>
        <v>68</v>
      </c>
      <c r="M111" s="126">
        <f>SUM(M5:M110)</f>
        <v>87</v>
      </c>
      <c r="P111" s="210" t="e">
        <f>SUM(P5:P110)</f>
        <v>#DIV/0!</v>
      </c>
      <c r="Q111" s="210" t="e">
        <f t="shared" ref="Q111" si="18">+P111-L111</f>
        <v>#DIV/0!</v>
      </c>
    </row>
    <row r="121" spans="1:11" x14ac:dyDescent="0.25">
      <c r="A121" s="40"/>
      <c r="B121" s="6"/>
      <c r="C121" s="266"/>
      <c r="D121" s="266"/>
      <c r="E121" s="266"/>
      <c r="F121" s="266"/>
      <c r="G121" s="266"/>
      <c r="H121" s="266"/>
      <c r="I121" s="291"/>
      <c r="J121" s="6"/>
      <c r="K121" s="6"/>
    </row>
    <row r="122" spans="1:11" x14ac:dyDescent="0.25">
      <c r="A122" s="40"/>
      <c r="B122" s="6"/>
      <c r="C122" s="266"/>
      <c r="D122" s="266"/>
      <c r="E122" s="266"/>
      <c r="F122" s="266"/>
      <c r="G122" s="266"/>
      <c r="H122" s="266"/>
      <c r="I122" s="291"/>
      <c r="J122" s="6"/>
      <c r="K122" s="6"/>
    </row>
    <row r="123" spans="1:11" x14ac:dyDescent="0.25">
      <c r="A123" s="40"/>
      <c r="B123" s="6"/>
      <c r="C123" s="266"/>
      <c r="D123" s="266"/>
      <c r="E123" s="266"/>
      <c r="F123" s="266"/>
      <c r="G123" s="266"/>
      <c r="H123" s="266"/>
      <c r="I123" s="291"/>
      <c r="J123" s="6"/>
      <c r="K123" s="6"/>
    </row>
  </sheetData>
  <autoFilter ref="A4:K111"/>
  <sortState ref="A5:K67">
    <sortCondition ref="B5:B67"/>
    <sortCondition ref="H5:H6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20"/>
  <sheetViews>
    <sheetView topLeftCell="A31" zoomScale="70" zoomScaleNormal="70" workbookViewId="0">
      <selection activeCell="A2" sqref="A2:N70"/>
    </sheetView>
  </sheetViews>
  <sheetFormatPr baseColWidth="10" defaultRowHeight="15" x14ac:dyDescent="0.25"/>
  <cols>
    <col min="1" max="1" width="15.28515625" style="58" customWidth="1"/>
    <col min="2" max="2" width="24.140625" style="58" customWidth="1"/>
    <col min="3" max="3" width="11.7109375" style="58" customWidth="1"/>
    <col min="4" max="4" width="9.28515625" style="58" customWidth="1"/>
    <col min="5" max="5" width="21.28515625" style="58" customWidth="1"/>
    <col min="6" max="6" width="9.85546875" style="58" customWidth="1"/>
    <col min="7" max="7" width="21.28515625" style="58" customWidth="1"/>
    <col min="8" max="8" width="13.28515625" style="58" customWidth="1"/>
    <col min="9" max="9" width="18.85546875" style="163" customWidth="1"/>
    <col min="10" max="10" width="15.28515625" style="163" customWidth="1"/>
    <col min="11" max="11" width="13.28515625" style="58" customWidth="1"/>
    <col min="12" max="12" width="21" style="163" customWidth="1"/>
    <col min="13" max="13" width="14.28515625" style="58" customWidth="1"/>
    <col min="14" max="14" width="14.7109375" style="58" customWidth="1"/>
    <col min="15" max="15" width="9.7109375" style="58" customWidth="1"/>
    <col min="16" max="16" width="9.28515625" style="58" customWidth="1"/>
    <col min="17" max="17" width="12.85546875" style="58" customWidth="1"/>
    <col min="18" max="18" width="14.7109375" style="58" customWidth="1"/>
    <col min="19" max="19" width="13.28515625" style="58" customWidth="1"/>
    <col min="20" max="20" width="7.28515625" style="58" customWidth="1"/>
    <col min="21" max="21" width="10.28515625" style="58" customWidth="1"/>
    <col min="22" max="22" width="11.85546875" style="58" customWidth="1"/>
    <col min="23" max="23" width="18.28515625" style="58" customWidth="1"/>
    <col min="24" max="35" width="7.28515625" style="58" customWidth="1"/>
    <col min="36" max="228" width="9.140625" style="58" customWidth="1"/>
    <col min="229" max="229" width="30.140625" style="58" customWidth="1"/>
    <col min="230" max="230" width="52.140625" style="58" customWidth="1"/>
    <col min="231" max="231" width="47.7109375" style="58" customWidth="1"/>
    <col min="232" max="232" width="13.28515625" style="58" customWidth="1"/>
    <col min="233" max="233" width="9.85546875" style="58" customWidth="1"/>
    <col min="234" max="234" width="17.140625" style="58" customWidth="1"/>
    <col min="235" max="235" width="9.140625" style="58" customWidth="1"/>
    <col min="236" max="236" width="10.85546875" style="58" customWidth="1"/>
    <col min="237" max="237" width="11.28515625" style="58" customWidth="1"/>
    <col min="238" max="238" width="16.28515625" style="58" customWidth="1"/>
    <col min="239" max="239" width="8.28515625" style="58" customWidth="1"/>
    <col min="240" max="240" width="10.28515625" style="58" customWidth="1"/>
    <col min="241" max="241" width="11.28515625" style="58" customWidth="1"/>
    <col min="242" max="242" width="9.7109375" style="58" customWidth="1"/>
    <col min="243" max="484" width="9.140625" style="58" customWidth="1"/>
    <col min="485" max="485" width="30.140625" style="58" customWidth="1"/>
    <col min="486" max="486" width="52.140625" style="58" customWidth="1"/>
    <col min="487" max="487" width="47.7109375" style="58" customWidth="1"/>
    <col min="488" max="488" width="13.28515625" style="58" customWidth="1"/>
    <col min="489" max="489" width="9.85546875" style="58" customWidth="1"/>
    <col min="490" max="490" width="17.140625" style="58" customWidth="1"/>
    <col min="491" max="491" width="9.140625" style="58" customWidth="1"/>
    <col min="492" max="492" width="10.85546875" style="58" customWidth="1"/>
    <col min="493" max="493" width="11.28515625" style="58" customWidth="1"/>
    <col min="494" max="494" width="16.28515625" style="58" customWidth="1"/>
    <col min="495" max="495" width="8.28515625" style="58" customWidth="1"/>
    <col min="496" max="496" width="10.28515625" style="58" customWidth="1"/>
    <col min="497" max="497" width="11.28515625" style="58" customWidth="1"/>
    <col min="498" max="498" width="9.7109375" style="58" customWidth="1"/>
    <col min="499" max="740" width="9.140625" style="58" customWidth="1"/>
    <col min="741" max="741" width="30.140625" style="58" customWidth="1"/>
    <col min="742" max="742" width="52.140625" style="58" customWidth="1"/>
    <col min="743" max="743" width="47.7109375" style="58" customWidth="1"/>
    <col min="744" max="744" width="13.28515625" style="58" customWidth="1"/>
    <col min="745" max="745" width="9.85546875" style="58" customWidth="1"/>
    <col min="746" max="746" width="17.140625" style="58" customWidth="1"/>
    <col min="747" max="747" width="9.140625" style="58" customWidth="1"/>
    <col min="748" max="748" width="10.85546875" style="58" customWidth="1"/>
    <col min="749" max="749" width="11.28515625" style="58" customWidth="1"/>
    <col min="750" max="750" width="16.28515625" style="58" customWidth="1"/>
    <col min="751" max="751" width="8.28515625" style="58" customWidth="1"/>
    <col min="752" max="752" width="10.28515625" style="58" customWidth="1"/>
    <col min="753" max="753" width="11.28515625" style="58" customWidth="1"/>
    <col min="754" max="754" width="9.7109375" style="58" customWidth="1"/>
    <col min="755" max="996" width="9.140625" style="58" customWidth="1"/>
    <col min="997" max="997" width="30.140625" style="58" customWidth="1"/>
    <col min="998" max="998" width="52.140625" style="58" customWidth="1"/>
    <col min="999" max="999" width="47.7109375" style="58" customWidth="1"/>
    <col min="1000" max="1000" width="13.28515625" style="58" customWidth="1"/>
    <col min="1001" max="1001" width="9.85546875" style="58" customWidth="1"/>
    <col min="1002" max="1002" width="17.140625" style="58" customWidth="1"/>
    <col min="1003" max="1003" width="9.140625" style="58" customWidth="1"/>
    <col min="1004" max="1004" width="10.85546875" style="58" customWidth="1"/>
    <col min="1005" max="1005" width="11.28515625" style="58" customWidth="1"/>
    <col min="1006" max="1006" width="16.28515625" style="58" customWidth="1"/>
    <col min="1007" max="1007" width="8.28515625" style="58" customWidth="1"/>
    <col min="1008" max="1008" width="10.28515625" style="58" customWidth="1"/>
    <col min="1009" max="1009" width="11.28515625" style="58" customWidth="1"/>
    <col min="1010" max="1010" width="9.7109375" style="58" customWidth="1"/>
    <col min="1011" max="1252" width="9.140625" style="58" customWidth="1"/>
    <col min="1253" max="1253" width="30.140625" style="58" customWidth="1"/>
    <col min="1254" max="1254" width="52.140625" style="58" customWidth="1"/>
    <col min="1255" max="1255" width="47.7109375" style="58" customWidth="1"/>
    <col min="1256" max="1256" width="13.28515625" style="58" customWidth="1"/>
    <col min="1257" max="1257" width="9.85546875" style="58" customWidth="1"/>
    <col min="1258" max="1258" width="17.140625" style="58" customWidth="1"/>
    <col min="1259" max="1259" width="9.140625" style="58" customWidth="1"/>
    <col min="1260" max="1260" width="10.85546875" style="58" customWidth="1"/>
    <col min="1261" max="1261" width="11.28515625" style="58" customWidth="1"/>
    <col min="1262" max="1262" width="16.28515625" style="58" customWidth="1"/>
    <col min="1263" max="1263" width="8.28515625" style="58" customWidth="1"/>
    <col min="1264" max="1264" width="10.28515625" style="58" customWidth="1"/>
    <col min="1265" max="1265" width="11.28515625" style="58" customWidth="1"/>
    <col min="1266" max="1266" width="9.7109375" style="58" customWidth="1"/>
    <col min="1267" max="1508" width="9.140625" style="58" customWidth="1"/>
    <col min="1509" max="1509" width="30.140625" style="58" customWidth="1"/>
    <col min="1510" max="1510" width="52.140625" style="58" customWidth="1"/>
    <col min="1511" max="1511" width="47.7109375" style="58" customWidth="1"/>
    <col min="1512" max="1512" width="13.28515625" style="58" customWidth="1"/>
    <col min="1513" max="1513" width="9.85546875" style="58" customWidth="1"/>
    <col min="1514" max="1514" width="17.140625" style="58" customWidth="1"/>
    <col min="1515" max="1515" width="9.140625" style="58" customWidth="1"/>
    <col min="1516" max="1516" width="10.85546875" style="58" customWidth="1"/>
    <col min="1517" max="1517" width="11.28515625" style="58" customWidth="1"/>
    <col min="1518" max="1518" width="16.28515625" style="58" customWidth="1"/>
    <col min="1519" max="1519" width="8.28515625" style="58" customWidth="1"/>
    <col min="1520" max="1520" width="10.28515625" style="58" customWidth="1"/>
    <col min="1521" max="1521" width="11.28515625" style="58" customWidth="1"/>
    <col min="1522" max="1522" width="9.7109375" style="58" customWidth="1"/>
    <col min="1523" max="1764" width="9.140625" style="58" customWidth="1"/>
    <col min="1765" max="1765" width="30.140625" style="58" customWidth="1"/>
    <col min="1766" max="1766" width="52.140625" style="58" customWidth="1"/>
    <col min="1767" max="1767" width="47.7109375" style="58" customWidth="1"/>
    <col min="1768" max="1768" width="13.28515625" style="58" customWidth="1"/>
    <col min="1769" max="1769" width="9.85546875" style="58" customWidth="1"/>
    <col min="1770" max="1770" width="17.140625" style="58" customWidth="1"/>
    <col min="1771" max="1771" width="9.140625" style="58" customWidth="1"/>
    <col min="1772" max="1772" width="10.85546875" style="58" customWidth="1"/>
    <col min="1773" max="1773" width="11.28515625" style="58" customWidth="1"/>
    <col min="1774" max="1774" width="16.28515625" style="58" customWidth="1"/>
    <col min="1775" max="1775" width="8.28515625" style="58" customWidth="1"/>
    <col min="1776" max="1776" width="10.28515625" style="58" customWidth="1"/>
    <col min="1777" max="1777" width="11.28515625" style="58" customWidth="1"/>
    <col min="1778" max="1778" width="9.7109375" style="58" customWidth="1"/>
    <col min="1779" max="2020" width="9.140625" style="58" customWidth="1"/>
    <col min="2021" max="2021" width="30.140625" style="58" customWidth="1"/>
    <col min="2022" max="2022" width="52.140625" style="58" customWidth="1"/>
    <col min="2023" max="2023" width="47.7109375" style="58" customWidth="1"/>
    <col min="2024" max="2024" width="13.28515625" style="58" customWidth="1"/>
    <col min="2025" max="2025" width="9.85546875" style="58" customWidth="1"/>
    <col min="2026" max="2026" width="17.140625" style="58" customWidth="1"/>
    <col min="2027" max="2027" width="9.140625" style="58" customWidth="1"/>
    <col min="2028" max="2028" width="10.85546875" style="58" customWidth="1"/>
    <col min="2029" max="2029" width="11.28515625" style="58" customWidth="1"/>
    <col min="2030" max="2030" width="16.28515625" style="58" customWidth="1"/>
    <col min="2031" max="2031" width="8.28515625" style="58" customWidth="1"/>
    <col min="2032" max="2032" width="10.28515625" style="58" customWidth="1"/>
    <col min="2033" max="2033" width="11.28515625" style="58" customWidth="1"/>
    <col min="2034" max="2034" width="9.7109375" style="58" customWidth="1"/>
    <col min="2035" max="2276" width="9.140625" style="58" customWidth="1"/>
    <col min="2277" max="2277" width="30.140625" style="58" customWidth="1"/>
    <col min="2278" max="2278" width="52.140625" style="58" customWidth="1"/>
    <col min="2279" max="2279" width="47.7109375" style="58" customWidth="1"/>
    <col min="2280" max="2280" width="13.28515625" style="58" customWidth="1"/>
    <col min="2281" max="2281" width="9.85546875" style="58" customWidth="1"/>
    <col min="2282" max="2282" width="17.140625" style="58" customWidth="1"/>
    <col min="2283" max="2283" width="9.140625" style="58" customWidth="1"/>
    <col min="2284" max="2284" width="10.85546875" style="58" customWidth="1"/>
    <col min="2285" max="2285" width="11.28515625" style="58" customWidth="1"/>
    <col min="2286" max="2286" width="16.28515625" style="58" customWidth="1"/>
    <col min="2287" max="2287" width="8.28515625" style="58" customWidth="1"/>
    <col min="2288" max="2288" width="10.28515625" style="58" customWidth="1"/>
    <col min="2289" max="2289" width="11.28515625" style="58" customWidth="1"/>
    <col min="2290" max="2290" width="9.7109375" style="58" customWidth="1"/>
    <col min="2291" max="2532" width="9.140625" style="58" customWidth="1"/>
    <col min="2533" max="2533" width="30.140625" style="58" customWidth="1"/>
    <col min="2534" max="2534" width="52.140625" style="58" customWidth="1"/>
    <col min="2535" max="2535" width="47.7109375" style="58" customWidth="1"/>
    <col min="2536" max="2536" width="13.28515625" style="58" customWidth="1"/>
    <col min="2537" max="2537" width="9.85546875" style="58" customWidth="1"/>
    <col min="2538" max="2538" width="17.140625" style="58" customWidth="1"/>
    <col min="2539" max="2539" width="9.140625" style="58" customWidth="1"/>
    <col min="2540" max="2540" width="10.85546875" style="58" customWidth="1"/>
    <col min="2541" max="2541" width="11.28515625" style="58" customWidth="1"/>
    <col min="2542" max="2542" width="16.28515625" style="58" customWidth="1"/>
    <col min="2543" max="2543" width="8.28515625" style="58" customWidth="1"/>
    <col min="2544" max="2544" width="10.28515625" style="58" customWidth="1"/>
    <col min="2545" max="2545" width="11.28515625" style="58" customWidth="1"/>
    <col min="2546" max="2546" width="9.7109375" style="58" customWidth="1"/>
    <col min="2547" max="2788" width="9.140625" style="58" customWidth="1"/>
    <col min="2789" max="2789" width="30.140625" style="58" customWidth="1"/>
    <col min="2790" max="2790" width="52.140625" style="58" customWidth="1"/>
    <col min="2791" max="2791" width="47.7109375" style="58" customWidth="1"/>
    <col min="2792" max="2792" width="13.28515625" style="58" customWidth="1"/>
    <col min="2793" max="2793" width="9.85546875" style="58" customWidth="1"/>
    <col min="2794" max="2794" width="17.140625" style="58" customWidth="1"/>
    <col min="2795" max="2795" width="9.140625" style="58" customWidth="1"/>
    <col min="2796" max="2796" width="10.85546875" style="58" customWidth="1"/>
    <col min="2797" max="2797" width="11.28515625" style="58" customWidth="1"/>
    <col min="2798" max="2798" width="16.28515625" style="58" customWidth="1"/>
    <col min="2799" max="2799" width="8.28515625" style="58" customWidth="1"/>
    <col min="2800" max="2800" width="10.28515625" style="58" customWidth="1"/>
    <col min="2801" max="2801" width="11.28515625" style="58" customWidth="1"/>
    <col min="2802" max="2802" width="9.7109375" style="58" customWidth="1"/>
    <col min="2803" max="3044" width="9.140625" style="58" customWidth="1"/>
    <col min="3045" max="3045" width="30.140625" style="58" customWidth="1"/>
    <col min="3046" max="3046" width="52.140625" style="58" customWidth="1"/>
    <col min="3047" max="3047" width="47.7109375" style="58" customWidth="1"/>
    <col min="3048" max="3048" width="13.28515625" style="58" customWidth="1"/>
    <col min="3049" max="3049" width="9.85546875" style="58" customWidth="1"/>
    <col min="3050" max="3050" width="17.140625" style="58" customWidth="1"/>
    <col min="3051" max="3051" width="9.140625" style="58" customWidth="1"/>
    <col min="3052" max="3052" width="10.85546875" style="58" customWidth="1"/>
    <col min="3053" max="3053" width="11.28515625" style="58" customWidth="1"/>
    <col min="3054" max="3054" width="16.28515625" style="58" customWidth="1"/>
    <col min="3055" max="3055" width="8.28515625" style="58" customWidth="1"/>
    <col min="3056" max="3056" width="10.28515625" style="58" customWidth="1"/>
    <col min="3057" max="3057" width="11.28515625" style="58" customWidth="1"/>
    <col min="3058" max="3058" width="9.7109375" style="58" customWidth="1"/>
    <col min="3059" max="3300" width="9.140625" style="58" customWidth="1"/>
    <col min="3301" max="3301" width="30.140625" style="58" customWidth="1"/>
    <col min="3302" max="3302" width="52.140625" style="58" customWidth="1"/>
    <col min="3303" max="3303" width="47.7109375" style="58" customWidth="1"/>
    <col min="3304" max="3304" width="13.28515625" style="58" customWidth="1"/>
    <col min="3305" max="3305" width="9.85546875" style="58" customWidth="1"/>
    <col min="3306" max="3306" width="17.140625" style="58" customWidth="1"/>
    <col min="3307" max="3307" width="9.140625" style="58" customWidth="1"/>
    <col min="3308" max="3308" width="10.85546875" style="58" customWidth="1"/>
    <col min="3309" max="3309" width="11.28515625" style="58" customWidth="1"/>
    <col min="3310" max="3310" width="16.28515625" style="58" customWidth="1"/>
    <col min="3311" max="3311" width="8.28515625" style="58" customWidth="1"/>
    <col min="3312" max="3312" width="10.28515625" style="58" customWidth="1"/>
    <col min="3313" max="3313" width="11.28515625" style="58" customWidth="1"/>
    <col min="3314" max="3314" width="9.7109375" style="58" customWidth="1"/>
    <col min="3315" max="3556" width="9.140625" style="58" customWidth="1"/>
    <col min="3557" max="3557" width="30.140625" style="58" customWidth="1"/>
    <col min="3558" max="3558" width="52.140625" style="58" customWidth="1"/>
    <col min="3559" max="3559" width="47.7109375" style="58" customWidth="1"/>
    <col min="3560" max="3560" width="13.28515625" style="58" customWidth="1"/>
    <col min="3561" max="3561" width="9.85546875" style="58" customWidth="1"/>
    <col min="3562" max="3562" width="17.140625" style="58" customWidth="1"/>
    <col min="3563" max="3563" width="9.140625" style="58" customWidth="1"/>
    <col min="3564" max="3564" width="10.85546875" style="58" customWidth="1"/>
    <col min="3565" max="3565" width="11.28515625" style="58" customWidth="1"/>
    <col min="3566" max="3566" width="16.28515625" style="58" customWidth="1"/>
    <col min="3567" max="3567" width="8.28515625" style="58" customWidth="1"/>
    <col min="3568" max="3568" width="10.28515625" style="58" customWidth="1"/>
    <col min="3569" max="3569" width="11.28515625" style="58" customWidth="1"/>
    <col min="3570" max="3570" width="9.7109375" style="58" customWidth="1"/>
    <col min="3571" max="3812" width="9.140625" style="58" customWidth="1"/>
    <col min="3813" max="3813" width="30.140625" style="58" customWidth="1"/>
    <col min="3814" max="3814" width="52.140625" style="58" customWidth="1"/>
    <col min="3815" max="3815" width="47.7109375" style="58" customWidth="1"/>
    <col min="3816" max="3816" width="13.28515625" style="58" customWidth="1"/>
    <col min="3817" max="3817" width="9.85546875" style="58" customWidth="1"/>
    <col min="3818" max="3818" width="17.140625" style="58" customWidth="1"/>
    <col min="3819" max="3819" width="9.140625" style="58" customWidth="1"/>
    <col min="3820" max="3820" width="10.85546875" style="58" customWidth="1"/>
    <col min="3821" max="3821" width="11.28515625" style="58" customWidth="1"/>
    <col min="3822" max="3822" width="16.28515625" style="58" customWidth="1"/>
    <col min="3823" max="3823" width="8.28515625" style="58" customWidth="1"/>
    <col min="3824" max="3824" width="10.28515625" style="58" customWidth="1"/>
    <col min="3825" max="3825" width="11.28515625" style="58" customWidth="1"/>
    <col min="3826" max="3826" width="9.7109375" style="58" customWidth="1"/>
    <col min="3827" max="4068" width="9.140625" style="58" customWidth="1"/>
    <col min="4069" max="4069" width="30.140625" style="58" customWidth="1"/>
    <col min="4070" max="4070" width="52.140625" style="58" customWidth="1"/>
    <col min="4071" max="4071" width="47.7109375" style="58" customWidth="1"/>
    <col min="4072" max="4072" width="13.28515625" style="58" customWidth="1"/>
    <col min="4073" max="4073" width="9.85546875" style="58" customWidth="1"/>
    <col min="4074" max="4074" width="17.140625" style="58" customWidth="1"/>
    <col min="4075" max="4075" width="9.140625" style="58" customWidth="1"/>
    <col min="4076" max="4076" width="10.85546875" style="58" customWidth="1"/>
    <col min="4077" max="4077" width="11.28515625" style="58" customWidth="1"/>
    <col min="4078" max="4078" width="16.28515625" style="58" customWidth="1"/>
    <col min="4079" max="4079" width="8.28515625" style="58" customWidth="1"/>
    <col min="4080" max="4080" width="10.28515625" style="58" customWidth="1"/>
    <col min="4081" max="4081" width="11.28515625" style="58" customWidth="1"/>
    <col min="4082" max="4082" width="9.7109375" style="58" customWidth="1"/>
    <col min="4083" max="4324" width="9.140625" style="58" customWidth="1"/>
    <col min="4325" max="4325" width="30.140625" style="58" customWidth="1"/>
    <col min="4326" max="4326" width="52.140625" style="58" customWidth="1"/>
    <col min="4327" max="4327" width="47.7109375" style="58" customWidth="1"/>
    <col min="4328" max="4328" width="13.28515625" style="58" customWidth="1"/>
    <col min="4329" max="4329" width="9.85546875" style="58" customWidth="1"/>
    <col min="4330" max="4330" width="17.140625" style="58" customWidth="1"/>
    <col min="4331" max="4331" width="9.140625" style="58" customWidth="1"/>
    <col min="4332" max="4332" width="10.85546875" style="58" customWidth="1"/>
    <col min="4333" max="4333" width="11.28515625" style="58" customWidth="1"/>
    <col min="4334" max="4334" width="16.28515625" style="58" customWidth="1"/>
    <col min="4335" max="4335" width="8.28515625" style="58" customWidth="1"/>
    <col min="4336" max="4336" width="10.28515625" style="58" customWidth="1"/>
    <col min="4337" max="4337" width="11.28515625" style="58" customWidth="1"/>
    <col min="4338" max="4338" width="9.7109375" style="58" customWidth="1"/>
    <col min="4339" max="4580" width="9.140625" style="58" customWidth="1"/>
    <col min="4581" max="4581" width="30.140625" style="58" customWidth="1"/>
    <col min="4582" max="4582" width="52.140625" style="58" customWidth="1"/>
    <col min="4583" max="4583" width="47.7109375" style="58" customWidth="1"/>
    <col min="4584" max="4584" width="13.28515625" style="58" customWidth="1"/>
    <col min="4585" max="4585" width="9.85546875" style="58" customWidth="1"/>
    <col min="4586" max="4586" width="17.140625" style="58" customWidth="1"/>
    <col min="4587" max="4587" width="9.140625" style="58" customWidth="1"/>
    <col min="4588" max="4588" width="10.85546875" style="58" customWidth="1"/>
    <col min="4589" max="4589" width="11.28515625" style="58" customWidth="1"/>
    <col min="4590" max="4590" width="16.28515625" style="58" customWidth="1"/>
    <col min="4591" max="4591" width="8.28515625" style="58" customWidth="1"/>
    <col min="4592" max="4592" width="10.28515625" style="58" customWidth="1"/>
    <col min="4593" max="4593" width="11.28515625" style="58" customWidth="1"/>
    <col min="4594" max="4594" width="9.7109375" style="58" customWidth="1"/>
    <col min="4595" max="4836" width="9.140625" style="58" customWidth="1"/>
    <col min="4837" max="4837" width="30.140625" style="58" customWidth="1"/>
    <col min="4838" max="4838" width="52.140625" style="58" customWidth="1"/>
    <col min="4839" max="4839" width="47.7109375" style="58" customWidth="1"/>
    <col min="4840" max="4840" width="13.28515625" style="58" customWidth="1"/>
    <col min="4841" max="4841" width="9.85546875" style="58" customWidth="1"/>
    <col min="4842" max="4842" width="17.140625" style="58" customWidth="1"/>
    <col min="4843" max="4843" width="9.140625" style="58" customWidth="1"/>
    <col min="4844" max="4844" width="10.85546875" style="58" customWidth="1"/>
    <col min="4845" max="4845" width="11.28515625" style="58" customWidth="1"/>
    <col min="4846" max="4846" width="16.28515625" style="58" customWidth="1"/>
    <col min="4847" max="4847" width="8.28515625" style="58" customWidth="1"/>
    <col min="4848" max="4848" width="10.28515625" style="58" customWidth="1"/>
    <col min="4849" max="4849" width="11.28515625" style="58" customWidth="1"/>
    <col min="4850" max="4850" width="9.7109375" style="58" customWidth="1"/>
    <col min="4851" max="5092" width="9.140625" style="58" customWidth="1"/>
    <col min="5093" max="5093" width="30.140625" style="58" customWidth="1"/>
    <col min="5094" max="5094" width="52.140625" style="58" customWidth="1"/>
    <col min="5095" max="5095" width="47.7109375" style="58" customWidth="1"/>
    <col min="5096" max="5096" width="13.28515625" style="58" customWidth="1"/>
    <col min="5097" max="5097" width="9.85546875" style="58" customWidth="1"/>
    <col min="5098" max="5098" width="17.140625" style="58" customWidth="1"/>
    <col min="5099" max="5099" width="9.140625" style="58" customWidth="1"/>
    <col min="5100" max="5100" width="10.85546875" style="58" customWidth="1"/>
    <col min="5101" max="5101" width="11.28515625" style="58" customWidth="1"/>
    <col min="5102" max="5102" width="16.28515625" style="58" customWidth="1"/>
    <col min="5103" max="5103" width="8.28515625" style="58" customWidth="1"/>
    <col min="5104" max="5104" width="10.28515625" style="58" customWidth="1"/>
    <col min="5105" max="5105" width="11.28515625" style="58" customWidth="1"/>
    <col min="5106" max="5106" width="9.7109375" style="58" customWidth="1"/>
    <col min="5107" max="5348" width="9.140625" style="58" customWidth="1"/>
    <col min="5349" max="5349" width="30.140625" style="58" customWidth="1"/>
    <col min="5350" max="5350" width="52.140625" style="58" customWidth="1"/>
    <col min="5351" max="5351" width="47.7109375" style="58" customWidth="1"/>
    <col min="5352" max="5352" width="13.28515625" style="58" customWidth="1"/>
    <col min="5353" max="5353" width="9.85546875" style="58" customWidth="1"/>
    <col min="5354" max="5354" width="17.140625" style="58" customWidth="1"/>
    <col min="5355" max="5355" width="9.140625" style="58" customWidth="1"/>
    <col min="5356" max="5356" width="10.85546875" style="58" customWidth="1"/>
    <col min="5357" max="5357" width="11.28515625" style="58" customWidth="1"/>
    <col min="5358" max="5358" width="16.28515625" style="58" customWidth="1"/>
    <col min="5359" max="5359" width="8.28515625" style="58" customWidth="1"/>
    <col min="5360" max="5360" width="10.28515625" style="58" customWidth="1"/>
    <col min="5361" max="5361" width="11.28515625" style="58" customWidth="1"/>
    <col min="5362" max="5362" width="9.7109375" style="58" customWidth="1"/>
    <col min="5363" max="5604" width="9.140625" style="58" customWidth="1"/>
    <col min="5605" max="5605" width="30.140625" style="58" customWidth="1"/>
    <col min="5606" max="5606" width="52.140625" style="58" customWidth="1"/>
    <col min="5607" max="5607" width="47.7109375" style="58" customWidth="1"/>
    <col min="5608" max="5608" width="13.28515625" style="58" customWidth="1"/>
    <col min="5609" max="5609" width="9.85546875" style="58" customWidth="1"/>
    <col min="5610" max="5610" width="17.140625" style="58" customWidth="1"/>
    <col min="5611" max="5611" width="9.140625" style="58" customWidth="1"/>
    <col min="5612" max="5612" width="10.85546875" style="58" customWidth="1"/>
    <col min="5613" max="5613" width="11.28515625" style="58" customWidth="1"/>
    <col min="5614" max="5614" width="16.28515625" style="58" customWidth="1"/>
    <col min="5615" max="5615" width="8.28515625" style="58" customWidth="1"/>
    <col min="5616" max="5616" width="10.28515625" style="58" customWidth="1"/>
    <col min="5617" max="5617" width="11.28515625" style="58" customWidth="1"/>
    <col min="5618" max="5618" width="9.7109375" style="58" customWidth="1"/>
    <col min="5619" max="5860" width="9.140625" style="58" customWidth="1"/>
    <col min="5861" max="5861" width="30.140625" style="58" customWidth="1"/>
    <col min="5862" max="5862" width="52.140625" style="58" customWidth="1"/>
    <col min="5863" max="5863" width="47.7109375" style="58" customWidth="1"/>
    <col min="5864" max="5864" width="13.28515625" style="58" customWidth="1"/>
    <col min="5865" max="5865" width="9.85546875" style="58" customWidth="1"/>
    <col min="5866" max="5866" width="17.140625" style="58" customWidth="1"/>
    <col min="5867" max="5867" width="9.140625" style="58" customWidth="1"/>
    <col min="5868" max="5868" width="10.85546875" style="58" customWidth="1"/>
    <col min="5869" max="5869" width="11.28515625" style="58" customWidth="1"/>
    <col min="5870" max="5870" width="16.28515625" style="58" customWidth="1"/>
    <col min="5871" max="5871" width="8.28515625" style="58" customWidth="1"/>
    <col min="5872" max="5872" width="10.28515625" style="58" customWidth="1"/>
    <col min="5873" max="5873" width="11.28515625" style="58" customWidth="1"/>
    <col min="5874" max="5874" width="9.7109375" style="58" customWidth="1"/>
    <col min="5875" max="6116" width="9.140625" style="58" customWidth="1"/>
    <col min="6117" max="6117" width="30.140625" style="58" customWidth="1"/>
    <col min="6118" max="6118" width="52.140625" style="58" customWidth="1"/>
    <col min="6119" max="6119" width="47.7109375" style="58" customWidth="1"/>
    <col min="6120" max="6120" width="13.28515625" style="58" customWidth="1"/>
    <col min="6121" max="6121" width="9.85546875" style="58" customWidth="1"/>
    <col min="6122" max="6122" width="17.140625" style="58" customWidth="1"/>
    <col min="6123" max="6123" width="9.140625" style="58" customWidth="1"/>
    <col min="6124" max="6124" width="10.85546875" style="58" customWidth="1"/>
    <col min="6125" max="6125" width="11.28515625" style="58" customWidth="1"/>
    <col min="6126" max="6126" width="16.28515625" style="58" customWidth="1"/>
    <col min="6127" max="6127" width="8.28515625" style="58" customWidth="1"/>
    <col min="6128" max="6128" width="10.28515625" style="58" customWidth="1"/>
    <col min="6129" max="6129" width="11.28515625" style="58" customWidth="1"/>
    <col min="6130" max="6130" width="9.7109375" style="58" customWidth="1"/>
    <col min="6131" max="6372" width="9.140625" style="58" customWidth="1"/>
    <col min="6373" max="6373" width="30.140625" style="58" customWidth="1"/>
    <col min="6374" max="6374" width="52.140625" style="58" customWidth="1"/>
    <col min="6375" max="6375" width="47.7109375" style="58" customWidth="1"/>
    <col min="6376" max="6376" width="13.28515625" style="58" customWidth="1"/>
    <col min="6377" max="6377" width="9.85546875" style="58" customWidth="1"/>
    <col min="6378" max="6378" width="17.140625" style="58" customWidth="1"/>
    <col min="6379" max="6379" width="9.140625" style="58" customWidth="1"/>
    <col min="6380" max="6380" width="10.85546875" style="58" customWidth="1"/>
    <col min="6381" max="6381" width="11.28515625" style="58" customWidth="1"/>
    <col min="6382" max="6382" width="16.28515625" style="58" customWidth="1"/>
    <col min="6383" max="6383" width="8.28515625" style="58" customWidth="1"/>
    <col min="6384" max="6384" width="10.28515625" style="58" customWidth="1"/>
    <col min="6385" max="6385" width="11.28515625" style="58" customWidth="1"/>
    <col min="6386" max="6386" width="9.7109375" style="58" customWidth="1"/>
    <col min="6387" max="6628" width="9.140625" style="58" customWidth="1"/>
    <col min="6629" max="6629" width="30.140625" style="58" customWidth="1"/>
    <col min="6630" max="6630" width="52.140625" style="58" customWidth="1"/>
    <col min="6631" max="6631" width="47.7109375" style="58" customWidth="1"/>
    <col min="6632" max="6632" width="13.28515625" style="58" customWidth="1"/>
    <col min="6633" max="6633" width="9.85546875" style="58" customWidth="1"/>
    <col min="6634" max="6634" width="17.140625" style="58" customWidth="1"/>
    <col min="6635" max="6635" width="9.140625" style="58" customWidth="1"/>
    <col min="6636" max="6636" width="10.85546875" style="58" customWidth="1"/>
    <col min="6637" max="6637" width="11.28515625" style="58" customWidth="1"/>
    <col min="6638" max="6638" width="16.28515625" style="58" customWidth="1"/>
    <col min="6639" max="6639" width="8.28515625" style="58" customWidth="1"/>
    <col min="6640" max="6640" width="10.28515625" style="58" customWidth="1"/>
    <col min="6641" max="6641" width="11.28515625" style="58" customWidth="1"/>
    <col min="6642" max="6642" width="9.7109375" style="58" customWidth="1"/>
    <col min="6643" max="6884" width="9.140625" style="58" customWidth="1"/>
    <col min="6885" max="6885" width="30.140625" style="58" customWidth="1"/>
    <col min="6886" max="6886" width="52.140625" style="58" customWidth="1"/>
    <col min="6887" max="6887" width="47.7109375" style="58" customWidth="1"/>
    <col min="6888" max="6888" width="13.28515625" style="58" customWidth="1"/>
    <col min="6889" max="6889" width="9.85546875" style="58" customWidth="1"/>
    <col min="6890" max="6890" width="17.140625" style="58" customWidth="1"/>
    <col min="6891" max="6891" width="9.140625" style="58" customWidth="1"/>
    <col min="6892" max="6892" width="10.85546875" style="58" customWidth="1"/>
    <col min="6893" max="6893" width="11.28515625" style="58" customWidth="1"/>
    <col min="6894" max="6894" width="16.28515625" style="58" customWidth="1"/>
    <col min="6895" max="6895" width="8.28515625" style="58" customWidth="1"/>
    <col min="6896" max="6896" width="10.28515625" style="58" customWidth="1"/>
    <col min="6897" max="6897" width="11.28515625" style="58" customWidth="1"/>
    <col min="6898" max="6898" width="9.7109375" style="58" customWidth="1"/>
    <col min="6899" max="7140" width="9.140625" style="58" customWidth="1"/>
    <col min="7141" max="7141" width="30.140625" style="58" customWidth="1"/>
    <col min="7142" max="7142" width="52.140625" style="58" customWidth="1"/>
    <col min="7143" max="7143" width="47.7109375" style="58" customWidth="1"/>
    <col min="7144" max="7144" width="13.28515625" style="58" customWidth="1"/>
    <col min="7145" max="7145" width="9.85546875" style="58" customWidth="1"/>
    <col min="7146" max="7146" width="17.140625" style="58" customWidth="1"/>
    <col min="7147" max="7147" width="9.140625" style="58" customWidth="1"/>
    <col min="7148" max="7148" width="10.85546875" style="58" customWidth="1"/>
    <col min="7149" max="7149" width="11.28515625" style="58" customWidth="1"/>
    <col min="7150" max="7150" width="16.28515625" style="58" customWidth="1"/>
    <col min="7151" max="7151" width="8.28515625" style="58" customWidth="1"/>
    <col min="7152" max="7152" width="10.28515625" style="58" customWidth="1"/>
    <col min="7153" max="7153" width="11.28515625" style="58" customWidth="1"/>
    <col min="7154" max="7154" width="9.7109375" style="58" customWidth="1"/>
    <col min="7155" max="7396" width="9.140625" style="58" customWidth="1"/>
    <col min="7397" max="7397" width="30.140625" style="58" customWidth="1"/>
    <col min="7398" max="7398" width="52.140625" style="58" customWidth="1"/>
    <col min="7399" max="7399" width="47.7109375" style="58" customWidth="1"/>
    <col min="7400" max="7400" width="13.28515625" style="58" customWidth="1"/>
    <col min="7401" max="7401" width="9.85546875" style="58" customWidth="1"/>
    <col min="7402" max="7402" width="17.140625" style="58" customWidth="1"/>
    <col min="7403" max="7403" width="9.140625" style="58" customWidth="1"/>
    <col min="7404" max="7404" width="10.85546875" style="58" customWidth="1"/>
    <col min="7405" max="7405" width="11.28515625" style="58" customWidth="1"/>
    <col min="7406" max="7406" width="16.28515625" style="58" customWidth="1"/>
    <col min="7407" max="7407" width="8.28515625" style="58" customWidth="1"/>
    <col min="7408" max="7408" width="10.28515625" style="58" customWidth="1"/>
    <col min="7409" max="7409" width="11.28515625" style="58" customWidth="1"/>
    <col min="7410" max="7410" width="9.7109375" style="58" customWidth="1"/>
    <col min="7411" max="7652" width="9.140625" style="58" customWidth="1"/>
    <col min="7653" max="7653" width="30.140625" style="58" customWidth="1"/>
    <col min="7654" max="7654" width="52.140625" style="58" customWidth="1"/>
    <col min="7655" max="7655" width="47.7109375" style="58" customWidth="1"/>
    <col min="7656" max="7656" width="13.28515625" style="58" customWidth="1"/>
    <col min="7657" max="7657" width="9.85546875" style="58" customWidth="1"/>
    <col min="7658" max="7658" width="17.140625" style="58" customWidth="1"/>
    <col min="7659" max="7659" width="9.140625" style="58" customWidth="1"/>
    <col min="7660" max="7660" width="10.85546875" style="58" customWidth="1"/>
    <col min="7661" max="7661" width="11.28515625" style="58" customWidth="1"/>
    <col min="7662" max="7662" width="16.28515625" style="58" customWidth="1"/>
    <col min="7663" max="7663" width="8.28515625" style="58" customWidth="1"/>
    <col min="7664" max="7664" width="10.28515625" style="58" customWidth="1"/>
    <col min="7665" max="7665" width="11.28515625" style="58" customWidth="1"/>
    <col min="7666" max="7666" width="9.7109375" style="58" customWidth="1"/>
    <col min="7667" max="7908" width="9.140625" style="58" customWidth="1"/>
    <col min="7909" max="7909" width="30.140625" style="58" customWidth="1"/>
    <col min="7910" max="7910" width="52.140625" style="58" customWidth="1"/>
    <col min="7911" max="7911" width="47.7109375" style="58" customWidth="1"/>
    <col min="7912" max="7912" width="13.28515625" style="58" customWidth="1"/>
    <col min="7913" max="7913" width="9.85546875" style="58" customWidth="1"/>
    <col min="7914" max="7914" width="17.140625" style="58" customWidth="1"/>
    <col min="7915" max="7915" width="9.140625" style="58" customWidth="1"/>
    <col min="7916" max="7916" width="10.85546875" style="58" customWidth="1"/>
    <col min="7917" max="7917" width="11.28515625" style="58" customWidth="1"/>
    <col min="7918" max="7918" width="16.28515625" style="58" customWidth="1"/>
    <col min="7919" max="7919" width="8.28515625" style="58" customWidth="1"/>
    <col min="7920" max="7920" width="10.28515625" style="58" customWidth="1"/>
    <col min="7921" max="7921" width="11.28515625" style="58" customWidth="1"/>
    <col min="7922" max="7922" width="9.7109375" style="58" customWidth="1"/>
    <col min="7923" max="8164" width="9.140625" style="58" customWidth="1"/>
    <col min="8165" max="8165" width="30.140625" style="58" customWidth="1"/>
    <col min="8166" max="8166" width="52.140625" style="58" customWidth="1"/>
    <col min="8167" max="8167" width="47.7109375" style="58" customWidth="1"/>
    <col min="8168" max="8168" width="13.28515625" style="58" customWidth="1"/>
    <col min="8169" max="8169" width="9.85546875" style="58" customWidth="1"/>
    <col min="8170" max="8170" width="17.140625" style="58" customWidth="1"/>
    <col min="8171" max="8171" width="9.140625" style="58" customWidth="1"/>
    <col min="8172" max="8172" width="10.85546875" style="58" customWidth="1"/>
    <col min="8173" max="8173" width="11.28515625" style="58" customWidth="1"/>
    <col min="8174" max="8174" width="16.28515625" style="58" customWidth="1"/>
    <col min="8175" max="8175" width="8.28515625" style="58" customWidth="1"/>
    <col min="8176" max="8176" width="10.28515625" style="58" customWidth="1"/>
    <col min="8177" max="8177" width="11.28515625" style="58" customWidth="1"/>
    <col min="8178" max="8178" width="9.7109375" style="58" customWidth="1"/>
    <col min="8179" max="8420" width="9.140625" style="58" customWidth="1"/>
    <col min="8421" max="8421" width="30.140625" style="58" customWidth="1"/>
    <col min="8422" max="8422" width="52.140625" style="58" customWidth="1"/>
    <col min="8423" max="8423" width="47.7109375" style="58" customWidth="1"/>
    <col min="8424" max="8424" width="13.28515625" style="58" customWidth="1"/>
    <col min="8425" max="8425" width="9.85546875" style="58" customWidth="1"/>
    <col min="8426" max="8426" width="17.140625" style="58" customWidth="1"/>
    <col min="8427" max="8427" width="9.140625" style="58" customWidth="1"/>
    <col min="8428" max="8428" width="10.85546875" style="58" customWidth="1"/>
    <col min="8429" max="8429" width="11.28515625" style="58" customWidth="1"/>
    <col min="8430" max="8430" width="16.28515625" style="58" customWidth="1"/>
    <col min="8431" max="8431" width="8.28515625" style="58" customWidth="1"/>
    <col min="8432" max="8432" width="10.28515625" style="58" customWidth="1"/>
    <col min="8433" max="8433" width="11.28515625" style="58" customWidth="1"/>
    <col min="8434" max="8434" width="9.7109375" style="58" customWidth="1"/>
    <col min="8435" max="8676" width="9.140625" style="58" customWidth="1"/>
    <col min="8677" max="8677" width="30.140625" style="58" customWidth="1"/>
    <col min="8678" max="8678" width="52.140625" style="58" customWidth="1"/>
    <col min="8679" max="8679" width="47.7109375" style="58" customWidth="1"/>
    <col min="8680" max="8680" width="13.28515625" style="58" customWidth="1"/>
    <col min="8681" max="8681" width="9.85546875" style="58" customWidth="1"/>
    <col min="8682" max="8682" width="17.140625" style="58" customWidth="1"/>
    <col min="8683" max="8683" width="9.140625" style="58" customWidth="1"/>
    <col min="8684" max="8684" width="10.85546875" style="58" customWidth="1"/>
    <col min="8685" max="8685" width="11.28515625" style="58" customWidth="1"/>
    <col min="8686" max="8686" width="16.28515625" style="58" customWidth="1"/>
    <col min="8687" max="8687" width="8.28515625" style="58" customWidth="1"/>
    <col min="8688" max="8688" width="10.28515625" style="58" customWidth="1"/>
    <col min="8689" max="8689" width="11.28515625" style="58" customWidth="1"/>
    <col min="8690" max="8690" width="9.7109375" style="58" customWidth="1"/>
    <col min="8691" max="8932" width="9.140625" style="58" customWidth="1"/>
    <col min="8933" max="8933" width="30.140625" style="58" customWidth="1"/>
    <col min="8934" max="8934" width="52.140625" style="58" customWidth="1"/>
    <col min="8935" max="8935" width="47.7109375" style="58" customWidth="1"/>
    <col min="8936" max="8936" width="13.28515625" style="58" customWidth="1"/>
    <col min="8937" max="8937" width="9.85546875" style="58" customWidth="1"/>
    <col min="8938" max="8938" width="17.140625" style="58" customWidth="1"/>
    <col min="8939" max="8939" width="9.140625" style="58" customWidth="1"/>
    <col min="8940" max="8940" width="10.85546875" style="58" customWidth="1"/>
    <col min="8941" max="8941" width="11.28515625" style="58" customWidth="1"/>
    <col min="8942" max="8942" width="16.28515625" style="58" customWidth="1"/>
    <col min="8943" max="8943" width="8.28515625" style="58" customWidth="1"/>
    <col min="8944" max="8944" width="10.28515625" style="58" customWidth="1"/>
    <col min="8945" max="8945" width="11.28515625" style="58" customWidth="1"/>
    <col min="8946" max="8946" width="9.7109375" style="58" customWidth="1"/>
    <col min="8947" max="9188" width="9.140625" style="58" customWidth="1"/>
    <col min="9189" max="9189" width="30.140625" style="58" customWidth="1"/>
    <col min="9190" max="9190" width="52.140625" style="58" customWidth="1"/>
    <col min="9191" max="9191" width="47.7109375" style="58" customWidth="1"/>
    <col min="9192" max="9192" width="13.28515625" style="58" customWidth="1"/>
    <col min="9193" max="9193" width="9.85546875" style="58" customWidth="1"/>
    <col min="9194" max="9194" width="17.140625" style="58" customWidth="1"/>
    <col min="9195" max="9195" width="9.140625" style="58" customWidth="1"/>
    <col min="9196" max="9196" width="10.85546875" style="58" customWidth="1"/>
    <col min="9197" max="9197" width="11.28515625" style="58" customWidth="1"/>
    <col min="9198" max="9198" width="16.28515625" style="58" customWidth="1"/>
    <col min="9199" max="9199" width="8.28515625" style="58" customWidth="1"/>
    <col min="9200" max="9200" width="10.28515625" style="58" customWidth="1"/>
    <col min="9201" max="9201" width="11.28515625" style="58" customWidth="1"/>
    <col min="9202" max="9202" width="9.7109375" style="58" customWidth="1"/>
    <col min="9203" max="9444" width="9.140625" style="58" customWidth="1"/>
    <col min="9445" max="9445" width="30.140625" style="58" customWidth="1"/>
    <col min="9446" max="9446" width="52.140625" style="58" customWidth="1"/>
    <col min="9447" max="9447" width="47.7109375" style="58" customWidth="1"/>
    <col min="9448" max="9448" width="13.28515625" style="58" customWidth="1"/>
    <col min="9449" max="9449" width="9.85546875" style="58" customWidth="1"/>
    <col min="9450" max="9450" width="17.140625" style="58" customWidth="1"/>
    <col min="9451" max="9451" width="9.140625" style="58" customWidth="1"/>
    <col min="9452" max="9452" width="10.85546875" style="58" customWidth="1"/>
    <col min="9453" max="9453" width="11.28515625" style="58" customWidth="1"/>
    <col min="9454" max="9454" width="16.28515625" style="58" customWidth="1"/>
    <col min="9455" max="9455" width="8.28515625" style="58" customWidth="1"/>
    <col min="9456" max="9456" width="10.28515625" style="58" customWidth="1"/>
    <col min="9457" max="9457" width="11.28515625" style="58" customWidth="1"/>
    <col min="9458" max="9458" width="9.7109375" style="58" customWidth="1"/>
    <col min="9459" max="9700" width="9.140625" style="58" customWidth="1"/>
    <col min="9701" max="9701" width="30.140625" style="58" customWidth="1"/>
    <col min="9702" max="9702" width="52.140625" style="58" customWidth="1"/>
    <col min="9703" max="9703" width="47.7109375" style="58" customWidth="1"/>
    <col min="9704" max="9704" width="13.28515625" style="58" customWidth="1"/>
    <col min="9705" max="9705" width="9.85546875" style="58" customWidth="1"/>
    <col min="9706" max="9706" width="17.140625" style="58" customWidth="1"/>
    <col min="9707" max="9707" width="9.140625" style="58" customWidth="1"/>
    <col min="9708" max="9708" width="10.85546875" style="58" customWidth="1"/>
    <col min="9709" max="9709" width="11.28515625" style="58" customWidth="1"/>
    <col min="9710" max="9710" width="16.28515625" style="58" customWidth="1"/>
    <col min="9711" max="9711" width="8.28515625" style="58" customWidth="1"/>
    <col min="9712" max="9712" width="10.28515625" style="58" customWidth="1"/>
    <col min="9713" max="9713" width="11.28515625" style="58" customWidth="1"/>
    <col min="9714" max="9714" width="9.7109375" style="58" customWidth="1"/>
    <col min="9715" max="9956" width="9.140625" style="58" customWidth="1"/>
    <col min="9957" max="9957" width="30.140625" style="58" customWidth="1"/>
    <col min="9958" max="9958" width="52.140625" style="58" customWidth="1"/>
    <col min="9959" max="9959" width="47.7109375" style="58" customWidth="1"/>
    <col min="9960" max="9960" width="13.28515625" style="58" customWidth="1"/>
    <col min="9961" max="9961" width="9.85546875" style="58" customWidth="1"/>
    <col min="9962" max="9962" width="17.140625" style="58" customWidth="1"/>
    <col min="9963" max="9963" width="9.140625" style="58" customWidth="1"/>
    <col min="9964" max="9964" width="10.85546875" style="58" customWidth="1"/>
    <col min="9965" max="9965" width="11.28515625" style="58" customWidth="1"/>
    <col min="9966" max="9966" width="16.28515625" style="58" customWidth="1"/>
    <col min="9967" max="9967" width="8.28515625" style="58" customWidth="1"/>
    <col min="9968" max="9968" width="10.28515625" style="58" customWidth="1"/>
    <col min="9969" max="9969" width="11.28515625" style="58" customWidth="1"/>
    <col min="9970" max="9970" width="9.7109375" style="58" customWidth="1"/>
    <col min="9971" max="10212" width="9.140625" style="58" customWidth="1"/>
    <col min="10213" max="10213" width="30.140625" style="58" customWidth="1"/>
    <col min="10214" max="10214" width="52.140625" style="58" customWidth="1"/>
    <col min="10215" max="10215" width="47.7109375" style="58" customWidth="1"/>
    <col min="10216" max="10216" width="13.28515625" style="58" customWidth="1"/>
    <col min="10217" max="10217" width="9.85546875" style="58" customWidth="1"/>
    <col min="10218" max="10218" width="17.140625" style="58" customWidth="1"/>
    <col min="10219" max="10219" width="9.140625" style="58" customWidth="1"/>
    <col min="10220" max="10220" width="10.85546875" style="58" customWidth="1"/>
    <col min="10221" max="10221" width="11.28515625" style="58" customWidth="1"/>
    <col min="10222" max="10222" width="16.28515625" style="58" customWidth="1"/>
    <col min="10223" max="10223" width="8.28515625" style="58" customWidth="1"/>
    <col min="10224" max="10224" width="10.28515625" style="58" customWidth="1"/>
    <col min="10225" max="10225" width="11.28515625" style="58" customWidth="1"/>
    <col min="10226" max="10226" width="9.7109375" style="58" customWidth="1"/>
    <col min="10227" max="10468" width="9.140625" style="58" customWidth="1"/>
    <col min="10469" max="10469" width="30.140625" style="58" customWidth="1"/>
    <col min="10470" max="10470" width="52.140625" style="58" customWidth="1"/>
    <col min="10471" max="10471" width="47.7109375" style="58" customWidth="1"/>
    <col min="10472" max="10472" width="13.28515625" style="58" customWidth="1"/>
    <col min="10473" max="10473" width="9.85546875" style="58" customWidth="1"/>
    <col min="10474" max="10474" width="17.140625" style="58" customWidth="1"/>
    <col min="10475" max="10475" width="9.140625" style="58" customWidth="1"/>
    <col min="10476" max="10476" width="10.85546875" style="58" customWidth="1"/>
    <col min="10477" max="10477" width="11.28515625" style="58" customWidth="1"/>
    <col min="10478" max="10478" width="16.28515625" style="58" customWidth="1"/>
    <col min="10479" max="10479" width="8.28515625" style="58" customWidth="1"/>
    <col min="10480" max="10480" width="10.28515625" style="58" customWidth="1"/>
    <col min="10481" max="10481" width="11.28515625" style="58" customWidth="1"/>
    <col min="10482" max="10482" width="9.7109375" style="58" customWidth="1"/>
    <col min="10483" max="10724" width="9.140625" style="58" customWidth="1"/>
    <col min="10725" max="10725" width="30.140625" style="58" customWidth="1"/>
    <col min="10726" max="10726" width="52.140625" style="58" customWidth="1"/>
    <col min="10727" max="10727" width="47.7109375" style="58" customWidth="1"/>
    <col min="10728" max="10728" width="13.28515625" style="58" customWidth="1"/>
    <col min="10729" max="10729" width="9.85546875" style="58" customWidth="1"/>
    <col min="10730" max="10730" width="17.140625" style="58" customWidth="1"/>
    <col min="10731" max="10731" width="9.140625" style="58" customWidth="1"/>
    <col min="10732" max="10732" width="10.85546875" style="58" customWidth="1"/>
    <col min="10733" max="10733" width="11.28515625" style="58" customWidth="1"/>
    <col min="10734" max="10734" width="16.28515625" style="58" customWidth="1"/>
    <col min="10735" max="10735" width="8.28515625" style="58" customWidth="1"/>
    <col min="10736" max="10736" width="10.28515625" style="58" customWidth="1"/>
    <col min="10737" max="10737" width="11.28515625" style="58" customWidth="1"/>
    <col min="10738" max="10738" width="9.7109375" style="58" customWidth="1"/>
    <col min="10739" max="10980" width="9.140625" style="58" customWidth="1"/>
    <col min="10981" max="10981" width="30.140625" style="58" customWidth="1"/>
    <col min="10982" max="10982" width="52.140625" style="58" customWidth="1"/>
    <col min="10983" max="10983" width="47.7109375" style="58" customWidth="1"/>
    <col min="10984" max="10984" width="13.28515625" style="58" customWidth="1"/>
    <col min="10985" max="10985" width="9.85546875" style="58" customWidth="1"/>
    <col min="10986" max="10986" width="17.140625" style="58" customWidth="1"/>
    <col min="10987" max="10987" width="9.140625" style="58" customWidth="1"/>
    <col min="10988" max="10988" width="10.85546875" style="58" customWidth="1"/>
    <col min="10989" max="10989" width="11.28515625" style="58" customWidth="1"/>
    <col min="10990" max="10990" width="16.28515625" style="58" customWidth="1"/>
    <col min="10991" max="10991" width="8.28515625" style="58" customWidth="1"/>
    <col min="10992" max="10992" width="10.28515625" style="58" customWidth="1"/>
    <col min="10993" max="10993" width="11.28515625" style="58" customWidth="1"/>
    <col min="10994" max="10994" width="9.7109375" style="58" customWidth="1"/>
    <col min="10995" max="11236" width="9.140625" style="58" customWidth="1"/>
    <col min="11237" max="11237" width="30.140625" style="58" customWidth="1"/>
    <col min="11238" max="11238" width="52.140625" style="58" customWidth="1"/>
    <col min="11239" max="11239" width="47.7109375" style="58" customWidth="1"/>
    <col min="11240" max="11240" width="13.28515625" style="58" customWidth="1"/>
    <col min="11241" max="11241" width="9.85546875" style="58" customWidth="1"/>
    <col min="11242" max="11242" width="17.140625" style="58" customWidth="1"/>
    <col min="11243" max="11243" width="9.140625" style="58" customWidth="1"/>
    <col min="11244" max="11244" width="10.85546875" style="58" customWidth="1"/>
    <col min="11245" max="11245" width="11.28515625" style="58" customWidth="1"/>
    <col min="11246" max="11246" width="16.28515625" style="58" customWidth="1"/>
    <col min="11247" max="11247" width="8.28515625" style="58" customWidth="1"/>
    <col min="11248" max="11248" width="10.28515625" style="58" customWidth="1"/>
    <col min="11249" max="11249" width="11.28515625" style="58" customWidth="1"/>
    <col min="11250" max="11250" width="9.7109375" style="58" customWidth="1"/>
    <col min="11251" max="11492" width="9.140625" style="58" customWidth="1"/>
    <col min="11493" max="11493" width="30.140625" style="58" customWidth="1"/>
    <col min="11494" max="11494" width="52.140625" style="58" customWidth="1"/>
    <col min="11495" max="11495" width="47.7109375" style="58" customWidth="1"/>
    <col min="11496" max="11496" width="13.28515625" style="58" customWidth="1"/>
    <col min="11497" max="11497" width="9.85546875" style="58" customWidth="1"/>
    <col min="11498" max="11498" width="17.140625" style="58" customWidth="1"/>
    <col min="11499" max="11499" width="9.140625" style="58" customWidth="1"/>
    <col min="11500" max="11500" width="10.85546875" style="58" customWidth="1"/>
    <col min="11501" max="11501" width="11.28515625" style="58" customWidth="1"/>
    <col min="11502" max="11502" width="16.28515625" style="58" customWidth="1"/>
    <col min="11503" max="11503" width="8.28515625" style="58" customWidth="1"/>
    <col min="11504" max="11504" width="10.28515625" style="58" customWidth="1"/>
    <col min="11505" max="11505" width="11.28515625" style="58" customWidth="1"/>
    <col min="11506" max="11506" width="9.7109375" style="58" customWidth="1"/>
    <col min="11507" max="11748" width="9.140625" style="58" customWidth="1"/>
    <col min="11749" max="11749" width="30.140625" style="58" customWidth="1"/>
    <col min="11750" max="11750" width="52.140625" style="58" customWidth="1"/>
    <col min="11751" max="11751" width="47.7109375" style="58" customWidth="1"/>
    <col min="11752" max="11752" width="13.28515625" style="58" customWidth="1"/>
    <col min="11753" max="11753" width="9.85546875" style="58" customWidth="1"/>
    <col min="11754" max="11754" width="17.140625" style="58" customWidth="1"/>
    <col min="11755" max="11755" width="9.140625" style="58" customWidth="1"/>
    <col min="11756" max="11756" width="10.85546875" style="58" customWidth="1"/>
    <col min="11757" max="11757" width="11.28515625" style="58" customWidth="1"/>
    <col min="11758" max="11758" width="16.28515625" style="58" customWidth="1"/>
    <col min="11759" max="11759" width="8.28515625" style="58" customWidth="1"/>
    <col min="11760" max="11760" width="10.28515625" style="58" customWidth="1"/>
    <col min="11761" max="11761" width="11.28515625" style="58" customWidth="1"/>
    <col min="11762" max="11762" width="9.7109375" style="58" customWidth="1"/>
    <col min="11763" max="12004" width="9.140625" style="58" customWidth="1"/>
    <col min="12005" max="12005" width="30.140625" style="58" customWidth="1"/>
    <col min="12006" max="12006" width="52.140625" style="58" customWidth="1"/>
    <col min="12007" max="12007" width="47.7109375" style="58" customWidth="1"/>
    <col min="12008" max="12008" width="13.28515625" style="58" customWidth="1"/>
    <col min="12009" max="12009" width="9.85546875" style="58" customWidth="1"/>
    <col min="12010" max="12010" width="17.140625" style="58" customWidth="1"/>
    <col min="12011" max="12011" width="9.140625" style="58" customWidth="1"/>
    <col min="12012" max="12012" width="10.85546875" style="58" customWidth="1"/>
    <col min="12013" max="12013" width="11.28515625" style="58" customWidth="1"/>
    <col min="12014" max="12014" width="16.28515625" style="58" customWidth="1"/>
    <col min="12015" max="12015" width="8.28515625" style="58" customWidth="1"/>
    <col min="12016" max="12016" width="10.28515625" style="58" customWidth="1"/>
    <col min="12017" max="12017" width="11.28515625" style="58" customWidth="1"/>
    <col min="12018" max="12018" width="9.7109375" style="58" customWidth="1"/>
    <col min="12019" max="12260" width="9.140625" style="58" customWidth="1"/>
    <col min="12261" max="12261" width="30.140625" style="58" customWidth="1"/>
    <col min="12262" max="12262" width="52.140625" style="58" customWidth="1"/>
    <col min="12263" max="12263" width="47.7109375" style="58" customWidth="1"/>
    <col min="12264" max="12264" width="13.28515625" style="58" customWidth="1"/>
    <col min="12265" max="12265" width="9.85546875" style="58" customWidth="1"/>
    <col min="12266" max="12266" width="17.140625" style="58" customWidth="1"/>
    <col min="12267" max="12267" width="9.140625" style="58" customWidth="1"/>
    <col min="12268" max="12268" width="10.85546875" style="58" customWidth="1"/>
    <col min="12269" max="12269" width="11.28515625" style="58" customWidth="1"/>
    <col min="12270" max="12270" width="16.28515625" style="58" customWidth="1"/>
    <col min="12271" max="12271" width="8.28515625" style="58" customWidth="1"/>
    <col min="12272" max="12272" width="10.28515625" style="58" customWidth="1"/>
    <col min="12273" max="12273" width="11.28515625" style="58" customWidth="1"/>
    <col min="12274" max="12274" width="9.7109375" style="58" customWidth="1"/>
    <col min="12275" max="12516" width="9.140625" style="58" customWidth="1"/>
    <col min="12517" max="12517" width="30.140625" style="58" customWidth="1"/>
    <col min="12518" max="12518" width="52.140625" style="58" customWidth="1"/>
    <col min="12519" max="12519" width="47.7109375" style="58" customWidth="1"/>
    <col min="12520" max="12520" width="13.28515625" style="58" customWidth="1"/>
    <col min="12521" max="12521" width="9.85546875" style="58" customWidth="1"/>
    <col min="12522" max="12522" width="17.140625" style="58" customWidth="1"/>
    <col min="12523" max="12523" width="9.140625" style="58" customWidth="1"/>
    <col min="12524" max="12524" width="10.85546875" style="58" customWidth="1"/>
    <col min="12525" max="12525" width="11.28515625" style="58" customWidth="1"/>
    <col min="12526" max="12526" width="16.28515625" style="58" customWidth="1"/>
    <col min="12527" max="12527" width="8.28515625" style="58" customWidth="1"/>
    <col min="12528" max="12528" width="10.28515625" style="58" customWidth="1"/>
    <col min="12529" max="12529" width="11.28515625" style="58" customWidth="1"/>
    <col min="12530" max="12530" width="9.7109375" style="58" customWidth="1"/>
    <col min="12531" max="12772" width="9.140625" style="58" customWidth="1"/>
    <col min="12773" max="12773" width="30.140625" style="58" customWidth="1"/>
    <col min="12774" max="12774" width="52.140625" style="58" customWidth="1"/>
    <col min="12775" max="12775" width="47.7109375" style="58" customWidth="1"/>
    <col min="12776" max="12776" width="13.28515625" style="58" customWidth="1"/>
    <col min="12777" max="12777" width="9.85546875" style="58" customWidth="1"/>
    <col min="12778" max="12778" width="17.140625" style="58" customWidth="1"/>
    <col min="12779" max="12779" width="9.140625" style="58" customWidth="1"/>
    <col min="12780" max="12780" width="10.85546875" style="58" customWidth="1"/>
    <col min="12781" max="12781" width="11.28515625" style="58" customWidth="1"/>
    <col min="12782" max="12782" width="16.28515625" style="58" customWidth="1"/>
    <col min="12783" max="12783" width="8.28515625" style="58" customWidth="1"/>
    <col min="12784" max="12784" width="10.28515625" style="58" customWidth="1"/>
    <col min="12785" max="12785" width="11.28515625" style="58" customWidth="1"/>
    <col min="12786" max="12786" width="9.7109375" style="58" customWidth="1"/>
    <col min="12787" max="13028" width="9.140625" style="58" customWidth="1"/>
    <col min="13029" max="13029" width="30.140625" style="58" customWidth="1"/>
    <col min="13030" max="13030" width="52.140625" style="58" customWidth="1"/>
    <col min="13031" max="13031" width="47.7109375" style="58" customWidth="1"/>
    <col min="13032" max="13032" width="13.28515625" style="58" customWidth="1"/>
    <col min="13033" max="13033" width="9.85546875" style="58" customWidth="1"/>
    <col min="13034" max="13034" width="17.140625" style="58" customWidth="1"/>
    <col min="13035" max="13035" width="9.140625" style="58" customWidth="1"/>
    <col min="13036" max="13036" width="10.85546875" style="58" customWidth="1"/>
    <col min="13037" max="13037" width="11.28515625" style="58" customWidth="1"/>
    <col min="13038" max="13038" width="16.28515625" style="58" customWidth="1"/>
    <col min="13039" max="13039" width="8.28515625" style="58" customWidth="1"/>
    <col min="13040" max="13040" width="10.28515625" style="58" customWidth="1"/>
    <col min="13041" max="13041" width="11.28515625" style="58" customWidth="1"/>
    <col min="13042" max="13042" width="9.7109375" style="58" customWidth="1"/>
    <col min="13043" max="13284" width="9.140625" style="58" customWidth="1"/>
    <col min="13285" max="13285" width="30.140625" style="58" customWidth="1"/>
    <col min="13286" max="13286" width="52.140625" style="58" customWidth="1"/>
    <col min="13287" max="13287" width="47.7109375" style="58" customWidth="1"/>
    <col min="13288" max="13288" width="13.28515625" style="58" customWidth="1"/>
    <col min="13289" max="13289" width="9.85546875" style="58" customWidth="1"/>
    <col min="13290" max="13290" width="17.140625" style="58" customWidth="1"/>
    <col min="13291" max="13291" width="9.140625" style="58" customWidth="1"/>
    <col min="13292" max="13292" width="10.85546875" style="58" customWidth="1"/>
    <col min="13293" max="13293" width="11.28515625" style="58" customWidth="1"/>
    <col min="13294" max="13294" width="16.28515625" style="58" customWidth="1"/>
    <col min="13295" max="13295" width="8.28515625" style="58" customWidth="1"/>
    <col min="13296" max="13296" width="10.28515625" style="58" customWidth="1"/>
    <col min="13297" max="13297" width="11.28515625" style="58" customWidth="1"/>
    <col min="13298" max="13298" width="9.7109375" style="58" customWidth="1"/>
    <col min="13299" max="13540" width="9.140625" style="58" customWidth="1"/>
    <col min="13541" max="13541" width="30.140625" style="58" customWidth="1"/>
    <col min="13542" max="13542" width="52.140625" style="58" customWidth="1"/>
    <col min="13543" max="13543" width="47.7109375" style="58" customWidth="1"/>
    <col min="13544" max="13544" width="13.28515625" style="58" customWidth="1"/>
    <col min="13545" max="13545" width="9.85546875" style="58" customWidth="1"/>
    <col min="13546" max="13546" width="17.140625" style="58" customWidth="1"/>
    <col min="13547" max="13547" width="9.140625" style="58" customWidth="1"/>
    <col min="13548" max="13548" width="10.85546875" style="58" customWidth="1"/>
    <col min="13549" max="13549" width="11.28515625" style="58" customWidth="1"/>
    <col min="13550" max="13550" width="16.28515625" style="58" customWidth="1"/>
    <col min="13551" max="13551" width="8.28515625" style="58" customWidth="1"/>
    <col min="13552" max="13552" width="10.28515625" style="58" customWidth="1"/>
    <col min="13553" max="13553" width="11.28515625" style="58" customWidth="1"/>
    <col min="13554" max="13554" width="9.7109375" style="58" customWidth="1"/>
    <col min="13555" max="13796" width="9.140625" style="58" customWidth="1"/>
    <col min="13797" max="13797" width="30.140625" style="58" customWidth="1"/>
    <col min="13798" max="13798" width="52.140625" style="58" customWidth="1"/>
    <col min="13799" max="13799" width="47.7109375" style="58" customWidth="1"/>
    <col min="13800" max="13800" width="13.28515625" style="58" customWidth="1"/>
    <col min="13801" max="13801" width="9.85546875" style="58" customWidth="1"/>
    <col min="13802" max="13802" width="17.140625" style="58" customWidth="1"/>
    <col min="13803" max="13803" width="9.140625" style="58" customWidth="1"/>
    <col min="13804" max="13804" width="10.85546875" style="58" customWidth="1"/>
    <col min="13805" max="13805" width="11.28515625" style="58" customWidth="1"/>
    <col min="13806" max="13806" width="16.28515625" style="58" customWidth="1"/>
    <col min="13807" max="13807" width="8.28515625" style="58" customWidth="1"/>
    <col min="13808" max="13808" width="10.28515625" style="58" customWidth="1"/>
    <col min="13809" max="13809" width="11.28515625" style="58" customWidth="1"/>
    <col min="13810" max="13810" width="9.7109375" style="58" customWidth="1"/>
    <col min="13811" max="14052" width="9.140625" style="58" customWidth="1"/>
    <col min="14053" max="14053" width="30.140625" style="58" customWidth="1"/>
    <col min="14054" max="14054" width="52.140625" style="58" customWidth="1"/>
    <col min="14055" max="14055" width="47.7109375" style="58" customWidth="1"/>
    <col min="14056" max="14056" width="13.28515625" style="58" customWidth="1"/>
    <col min="14057" max="14057" width="9.85546875" style="58" customWidth="1"/>
    <col min="14058" max="14058" width="17.140625" style="58" customWidth="1"/>
    <col min="14059" max="14059" width="9.140625" style="58" customWidth="1"/>
    <col min="14060" max="14060" width="10.85546875" style="58" customWidth="1"/>
    <col min="14061" max="14061" width="11.28515625" style="58" customWidth="1"/>
    <col min="14062" max="14062" width="16.28515625" style="58" customWidth="1"/>
    <col min="14063" max="14063" width="8.28515625" style="58" customWidth="1"/>
    <col min="14064" max="14064" width="10.28515625" style="58" customWidth="1"/>
    <col min="14065" max="14065" width="11.28515625" style="58" customWidth="1"/>
    <col min="14066" max="14066" width="9.7109375" style="58" customWidth="1"/>
    <col min="14067" max="14308" width="9.140625" style="58" customWidth="1"/>
    <col min="14309" max="14309" width="30.140625" style="58" customWidth="1"/>
    <col min="14310" max="14310" width="52.140625" style="58" customWidth="1"/>
    <col min="14311" max="14311" width="47.7109375" style="58" customWidth="1"/>
    <col min="14312" max="14312" width="13.28515625" style="58" customWidth="1"/>
    <col min="14313" max="14313" width="9.85546875" style="58" customWidth="1"/>
    <col min="14314" max="14314" width="17.140625" style="58" customWidth="1"/>
    <col min="14315" max="14315" width="9.140625" style="58" customWidth="1"/>
    <col min="14316" max="14316" width="10.85546875" style="58" customWidth="1"/>
    <col min="14317" max="14317" width="11.28515625" style="58" customWidth="1"/>
    <col min="14318" max="14318" width="16.28515625" style="58" customWidth="1"/>
    <col min="14319" max="14319" width="8.28515625" style="58" customWidth="1"/>
    <col min="14320" max="14320" width="10.28515625" style="58" customWidth="1"/>
    <col min="14321" max="14321" width="11.28515625" style="58" customWidth="1"/>
    <col min="14322" max="14322" width="9.7109375" style="58" customWidth="1"/>
    <col min="14323" max="14564" width="9.140625" style="58" customWidth="1"/>
    <col min="14565" max="14565" width="30.140625" style="58" customWidth="1"/>
    <col min="14566" max="14566" width="52.140625" style="58" customWidth="1"/>
    <col min="14567" max="14567" width="47.7109375" style="58" customWidth="1"/>
    <col min="14568" max="14568" width="13.28515625" style="58" customWidth="1"/>
    <col min="14569" max="14569" width="9.85546875" style="58" customWidth="1"/>
    <col min="14570" max="14570" width="17.140625" style="58" customWidth="1"/>
    <col min="14571" max="14571" width="9.140625" style="58" customWidth="1"/>
    <col min="14572" max="14572" width="10.85546875" style="58" customWidth="1"/>
    <col min="14573" max="14573" width="11.28515625" style="58" customWidth="1"/>
    <col min="14574" max="14574" width="16.28515625" style="58" customWidth="1"/>
    <col min="14575" max="14575" width="8.28515625" style="58" customWidth="1"/>
    <col min="14576" max="14576" width="10.28515625" style="58" customWidth="1"/>
    <col min="14577" max="14577" width="11.28515625" style="58" customWidth="1"/>
    <col min="14578" max="14578" width="9.7109375" style="58" customWidth="1"/>
    <col min="14579" max="14820" width="9.140625" style="58" customWidth="1"/>
    <col min="14821" max="14821" width="30.140625" style="58" customWidth="1"/>
    <col min="14822" max="14822" width="52.140625" style="58" customWidth="1"/>
    <col min="14823" max="14823" width="47.7109375" style="58" customWidth="1"/>
    <col min="14824" max="14824" width="13.28515625" style="58" customWidth="1"/>
    <col min="14825" max="14825" width="9.85546875" style="58" customWidth="1"/>
    <col min="14826" max="14826" width="17.140625" style="58" customWidth="1"/>
    <col min="14827" max="14827" width="9.140625" style="58" customWidth="1"/>
    <col min="14828" max="14828" width="10.85546875" style="58" customWidth="1"/>
    <col min="14829" max="14829" width="11.28515625" style="58" customWidth="1"/>
    <col min="14830" max="14830" width="16.28515625" style="58" customWidth="1"/>
    <col min="14831" max="14831" width="8.28515625" style="58" customWidth="1"/>
    <col min="14832" max="14832" width="10.28515625" style="58" customWidth="1"/>
    <col min="14833" max="14833" width="11.28515625" style="58" customWidth="1"/>
    <col min="14834" max="14834" width="9.7109375" style="58" customWidth="1"/>
    <col min="14835" max="15076" width="9.140625" style="58" customWidth="1"/>
    <col min="15077" max="15077" width="30.140625" style="58" customWidth="1"/>
    <col min="15078" max="15078" width="52.140625" style="58" customWidth="1"/>
    <col min="15079" max="15079" width="47.7109375" style="58" customWidth="1"/>
    <col min="15080" max="15080" width="13.28515625" style="58" customWidth="1"/>
    <col min="15081" max="15081" width="9.85546875" style="58" customWidth="1"/>
    <col min="15082" max="15082" width="17.140625" style="58" customWidth="1"/>
    <col min="15083" max="15083" width="9.140625" style="58" customWidth="1"/>
    <col min="15084" max="15084" width="10.85546875" style="58" customWidth="1"/>
    <col min="15085" max="15085" width="11.28515625" style="58" customWidth="1"/>
    <col min="15086" max="15086" width="16.28515625" style="58" customWidth="1"/>
    <col min="15087" max="15087" width="8.28515625" style="58" customWidth="1"/>
    <col min="15088" max="15088" width="10.28515625" style="58" customWidth="1"/>
    <col min="15089" max="15089" width="11.28515625" style="58" customWidth="1"/>
    <col min="15090" max="15090" width="9.7109375" style="58" customWidth="1"/>
    <col min="15091" max="15332" width="9.140625" style="58" customWidth="1"/>
    <col min="15333" max="15333" width="30.140625" style="58" customWidth="1"/>
    <col min="15334" max="15334" width="52.140625" style="58" customWidth="1"/>
    <col min="15335" max="15335" width="47.7109375" style="58" customWidth="1"/>
    <col min="15336" max="15336" width="13.28515625" style="58" customWidth="1"/>
    <col min="15337" max="15337" width="9.85546875" style="58" customWidth="1"/>
    <col min="15338" max="15338" width="17.140625" style="58" customWidth="1"/>
    <col min="15339" max="15339" width="9.140625" style="58" customWidth="1"/>
    <col min="15340" max="15340" width="10.85546875" style="58" customWidth="1"/>
    <col min="15341" max="15341" width="11.28515625" style="58" customWidth="1"/>
    <col min="15342" max="15342" width="16.28515625" style="58" customWidth="1"/>
    <col min="15343" max="15343" width="8.28515625" style="58" customWidth="1"/>
    <col min="15344" max="15344" width="10.28515625" style="58" customWidth="1"/>
    <col min="15345" max="15345" width="11.28515625" style="58" customWidth="1"/>
    <col min="15346" max="15346" width="9.7109375" style="58" customWidth="1"/>
    <col min="15347" max="15588" width="9.140625" style="58" customWidth="1"/>
    <col min="15589" max="15589" width="30.140625" style="58" customWidth="1"/>
    <col min="15590" max="15590" width="52.140625" style="58" customWidth="1"/>
    <col min="15591" max="15591" width="47.7109375" style="58" customWidth="1"/>
    <col min="15592" max="15592" width="13.28515625" style="58" customWidth="1"/>
    <col min="15593" max="15593" width="9.85546875" style="58" customWidth="1"/>
    <col min="15594" max="15594" width="17.140625" style="58" customWidth="1"/>
    <col min="15595" max="15595" width="9.140625" style="58" customWidth="1"/>
    <col min="15596" max="15596" width="10.85546875" style="58" customWidth="1"/>
    <col min="15597" max="15597" width="11.28515625" style="58" customWidth="1"/>
    <col min="15598" max="15598" width="16.28515625" style="58" customWidth="1"/>
    <col min="15599" max="15599" width="8.28515625" style="58" customWidth="1"/>
    <col min="15600" max="15600" width="10.28515625" style="58" customWidth="1"/>
    <col min="15601" max="15601" width="11.28515625" style="58" customWidth="1"/>
    <col min="15602" max="15602" width="9.7109375" style="58" customWidth="1"/>
    <col min="15603" max="15844" width="9.140625" style="58" customWidth="1"/>
    <col min="15845" max="15845" width="30.140625" style="58" customWidth="1"/>
    <col min="15846" max="15846" width="52.140625" style="58" customWidth="1"/>
    <col min="15847" max="15847" width="47.7109375" style="58" customWidth="1"/>
    <col min="15848" max="15848" width="13.28515625" style="58" customWidth="1"/>
    <col min="15849" max="15849" width="9.85546875" style="58" customWidth="1"/>
    <col min="15850" max="15850" width="17.140625" style="58" customWidth="1"/>
    <col min="15851" max="15851" width="9.140625" style="58" customWidth="1"/>
    <col min="15852" max="15852" width="10.85546875" style="58" customWidth="1"/>
    <col min="15853" max="15853" width="11.28515625" style="58" customWidth="1"/>
    <col min="15854" max="15854" width="16.28515625" style="58" customWidth="1"/>
    <col min="15855" max="15855" width="8.28515625" style="58" customWidth="1"/>
    <col min="15856" max="15856" width="10.28515625" style="58" customWidth="1"/>
    <col min="15857" max="15857" width="11.28515625" style="58" customWidth="1"/>
    <col min="15858" max="15858" width="9.7109375" style="58" customWidth="1"/>
    <col min="15859" max="16100" width="9.140625" style="58" customWidth="1"/>
    <col min="16101" max="16101" width="30.140625" style="58" customWidth="1"/>
    <col min="16102" max="16102" width="52.140625" style="58" customWidth="1"/>
    <col min="16103" max="16103" width="47.7109375" style="58" customWidth="1"/>
    <col min="16104" max="16104" width="13.28515625" style="58" customWidth="1"/>
    <col min="16105" max="16105" width="9.85546875" style="58" customWidth="1"/>
    <col min="16106" max="16106" width="17.140625" style="58" customWidth="1"/>
    <col min="16107" max="16107" width="9.140625" style="58" customWidth="1"/>
    <col min="16108" max="16108" width="10.85546875" style="58" customWidth="1"/>
    <col min="16109" max="16109" width="11.28515625" style="58" customWidth="1"/>
    <col min="16110" max="16110" width="16.28515625" style="58" customWidth="1"/>
    <col min="16111" max="16111" width="8.28515625" style="58" customWidth="1"/>
    <col min="16112" max="16112" width="10.28515625" style="58" customWidth="1"/>
    <col min="16113" max="16113" width="11.28515625" style="58" customWidth="1"/>
    <col min="16114" max="16114" width="9.7109375" style="58" customWidth="1"/>
    <col min="16115" max="16384" width="9.140625" style="58" customWidth="1"/>
  </cols>
  <sheetData>
    <row r="1" spans="1:16" x14ac:dyDescent="0.25">
      <c r="A1" s="149" t="s">
        <v>99</v>
      </c>
      <c r="B1" s="180" t="s">
        <v>100</v>
      </c>
      <c r="C1" s="149" t="s">
        <v>101</v>
      </c>
      <c r="D1" s="149" t="s">
        <v>102</v>
      </c>
      <c r="E1" s="149" t="s">
        <v>103</v>
      </c>
      <c r="F1" s="149" t="s">
        <v>104</v>
      </c>
      <c r="G1" s="149" t="s">
        <v>105</v>
      </c>
      <c r="H1" s="149" t="s">
        <v>106</v>
      </c>
      <c r="I1" s="151" t="s">
        <v>107</v>
      </c>
      <c r="J1" s="151" t="s">
        <v>108</v>
      </c>
      <c r="K1" s="149" t="s">
        <v>109</v>
      </c>
      <c r="L1" s="151" t="s">
        <v>86</v>
      </c>
      <c r="M1" s="181" t="s">
        <v>53</v>
      </c>
      <c r="N1" s="181" t="s">
        <v>86</v>
      </c>
      <c r="O1" s="181" t="s">
        <v>53</v>
      </c>
      <c r="P1" s="181" t="s">
        <v>86</v>
      </c>
    </row>
    <row r="2" spans="1:16" x14ac:dyDescent="0.25">
      <c r="A2" s="305">
        <v>1401</v>
      </c>
      <c r="B2" s="306" t="s">
        <v>619</v>
      </c>
      <c r="C2" s="307" t="s">
        <v>247</v>
      </c>
      <c r="D2" s="307" t="s">
        <v>123</v>
      </c>
      <c r="E2" s="307" t="s">
        <v>124</v>
      </c>
      <c r="F2" s="307" t="s">
        <v>129</v>
      </c>
      <c r="G2" s="307" t="s">
        <v>620</v>
      </c>
      <c r="H2" s="307" t="s">
        <v>126</v>
      </c>
      <c r="I2" s="308"/>
      <c r="J2" s="308">
        <v>220</v>
      </c>
      <c r="K2" s="307" t="s">
        <v>621</v>
      </c>
      <c r="L2" s="109">
        <f>I2+J2*EERR!$D$2</f>
        <v>152332.4</v>
      </c>
      <c r="M2" s="109">
        <f>L2/EERR!$D$2</f>
        <v>220</v>
      </c>
      <c r="N2" s="109">
        <f>SUMIF(Jun!$B$3:$B$115,A2,Jun!$V$3:$V$115)</f>
        <v>761662</v>
      </c>
      <c r="O2" s="182"/>
    </row>
    <row r="3" spans="1:16" x14ac:dyDescent="0.25">
      <c r="A3" s="305">
        <v>1402</v>
      </c>
      <c r="B3" s="306" t="s">
        <v>622</v>
      </c>
      <c r="C3" s="307" t="s">
        <v>247</v>
      </c>
      <c r="D3" s="307" t="s">
        <v>123</v>
      </c>
      <c r="E3" s="307" t="s">
        <v>124</v>
      </c>
      <c r="F3" s="307" t="s">
        <v>125</v>
      </c>
      <c r="G3" s="307" t="s">
        <v>623</v>
      </c>
      <c r="H3" s="307" t="s">
        <v>126</v>
      </c>
      <c r="I3" s="308"/>
      <c r="J3" s="308">
        <v>205</v>
      </c>
      <c r="K3" s="307" t="s">
        <v>367</v>
      </c>
      <c r="L3" s="109">
        <f>I3+J3*EERR!$D$2</f>
        <v>141946.1</v>
      </c>
      <c r="M3" s="109">
        <f>L3/EERR!$D$2</f>
        <v>205.00000000000003</v>
      </c>
      <c r="N3" s="109">
        <f>SUMIF(Jun!$B$3:$B$115,A3,Jun!$V$3:$V$115)</f>
        <v>0</v>
      </c>
      <c r="O3" s="182">
        <f>+A3-A2</f>
        <v>1</v>
      </c>
    </row>
    <row r="4" spans="1:16" x14ac:dyDescent="0.25">
      <c r="A4" s="305">
        <v>1403</v>
      </c>
      <c r="B4" s="306" t="s">
        <v>624</v>
      </c>
      <c r="C4" s="307" t="s">
        <v>247</v>
      </c>
      <c r="D4" s="307" t="s">
        <v>123</v>
      </c>
      <c r="E4" s="307" t="s">
        <v>124</v>
      </c>
      <c r="F4" s="307" t="s">
        <v>125</v>
      </c>
      <c r="G4" s="307" t="s">
        <v>623</v>
      </c>
      <c r="H4" s="307" t="s">
        <v>126</v>
      </c>
      <c r="I4" s="308"/>
      <c r="J4" s="308">
        <v>205</v>
      </c>
      <c r="K4" s="307" t="s">
        <v>625</v>
      </c>
      <c r="L4" s="109">
        <f>I4+J4*EERR!$D$2</f>
        <v>141946.1</v>
      </c>
      <c r="M4" s="109">
        <f>L4/EERR!$D$2</f>
        <v>205.00000000000003</v>
      </c>
      <c r="N4" s="109">
        <f>SUMIF(Jun!$B$3:$B$115,A4,Jun!$V$3:$V$115)</f>
        <v>0</v>
      </c>
      <c r="O4" s="182">
        <f t="shared" ref="O4:O69" si="0">+A4-A3</f>
        <v>1</v>
      </c>
    </row>
    <row r="5" spans="1:16" x14ac:dyDescent="0.25">
      <c r="A5" s="305">
        <v>1404</v>
      </c>
      <c r="B5" s="306" t="s">
        <v>626</v>
      </c>
      <c r="C5" s="307" t="s">
        <v>247</v>
      </c>
      <c r="D5" s="307" t="s">
        <v>123</v>
      </c>
      <c r="E5" s="307" t="s">
        <v>124</v>
      </c>
      <c r="F5" s="307" t="s">
        <v>125</v>
      </c>
      <c r="G5" s="307" t="s">
        <v>623</v>
      </c>
      <c r="H5" s="307" t="s">
        <v>126</v>
      </c>
      <c r="I5" s="308"/>
      <c r="J5" s="308">
        <v>205</v>
      </c>
      <c r="K5" s="307" t="s">
        <v>627</v>
      </c>
      <c r="L5" s="109">
        <f>I5+J5*EERR!$D$2</f>
        <v>141946.1</v>
      </c>
      <c r="M5" s="109">
        <f>L5/EERR!$D$2</f>
        <v>205.00000000000003</v>
      </c>
      <c r="N5" s="109">
        <f>SUMIF(Jun!$B$3:$B$115,A5,Jun!$V$3:$V$115)</f>
        <v>0</v>
      </c>
      <c r="O5" s="182">
        <f t="shared" si="0"/>
        <v>1</v>
      </c>
    </row>
    <row r="6" spans="1:16" x14ac:dyDescent="0.25">
      <c r="A6" s="305">
        <v>1405</v>
      </c>
      <c r="B6" s="306" t="s">
        <v>628</v>
      </c>
      <c r="C6" s="307" t="s">
        <v>247</v>
      </c>
      <c r="D6" s="307" t="s">
        <v>123</v>
      </c>
      <c r="E6" s="307" t="s">
        <v>124</v>
      </c>
      <c r="F6" s="307" t="s">
        <v>125</v>
      </c>
      <c r="G6" s="307" t="s">
        <v>629</v>
      </c>
      <c r="H6" s="307" t="s">
        <v>126</v>
      </c>
      <c r="I6" s="308"/>
      <c r="J6" s="308">
        <v>205</v>
      </c>
      <c r="K6" s="307" t="s">
        <v>630</v>
      </c>
      <c r="L6" s="109">
        <f>I6+J6*EERR!$D$2</f>
        <v>141946.1</v>
      </c>
      <c r="M6" s="109">
        <f>L6/EERR!$D$2</f>
        <v>205.00000000000003</v>
      </c>
      <c r="N6" s="109">
        <f>SUMIF(Jun!$B$3:$B$115,A6,Jun!$V$3:$V$115)</f>
        <v>0</v>
      </c>
      <c r="O6" s="182">
        <f t="shared" si="0"/>
        <v>1</v>
      </c>
    </row>
    <row r="7" spans="1:16" x14ac:dyDescent="0.25">
      <c r="A7" s="305">
        <v>1406</v>
      </c>
      <c r="B7" s="306" t="s">
        <v>631</v>
      </c>
      <c r="C7" s="307" t="s">
        <v>247</v>
      </c>
      <c r="D7" s="307" t="s">
        <v>123</v>
      </c>
      <c r="E7" s="307" t="s">
        <v>124</v>
      </c>
      <c r="F7" s="307" t="s">
        <v>128</v>
      </c>
      <c r="G7" s="307" t="s">
        <v>632</v>
      </c>
      <c r="H7" s="307" t="s">
        <v>126</v>
      </c>
      <c r="I7" s="308"/>
      <c r="J7" s="308">
        <v>220</v>
      </c>
      <c r="K7" s="307" t="s">
        <v>633</v>
      </c>
      <c r="L7" s="109">
        <f>I7+J7*EERR!$D$2</f>
        <v>152332.4</v>
      </c>
      <c r="M7" s="109">
        <f>L7/EERR!$D$2</f>
        <v>220</v>
      </c>
      <c r="N7" s="109">
        <f>SUMIF(Jun!$B$3:$B$115,A7,Jun!$V$3:$V$115)</f>
        <v>0</v>
      </c>
      <c r="O7" s="182">
        <f t="shared" si="0"/>
        <v>1</v>
      </c>
    </row>
    <row r="8" spans="1:16" x14ac:dyDescent="0.25">
      <c r="A8" s="305">
        <v>1407</v>
      </c>
      <c r="B8" s="306" t="s">
        <v>634</v>
      </c>
      <c r="C8" s="307" t="s">
        <v>247</v>
      </c>
      <c r="D8" s="307" t="s">
        <v>123</v>
      </c>
      <c r="E8" s="307" t="s">
        <v>124</v>
      </c>
      <c r="F8" s="307" t="s">
        <v>129</v>
      </c>
      <c r="G8" s="307" t="s">
        <v>635</v>
      </c>
      <c r="H8" s="307" t="s">
        <v>126</v>
      </c>
      <c r="I8" s="308"/>
      <c r="J8" s="308">
        <v>220</v>
      </c>
      <c r="K8" s="307" t="s">
        <v>636</v>
      </c>
      <c r="L8" s="109">
        <f>I8+J8*EERR!$D$2</f>
        <v>152332.4</v>
      </c>
      <c r="M8" s="109">
        <f>L8/EERR!$D$2</f>
        <v>220</v>
      </c>
      <c r="N8" s="109">
        <f>SUMIF(Jun!$B$3:$B$115,A8,Jun!$V$3:$V$115)</f>
        <v>0</v>
      </c>
      <c r="O8" s="182">
        <f t="shared" si="0"/>
        <v>1</v>
      </c>
    </row>
    <row r="9" spans="1:16" x14ac:dyDescent="0.25">
      <c r="A9" s="305">
        <v>1408</v>
      </c>
      <c r="B9" s="306" t="s">
        <v>637</v>
      </c>
      <c r="C9" s="307" t="s">
        <v>247</v>
      </c>
      <c r="D9" s="307" t="s">
        <v>123</v>
      </c>
      <c r="E9" s="307" t="s">
        <v>124</v>
      </c>
      <c r="F9" s="307" t="s">
        <v>129</v>
      </c>
      <c r="G9" s="307" t="s">
        <v>638</v>
      </c>
      <c r="H9" s="307" t="s">
        <v>126</v>
      </c>
      <c r="I9" s="308"/>
      <c r="J9" s="308">
        <v>220</v>
      </c>
      <c r="K9" s="307" t="s">
        <v>639</v>
      </c>
      <c r="L9" s="109">
        <f>I9+J9*EERR!$D$2</f>
        <v>152332.4</v>
      </c>
      <c r="M9" s="109">
        <f>L9/EERR!$D$2</f>
        <v>220</v>
      </c>
      <c r="N9" s="109">
        <f>SUMIF(Jun!$B$3:$B$115,A9,Jun!$V$3:$V$115)</f>
        <v>0</v>
      </c>
      <c r="O9" s="182">
        <f t="shared" si="0"/>
        <v>1</v>
      </c>
    </row>
    <row r="10" spans="1:16" x14ac:dyDescent="0.25">
      <c r="A10" s="305">
        <v>1409</v>
      </c>
      <c r="B10" s="306" t="s">
        <v>640</v>
      </c>
      <c r="C10" s="307" t="s">
        <v>247</v>
      </c>
      <c r="D10" s="307" t="s">
        <v>123</v>
      </c>
      <c r="E10" s="307" t="s">
        <v>124</v>
      </c>
      <c r="F10" s="307" t="s">
        <v>128</v>
      </c>
      <c r="G10" s="307" t="s">
        <v>641</v>
      </c>
      <c r="H10" s="307" t="s">
        <v>126</v>
      </c>
      <c r="I10" s="308"/>
      <c r="J10" s="308">
        <v>220</v>
      </c>
      <c r="K10" s="307" t="s">
        <v>642</v>
      </c>
      <c r="L10" s="109">
        <f>I10+J10*EERR!$D$2</f>
        <v>152332.4</v>
      </c>
      <c r="M10" s="109">
        <f>L10/EERR!$D$2</f>
        <v>220</v>
      </c>
      <c r="N10" s="109">
        <f>SUMIF(Jun!$B$3:$B$115,A10,Jun!$V$3:$V$115)</f>
        <v>0</v>
      </c>
      <c r="O10" s="182">
        <f t="shared" si="0"/>
        <v>1</v>
      </c>
    </row>
    <row r="11" spans="1:16" x14ac:dyDescent="0.25">
      <c r="A11" s="305">
        <v>1410</v>
      </c>
      <c r="B11" s="306" t="s">
        <v>643</v>
      </c>
      <c r="C11" s="307" t="s">
        <v>247</v>
      </c>
      <c r="D11" s="307" t="s">
        <v>123</v>
      </c>
      <c r="E11" s="307" t="s">
        <v>124</v>
      </c>
      <c r="F11" s="307" t="s">
        <v>128</v>
      </c>
      <c r="G11" s="307" t="s">
        <v>644</v>
      </c>
      <c r="H11" s="307" t="s">
        <v>126</v>
      </c>
      <c r="I11" s="308"/>
      <c r="J11" s="308">
        <v>220</v>
      </c>
      <c r="K11" s="307" t="s">
        <v>645</v>
      </c>
      <c r="L11" s="109">
        <f>I11+J11*EERR!$D$2</f>
        <v>152332.4</v>
      </c>
      <c r="M11" s="109">
        <f>L11/EERR!$D$2</f>
        <v>220</v>
      </c>
      <c r="N11" s="109">
        <f>SUMIF(Jun!$B$3:$B$115,A11,Jun!$V$3:$V$115)</f>
        <v>0</v>
      </c>
      <c r="O11" s="182">
        <f t="shared" si="0"/>
        <v>1</v>
      </c>
    </row>
    <row r="12" spans="1:16" x14ac:dyDescent="0.25">
      <c r="A12" s="305">
        <v>1411</v>
      </c>
      <c r="B12" s="306" t="s">
        <v>646</v>
      </c>
      <c r="C12" s="307" t="s">
        <v>247</v>
      </c>
      <c r="D12" s="307" t="s">
        <v>123</v>
      </c>
      <c r="E12" s="307" t="s">
        <v>124</v>
      </c>
      <c r="F12" s="307" t="s">
        <v>128</v>
      </c>
      <c r="G12" s="307" t="s">
        <v>647</v>
      </c>
      <c r="H12" s="307" t="s">
        <v>126</v>
      </c>
      <c r="I12" s="308"/>
      <c r="J12" s="308">
        <v>205</v>
      </c>
      <c r="K12" s="307" t="s">
        <v>648</v>
      </c>
      <c r="L12" s="109">
        <f>I12+J12*EERR!$D$2</f>
        <v>141946.1</v>
      </c>
      <c r="M12" s="109">
        <f>L12/EERR!$D$2</f>
        <v>205.00000000000003</v>
      </c>
      <c r="N12" s="109">
        <f>SUMIF(Jun!$B$3:$B$115,A12,Jun!$V$3:$V$115)</f>
        <v>0</v>
      </c>
      <c r="O12" s="182">
        <f t="shared" si="0"/>
        <v>1</v>
      </c>
    </row>
    <row r="13" spans="1:16" x14ac:dyDescent="0.25">
      <c r="A13" s="305">
        <v>1412</v>
      </c>
      <c r="B13" s="306" t="s">
        <v>649</v>
      </c>
      <c r="C13" s="307" t="s">
        <v>247</v>
      </c>
      <c r="D13" s="307" t="s">
        <v>123</v>
      </c>
      <c r="E13" s="307" t="s">
        <v>124</v>
      </c>
      <c r="F13" s="307" t="s">
        <v>128</v>
      </c>
      <c r="G13" s="307" t="s">
        <v>650</v>
      </c>
      <c r="H13" s="307" t="s">
        <v>126</v>
      </c>
      <c r="I13" s="308"/>
      <c r="J13" s="308">
        <v>220</v>
      </c>
      <c r="K13" s="307" t="s">
        <v>651</v>
      </c>
      <c r="L13" s="109">
        <f>I13+J13*EERR!$D$2</f>
        <v>152332.4</v>
      </c>
      <c r="M13" s="109">
        <f>L13/EERR!$D$2</f>
        <v>220</v>
      </c>
      <c r="N13" s="109">
        <f>SUMIF(Jun!$B$3:$B$115,A13,Jun!$V$3:$V$115)</f>
        <v>0</v>
      </c>
      <c r="O13" s="182">
        <f t="shared" si="0"/>
        <v>1</v>
      </c>
    </row>
    <row r="14" spans="1:16" x14ac:dyDescent="0.25">
      <c r="A14" s="305">
        <v>1413</v>
      </c>
      <c r="B14" s="306" t="s">
        <v>801</v>
      </c>
      <c r="C14" s="307" t="s">
        <v>247</v>
      </c>
      <c r="D14" s="307" t="s">
        <v>123</v>
      </c>
      <c r="E14" s="307" t="s">
        <v>124</v>
      </c>
      <c r="F14" s="307" t="s">
        <v>128</v>
      </c>
      <c r="G14" s="307" t="s">
        <v>802</v>
      </c>
      <c r="H14" s="307" t="s">
        <v>126</v>
      </c>
      <c r="I14" s="308"/>
      <c r="J14" s="308">
        <v>205</v>
      </c>
      <c r="K14" s="307" t="s">
        <v>803</v>
      </c>
      <c r="L14" s="109">
        <f>I14+J14*EERR!$D$2</f>
        <v>141946.1</v>
      </c>
      <c r="M14" s="109">
        <f>L14/EERR!$D$2</f>
        <v>205.00000000000003</v>
      </c>
      <c r="N14" s="109">
        <f>SUMIF(Jun!$B$3:$B$115,A14,Jun!$V$3:$V$115)</f>
        <v>0</v>
      </c>
      <c r="O14" s="182"/>
    </row>
    <row r="15" spans="1:16" x14ac:dyDescent="0.25">
      <c r="A15" s="305">
        <v>1414</v>
      </c>
      <c r="B15" s="306" t="s">
        <v>652</v>
      </c>
      <c r="C15" s="307" t="s">
        <v>247</v>
      </c>
      <c r="D15" s="307" t="s">
        <v>123</v>
      </c>
      <c r="E15" s="307" t="s">
        <v>124</v>
      </c>
      <c r="F15" s="307" t="s">
        <v>129</v>
      </c>
      <c r="G15" s="307" t="s">
        <v>653</v>
      </c>
      <c r="H15" s="307" t="s">
        <v>126</v>
      </c>
      <c r="I15" s="308"/>
      <c r="J15" s="308">
        <v>205</v>
      </c>
      <c r="K15" s="307" t="s">
        <v>654</v>
      </c>
      <c r="L15" s="109">
        <f>I15+J15*EERR!$D$2</f>
        <v>141946.1</v>
      </c>
      <c r="M15" s="109">
        <f>L15/EERR!$D$2</f>
        <v>205.00000000000003</v>
      </c>
      <c r="N15" s="109">
        <f>SUMIF(Jun!$B$3:$B$115,A15,Jun!$V$3:$V$115)</f>
        <v>0</v>
      </c>
      <c r="O15" s="182">
        <f>+A15-A13</f>
        <v>2</v>
      </c>
      <c r="P15" s="58" t="s">
        <v>323</v>
      </c>
    </row>
    <row r="16" spans="1:16" x14ac:dyDescent="0.25">
      <c r="A16" s="305">
        <v>1415</v>
      </c>
      <c r="B16" s="306" t="s">
        <v>655</v>
      </c>
      <c r="C16" s="307" t="s">
        <v>247</v>
      </c>
      <c r="D16" s="307" t="s">
        <v>123</v>
      </c>
      <c r="E16" s="307" t="s">
        <v>124</v>
      </c>
      <c r="F16" s="307" t="s">
        <v>128</v>
      </c>
      <c r="G16" s="307" t="s">
        <v>656</v>
      </c>
      <c r="H16" s="307" t="s">
        <v>126</v>
      </c>
      <c r="I16" s="308"/>
      <c r="J16" s="308">
        <v>209</v>
      </c>
      <c r="K16" s="307" t="s">
        <v>657</v>
      </c>
      <c r="L16" s="109">
        <f>I16+J16*EERR!$D$2</f>
        <v>144715.78</v>
      </c>
      <c r="M16" s="109">
        <f>L16/EERR!$D$2</f>
        <v>209</v>
      </c>
      <c r="N16" s="109">
        <f>SUMIF(Jun!$B$3:$B$115,A16,Jun!$V$3:$V$115)</f>
        <v>0</v>
      </c>
      <c r="O16" s="182">
        <f t="shared" si="0"/>
        <v>1</v>
      </c>
    </row>
    <row r="17" spans="1:15" x14ac:dyDescent="0.25">
      <c r="A17" s="305">
        <v>1416</v>
      </c>
      <c r="B17" s="306" t="s">
        <v>658</v>
      </c>
      <c r="C17" s="307" t="s">
        <v>247</v>
      </c>
      <c r="D17" s="307" t="s">
        <v>123</v>
      </c>
      <c r="E17" s="307" t="s">
        <v>124</v>
      </c>
      <c r="F17" s="307" t="s">
        <v>129</v>
      </c>
      <c r="G17" s="307" t="s">
        <v>659</v>
      </c>
      <c r="H17" s="307" t="s">
        <v>126</v>
      </c>
      <c r="I17" s="308"/>
      <c r="J17" s="308">
        <v>209</v>
      </c>
      <c r="K17" s="307" t="s">
        <v>660</v>
      </c>
      <c r="L17" s="109">
        <f>I17+J17*EERR!$D$2</f>
        <v>144715.78</v>
      </c>
      <c r="M17" s="109">
        <f>L17/EERR!$D$2</f>
        <v>209</v>
      </c>
      <c r="N17" s="109">
        <f>SUMIF(Jun!$B$3:$B$115,A17,Jun!$V$3:$V$115)</f>
        <v>0</v>
      </c>
      <c r="O17" s="182">
        <f t="shared" si="0"/>
        <v>1</v>
      </c>
    </row>
    <row r="18" spans="1:15" x14ac:dyDescent="0.25">
      <c r="A18" s="305">
        <v>1417</v>
      </c>
      <c r="B18" s="306" t="s">
        <v>661</v>
      </c>
      <c r="C18" s="307" t="s">
        <v>247</v>
      </c>
      <c r="D18" s="307" t="s">
        <v>123</v>
      </c>
      <c r="E18" s="307" t="s">
        <v>124</v>
      </c>
      <c r="F18" s="307" t="s">
        <v>129</v>
      </c>
      <c r="G18" s="307" t="s">
        <v>659</v>
      </c>
      <c r="H18" s="307" t="s">
        <v>126</v>
      </c>
      <c r="I18" s="308"/>
      <c r="J18" s="308">
        <v>209</v>
      </c>
      <c r="K18" s="307" t="s">
        <v>662</v>
      </c>
      <c r="L18" s="109">
        <f>I18+J18*EERR!$D$2</f>
        <v>144715.78</v>
      </c>
      <c r="M18" s="109">
        <f>L18/EERR!$D$2</f>
        <v>209</v>
      </c>
      <c r="N18" s="109">
        <f>SUMIF(Jun!$B$3:$B$115,A18,Jun!$V$3:$V$115)</f>
        <v>0</v>
      </c>
      <c r="O18" s="182">
        <f t="shared" si="0"/>
        <v>1</v>
      </c>
    </row>
    <row r="19" spans="1:15" x14ac:dyDescent="0.25">
      <c r="A19" s="305">
        <v>1418</v>
      </c>
      <c r="B19" s="306" t="s">
        <v>663</v>
      </c>
      <c r="C19" s="307" t="s">
        <v>247</v>
      </c>
      <c r="D19" s="307" t="s">
        <v>123</v>
      </c>
      <c r="E19" s="307" t="s">
        <v>124</v>
      </c>
      <c r="F19" s="307" t="s">
        <v>125</v>
      </c>
      <c r="G19" s="307" t="s">
        <v>623</v>
      </c>
      <c r="H19" s="307" t="s">
        <v>126</v>
      </c>
      <c r="I19" s="308"/>
      <c r="J19" s="308">
        <v>410</v>
      </c>
      <c r="K19" s="307" t="s">
        <v>664</v>
      </c>
      <c r="L19" s="109">
        <f>I19+J19*EERR!$D$2</f>
        <v>283892.2</v>
      </c>
      <c r="M19" s="109">
        <f>L19/EERR!$D$2</f>
        <v>410.00000000000006</v>
      </c>
      <c r="N19" s="109">
        <f>SUMIF(Jun!$B$3:$B$115,A19,Jun!$V$3:$V$115)</f>
        <v>0</v>
      </c>
      <c r="O19" s="182">
        <f t="shared" si="0"/>
        <v>1</v>
      </c>
    </row>
    <row r="20" spans="1:15" x14ac:dyDescent="0.25">
      <c r="A20" s="305">
        <v>1419</v>
      </c>
      <c r="B20" s="306" t="s">
        <v>665</v>
      </c>
      <c r="C20" s="307" t="s">
        <v>247</v>
      </c>
      <c r="D20" s="307" t="s">
        <v>123</v>
      </c>
      <c r="E20" s="307" t="s">
        <v>124</v>
      </c>
      <c r="F20" s="307" t="s">
        <v>125</v>
      </c>
      <c r="G20" s="307" t="s">
        <v>623</v>
      </c>
      <c r="H20" s="307" t="s">
        <v>126</v>
      </c>
      <c r="I20" s="308"/>
      <c r="J20" s="308">
        <v>410</v>
      </c>
      <c r="K20" s="307" t="s">
        <v>666</v>
      </c>
      <c r="L20" s="109">
        <f>I20+J20*EERR!$D$2</f>
        <v>283892.2</v>
      </c>
      <c r="M20" s="109">
        <f>L20/EERR!$D$2</f>
        <v>410.00000000000006</v>
      </c>
      <c r="N20" s="109">
        <f>SUMIF(Jun!$B$3:$B$115,A20,Jun!$V$3:$V$115)</f>
        <v>0</v>
      </c>
      <c r="O20" s="182">
        <f t="shared" si="0"/>
        <v>1</v>
      </c>
    </row>
    <row r="21" spans="1:15" x14ac:dyDescent="0.25">
      <c r="A21" s="305">
        <v>1420</v>
      </c>
      <c r="B21" s="306" t="s">
        <v>667</v>
      </c>
      <c r="C21" s="307" t="s">
        <v>247</v>
      </c>
      <c r="D21" s="307" t="s">
        <v>123</v>
      </c>
      <c r="E21" s="307" t="s">
        <v>124</v>
      </c>
      <c r="F21" s="307" t="s">
        <v>125</v>
      </c>
      <c r="G21" s="307" t="s">
        <v>623</v>
      </c>
      <c r="H21" s="307" t="s">
        <v>126</v>
      </c>
      <c r="I21" s="308"/>
      <c r="J21" s="308">
        <v>410</v>
      </c>
      <c r="K21" s="307" t="s">
        <v>668</v>
      </c>
      <c r="L21" s="109">
        <f>I21+J21*EERR!$D$2</f>
        <v>283892.2</v>
      </c>
      <c r="M21" s="109">
        <f>L21/EERR!$D$2</f>
        <v>410.00000000000006</v>
      </c>
      <c r="N21" s="109">
        <f>SUMIF(Jun!$B$3:$B$115,A21,Jun!$V$3:$V$115)</f>
        <v>0</v>
      </c>
      <c r="O21" s="182">
        <f t="shared" si="0"/>
        <v>1</v>
      </c>
    </row>
    <row r="22" spans="1:15" x14ac:dyDescent="0.25">
      <c r="A22" s="305">
        <v>1421</v>
      </c>
      <c r="B22" s="306" t="s">
        <v>669</v>
      </c>
      <c r="C22" s="307" t="s">
        <v>247</v>
      </c>
      <c r="D22" s="307" t="s">
        <v>123</v>
      </c>
      <c r="E22" s="307" t="s">
        <v>124</v>
      </c>
      <c r="F22" s="307" t="s">
        <v>128</v>
      </c>
      <c r="G22" s="307" t="s">
        <v>670</v>
      </c>
      <c r="H22" s="307" t="s">
        <v>126</v>
      </c>
      <c r="I22" s="308"/>
      <c r="J22" s="308">
        <v>240</v>
      </c>
      <c r="K22" s="307" t="s">
        <v>671</v>
      </c>
      <c r="L22" s="109">
        <f>I22+J22*EERR!$D$2</f>
        <v>166180.79999999999</v>
      </c>
      <c r="M22" s="109">
        <f>L22/EERR!$D$2</f>
        <v>240</v>
      </c>
      <c r="N22" s="109">
        <f>SUMIF(Jun!$B$3:$B$115,A22,Jun!$V$3:$V$115)</f>
        <v>0</v>
      </c>
      <c r="O22" s="182">
        <f t="shared" si="0"/>
        <v>1</v>
      </c>
    </row>
    <row r="23" spans="1:15" x14ac:dyDescent="0.25">
      <c r="A23" s="305">
        <v>1422</v>
      </c>
      <c r="B23" s="306" t="s">
        <v>804</v>
      </c>
      <c r="C23" s="307" t="s">
        <v>247</v>
      </c>
      <c r="D23" s="307" t="s">
        <v>123</v>
      </c>
      <c r="E23" s="307" t="s">
        <v>124</v>
      </c>
      <c r="F23" s="307" t="s">
        <v>128</v>
      </c>
      <c r="G23" s="307" t="s">
        <v>805</v>
      </c>
      <c r="H23" s="307" t="s">
        <v>126</v>
      </c>
      <c r="I23" s="308"/>
      <c r="J23" s="308">
        <v>240</v>
      </c>
      <c r="K23" s="307" t="s">
        <v>806</v>
      </c>
      <c r="L23" s="109">
        <f>I23+J23*EERR!$D$2</f>
        <v>166180.79999999999</v>
      </c>
      <c r="M23" s="109">
        <f>L23/EERR!$D$2</f>
        <v>240</v>
      </c>
      <c r="N23" s="109">
        <f>SUMIF(Jun!$B$3:$B$115,A23,Jun!$V$3:$V$115)</f>
        <v>0</v>
      </c>
      <c r="O23" s="182">
        <f t="shared" si="0"/>
        <v>1</v>
      </c>
    </row>
    <row r="24" spans="1:15" x14ac:dyDescent="0.25">
      <c r="A24" s="305">
        <v>1423</v>
      </c>
      <c r="B24" s="306" t="s">
        <v>672</v>
      </c>
      <c r="C24" s="307" t="s">
        <v>247</v>
      </c>
      <c r="D24" s="307" t="s">
        <v>123</v>
      </c>
      <c r="E24" s="307" t="s">
        <v>124</v>
      </c>
      <c r="F24" s="307" t="s">
        <v>129</v>
      </c>
      <c r="G24" s="307" t="s">
        <v>673</v>
      </c>
      <c r="H24" s="307" t="s">
        <v>126</v>
      </c>
      <c r="I24" s="308"/>
      <c r="J24" s="308">
        <v>240</v>
      </c>
      <c r="K24" s="307" t="s">
        <v>674</v>
      </c>
      <c r="L24" s="109">
        <f>I24+J24*EERR!$D$2</f>
        <v>166180.79999999999</v>
      </c>
      <c r="M24" s="109">
        <f>L24/EERR!$D$2</f>
        <v>240</v>
      </c>
      <c r="N24" s="109">
        <f>SUMIF(Jun!$B$3:$B$115,A24,Jun!$V$3:$V$115)</f>
        <v>0</v>
      </c>
      <c r="O24" s="182">
        <f t="shared" si="0"/>
        <v>1</v>
      </c>
    </row>
    <row r="25" spans="1:15" x14ac:dyDescent="0.25">
      <c r="A25" s="305">
        <v>1424</v>
      </c>
      <c r="B25" s="306" t="s">
        <v>675</v>
      </c>
      <c r="C25" s="307" t="s">
        <v>247</v>
      </c>
      <c r="D25" s="307" t="s">
        <v>123</v>
      </c>
      <c r="E25" s="307" t="s">
        <v>124</v>
      </c>
      <c r="F25" s="307" t="s">
        <v>128</v>
      </c>
      <c r="G25" s="307" t="s">
        <v>676</v>
      </c>
      <c r="H25" s="307" t="s">
        <v>126</v>
      </c>
      <c r="I25" s="308"/>
      <c r="J25" s="308">
        <v>240</v>
      </c>
      <c r="K25" s="307" t="s">
        <v>677</v>
      </c>
      <c r="L25" s="109">
        <f>I25+J25*EERR!$D$2</f>
        <v>166180.79999999999</v>
      </c>
      <c r="M25" s="109">
        <f>L25/EERR!$D$2</f>
        <v>240</v>
      </c>
      <c r="N25" s="109">
        <f>SUMIF(Jun!$B$3:$B$115,A25,Jun!$V$3:$V$115)</f>
        <v>0</v>
      </c>
      <c r="O25" s="182">
        <f t="shared" si="0"/>
        <v>1</v>
      </c>
    </row>
    <row r="26" spans="1:15" x14ac:dyDescent="0.25">
      <c r="A26" s="305">
        <v>1425</v>
      </c>
      <c r="B26" s="306" t="s">
        <v>678</v>
      </c>
      <c r="C26" s="307" t="s">
        <v>247</v>
      </c>
      <c r="D26" s="307" t="s">
        <v>123</v>
      </c>
      <c r="E26" s="307" t="s">
        <v>124</v>
      </c>
      <c r="F26" s="307" t="s">
        <v>125</v>
      </c>
      <c r="G26" s="307" t="s">
        <v>679</v>
      </c>
      <c r="H26" s="307" t="s">
        <v>126</v>
      </c>
      <c r="I26" s="308"/>
      <c r="J26" s="308">
        <v>240</v>
      </c>
      <c r="K26" s="307" t="s">
        <v>680</v>
      </c>
      <c r="L26" s="109">
        <f>I26+J26*EERR!$D$2</f>
        <v>166180.79999999999</v>
      </c>
      <c r="M26" s="109">
        <f>L26/EERR!$D$2</f>
        <v>240</v>
      </c>
      <c r="N26" s="109">
        <f>SUMIF(Jun!$B$3:$B$115,A26,Jun!$V$3:$V$115)</f>
        <v>0</v>
      </c>
      <c r="O26" s="182">
        <f t="shared" si="0"/>
        <v>1</v>
      </c>
    </row>
    <row r="27" spans="1:15" x14ac:dyDescent="0.25">
      <c r="A27" s="305">
        <v>1426</v>
      </c>
      <c r="B27" s="306" t="s">
        <v>681</v>
      </c>
      <c r="C27" s="307" t="s">
        <v>247</v>
      </c>
      <c r="D27" s="307" t="s">
        <v>123</v>
      </c>
      <c r="E27" s="307" t="s">
        <v>124</v>
      </c>
      <c r="F27" s="307" t="s">
        <v>129</v>
      </c>
      <c r="G27" s="307" t="s">
        <v>682</v>
      </c>
      <c r="H27" s="307" t="s">
        <v>126</v>
      </c>
      <c r="I27" s="308"/>
      <c r="J27" s="308">
        <v>205</v>
      </c>
      <c r="K27" s="307" t="s">
        <v>683</v>
      </c>
      <c r="L27" s="109">
        <f>I27+J27*EERR!$D$2</f>
        <v>141946.1</v>
      </c>
      <c r="M27" s="109">
        <f>L27/EERR!$D$2</f>
        <v>205.00000000000003</v>
      </c>
      <c r="N27" s="109">
        <f>SUMIF(Jun!$B$3:$B$115,A27,Jun!$V$3:$V$115)</f>
        <v>0</v>
      </c>
      <c r="O27" s="182">
        <f t="shared" si="0"/>
        <v>1</v>
      </c>
    </row>
    <row r="28" spans="1:15" x14ac:dyDescent="0.25">
      <c r="A28" s="305">
        <v>1427</v>
      </c>
      <c r="B28" s="306" t="s">
        <v>684</v>
      </c>
      <c r="C28" s="307" t="s">
        <v>247</v>
      </c>
      <c r="D28" s="307" t="s">
        <v>123</v>
      </c>
      <c r="E28" s="307" t="s">
        <v>124</v>
      </c>
      <c r="F28" s="307" t="s">
        <v>129</v>
      </c>
      <c r="G28" s="307" t="s">
        <v>685</v>
      </c>
      <c r="H28" s="307" t="s">
        <v>126</v>
      </c>
      <c r="I28" s="308"/>
      <c r="J28" s="308">
        <v>205</v>
      </c>
      <c r="K28" s="307" t="s">
        <v>686</v>
      </c>
      <c r="L28" s="109">
        <f>I28+J28*EERR!$D$2</f>
        <v>141946.1</v>
      </c>
      <c r="M28" s="109">
        <f>L28/EERR!$D$2</f>
        <v>205.00000000000003</v>
      </c>
      <c r="N28" s="109">
        <f>SUMIF(Jun!$B$3:$B$115,A28,Jun!$V$3:$V$115)</f>
        <v>0</v>
      </c>
      <c r="O28" s="182">
        <f t="shared" si="0"/>
        <v>1</v>
      </c>
    </row>
    <row r="29" spans="1:15" x14ac:dyDescent="0.25">
      <c r="A29" s="305">
        <v>1428</v>
      </c>
      <c r="B29" s="306" t="s">
        <v>687</v>
      </c>
      <c r="C29" s="307" t="s">
        <v>247</v>
      </c>
      <c r="D29" s="307" t="s">
        <v>123</v>
      </c>
      <c r="E29" s="307" t="s">
        <v>124</v>
      </c>
      <c r="F29" s="307" t="s">
        <v>128</v>
      </c>
      <c r="G29" s="307" t="s">
        <v>688</v>
      </c>
      <c r="H29" s="307" t="s">
        <v>126</v>
      </c>
      <c r="I29" s="308"/>
      <c r="J29" s="308">
        <v>205</v>
      </c>
      <c r="K29" s="307" t="s">
        <v>689</v>
      </c>
      <c r="L29" s="109">
        <f>I29+J29*EERR!$D$2</f>
        <v>141946.1</v>
      </c>
      <c r="M29" s="109">
        <f>L29/EERR!$D$2</f>
        <v>205.00000000000003</v>
      </c>
      <c r="N29" s="109">
        <f>SUMIF(Jun!$B$3:$B$115,A29,Jun!$V$3:$V$115)</f>
        <v>0</v>
      </c>
      <c r="O29" s="182">
        <f t="shared" si="0"/>
        <v>1</v>
      </c>
    </row>
    <row r="30" spans="1:15" x14ac:dyDescent="0.25">
      <c r="A30" s="305">
        <v>1429</v>
      </c>
      <c r="B30" s="306" t="s">
        <v>690</v>
      </c>
      <c r="C30" s="307" t="s">
        <v>246</v>
      </c>
      <c r="D30" s="307" t="s">
        <v>123</v>
      </c>
      <c r="E30" s="307" t="s">
        <v>127</v>
      </c>
      <c r="F30" s="307" t="s">
        <v>128</v>
      </c>
      <c r="G30" s="307" t="s">
        <v>691</v>
      </c>
      <c r="H30" s="307" t="s">
        <v>127</v>
      </c>
      <c r="I30" s="308">
        <v>182474</v>
      </c>
      <c r="J30" s="308"/>
      <c r="K30" s="307" t="s">
        <v>692</v>
      </c>
      <c r="L30" s="109">
        <f>I30+J30*EERR!$D$2</f>
        <v>182474</v>
      </c>
      <c r="M30" s="109">
        <f>L30/EERR!$D$2</f>
        <v>263.53080500274399</v>
      </c>
      <c r="N30" s="109">
        <f>SUMIF(Jun!$B$3:$B$115,A30,Jun!$V$3:$V$115)</f>
        <v>0</v>
      </c>
      <c r="O30" s="182">
        <f t="shared" si="0"/>
        <v>1</v>
      </c>
    </row>
    <row r="31" spans="1:15" x14ac:dyDescent="0.25">
      <c r="A31" s="305">
        <v>1430</v>
      </c>
      <c r="B31" s="306" t="s">
        <v>693</v>
      </c>
      <c r="C31" s="307" t="s">
        <v>247</v>
      </c>
      <c r="D31" s="307" t="s">
        <v>123</v>
      </c>
      <c r="E31" s="307" t="s">
        <v>124</v>
      </c>
      <c r="F31" s="307" t="s">
        <v>129</v>
      </c>
      <c r="G31" s="307" t="s">
        <v>694</v>
      </c>
      <c r="H31" s="307" t="s">
        <v>126</v>
      </c>
      <c r="I31" s="308"/>
      <c r="J31" s="308">
        <v>220</v>
      </c>
      <c r="K31" s="307" t="s">
        <v>695</v>
      </c>
      <c r="L31" s="109">
        <f>I31+J31*EERR!$D$2</f>
        <v>152332.4</v>
      </c>
      <c r="M31" s="109">
        <f>L31/EERR!$D$2</f>
        <v>220</v>
      </c>
      <c r="N31" s="109">
        <f>SUMIF(Jun!$B$3:$B$115,A31,Jun!$V$3:$V$115)</f>
        <v>0</v>
      </c>
      <c r="O31" s="182">
        <f t="shared" si="0"/>
        <v>1</v>
      </c>
    </row>
    <row r="32" spans="1:15" x14ac:dyDescent="0.25">
      <c r="A32" s="305">
        <v>1431</v>
      </c>
      <c r="B32" s="306" t="s">
        <v>696</v>
      </c>
      <c r="C32" s="307" t="s">
        <v>247</v>
      </c>
      <c r="D32" s="307" t="s">
        <v>123</v>
      </c>
      <c r="E32" s="307" t="s">
        <v>124</v>
      </c>
      <c r="F32" s="307" t="s">
        <v>128</v>
      </c>
      <c r="G32" s="307" t="s">
        <v>697</v>
      </c>
      <c r="H32" s="307" t="s">
        <v>126</v>
      </c>
      <c r="I32" s="308"/>
      <c r="J32" s="308">
        <v>820</v>
      </c>
      <c r="K32" s="307" t="s">
        <v>698</v>
      </c>
      <c r="L32" s="109">
        <f>I32+J32*EERR!$D$2</f>
        <v>567784.4</v>
      </c>
      <c r="M32" s="109">
        <f>L32/EERR!$D$2</f>
        <v>820.00000000000011</v>
      </c>
      <c r="N32" s="109">
        <f>SUMIF(Jun!$B$3:$B$115,A32,Jun!$V$3:$V$115)</f>
        <v>0</v>
      </c>
      <c r="O32" s="182">
        <f t="shared" si="0"/>
        <v>1</v>
      </c>
    </row>
    <row r="33" spans="1:15" x14ac:dyDescent="0.25">
      <c r="A33" s="305">
        <v>1432</v>
      </c>
      <c r="B33" s="306" t="s">
        <v>699</v>
      </c>
      <c r="C33" s="307" t="s">
        <v>247</v>
      </c>
      <c r="D33" s="307" t="s">
        <v>123</v>
      </c>
      <c r="E33" s="307" t="s">
        <v>124</v>
      </c>
      <c r="F33" s="307" t="s">
        <v>129</v>
      </c>
      <c r="G33" s="307" t="s">
        <v>510</v>
      </c>
      <c r="H33" s="307" t="s">
        <v>126</v>
      </c>
      <c r="I33" s="308"/>
      <c r="J33" s="308">
        <v>880</v>
      </c>
      <c r="K33" s="307" t="s">
        <v>700</v>
      </c>
      <c r="L33" s="109">
        <f>I33+J33*EERR!$D$2</f>
        <v>609329.6</v>
      </c>
      <c r="M33" s="109">
        <f>L33/EERR!$D$2</f>
        <v>880</v>
      </c>
      <c r="N33" s="109">
        <f>SUMIF(Jun!$B$3:$B$115,A33,Jun!$V$3:$V$115)</f>
        <v>913994.39999999991</v>
      </c>
      <c r="O33" s="182">
        <f t="shared" si="0"/>
        <v>1</v>
      </c>
    </row>
    <row r="34" spans="1:15" x14ac:dyDescent="0.25">
      <c r="A34" s="305">
        <v>1433</v>
      </c>
      <c r="B34" s="306" t="s">
        <v>701</v>
      </c>
      <c r="C34" s="307" t="s">
        <v>246</v>
      </c>
      <c r="D34" s="307" t="s">
        <v>123</v>
      </c>
      <c r="E34" s="307" t="s">
        <v>127</v>
      </c>
      <c r="F34" s="307" t="s">
        <v>128</v>
      </c>
      <c r="G34" s="307" t="s">
        <v>702</v>
      </c>
      <c r="H34" s="307" t="s">
        <v>127</v>
      </c>
      <c r="I34" s="308">
        <v>358142</v>
      </c>
      <c r="J34" s="308"/>
      <c r="K34" s="307" t="s">
        <v>703</v>
      </c>
      <c r="L34" s="109">
        <f>I34+J34*EERR!$D$2</f>
        <v>358142</v>
      </c>
      <c r="M34" s="109">
        <f>L34/EERR!$D$2</f>
        <v>517.23231564657294</v>
      </c>
      <c r="N34" s="109">
        <f>SUMIF(Jun!$B$3:$B$115,A34,Jun!$V$3:$V$115)</f>
        <v>0</v>
      </c>
      <c r="O34" s="182">
        <f t="shared" si="0"/>
        <v>1</v>
      </c>
    </row>
    <row r="35" spans="1:15" x14ac:dyDescent="0.25">
      <c r="A35" s="305">
        <v>1434</v>
      </c>
      <c r="B35" s="306" t="s">
        <v>704</v>
      </c>
      <c r="C35" s="307" t="s">
        <v>247</v>
      </c>
      <c r="D35" s="307" t="s">
        <v>123</v>
      </c>
      <c r="E35" s="307" t="s">
        <v>124</v>
      </c>
      <c r="F35" s="307" t="s">
        <v>128</v>
      </c>
      <c r="G35" s="307" t="s">
        <v>492</v>
      </c>
      <c r="H35" s="307" t="s">
        <v>126</v>
      </c>
      <c r="I35" s="308"/>
      <c r="J35" s="308">
        <v>880</v>
      </c>
      <c r="K35" s="307" t="s">
        <v>705</v>
      </c>
      <c r="L35" s="109">
        <f>I35+J35*EERR!$D$2</f>
        <v>609329.6</v>
      </c>
      <c r="M35" s="109">
        <f>L35/EERR!$D$2</f>
        <v>880</v>
      </c>
      <c r="N35" s="109">
        <f>SUMIF(Jun!$B$3:$B$115,A35,Jun!$V$3:$V$115)</f>
        <v>0</v>
      </c>
      <c r="O35" s="182">
        <f t="shared" si="0"/>
        <v>1</v>
      </c>
    </row>
    <row r="36" spans="1:15" x14ac:dyDescent="0.25">
      <c r="A36" s="305">
        <v>1435</v>
      </c>
      <c r="B36" s="306" t="s">
        <v>706</v>
      </c>
      <c r="C36" s="307" t="s">
        <v>246</v>
      </c>
      <c r="D36" s="307" t="s">
        <v>123</v>
      </c>
      <c r="E36" s="307" t="s">
        <v>127</v>
      </c>
      <c r="F36" s="307" t="s">
        <v>128</v>
      </c>
      <c r="G36" s="307" t="s">
        <v>707</v>
      </c>
      <c r="H36" s="307" t="s">
        <v>127</v>
      </c>
      <c r="I36" s="308">
        <v>340235</v>
      </c>
      <c r="J36" s="308"/>
      <c r="K36" s="307" t="s">
        <v>708</v>
      </c>
      <c r="L36" s="109">
        <f>I36+J36*EERR!$D$2</f>
        <v>340235</v>
      </c>
      <c r="M36" s="109">
        <f>L36/EERR!$D$2</f>
        <v>491.37084428526043</v>
      </c>
      <c r="N36" s="109">
        <f>SUMIF(Jun!$B$3:$B$115,A36,Jun!$V$3:$V$115)</f>
        <v>0</v>
      </c>
      <c r="O36" s="182">
        <f t="shared" si="0"/>
        <v>1</v>
      </c>
    </row>
    <row r="37" spans="1:15" x14ac:dyDescent="0.25">
      <c r="A37" s="305">
        <v>1436</v>
      </c>
      <c r="B37" s="306" t="s">
        <v>709</v>
      </c>
      <c r="C37" s="307" t="s">
        <v>247</v>
      </c>
      <c r="D37" s="307" t="s">
        <v>123</v>
      </c>
      <c r="E37" s="307" t="s">
        <v>124</v>
      </c>
      <c r="F37" s="307" t="s">
        <v>125</v>
      </c>
      <c r="G37" s="307" t="s">
        <v>495</v>
      </c>
      <c r="H37" s="307" t="s">
        <v>126</v>
      </c>
      <c r="I37" s="308"/>
      <c r="J37" s="308">
        <v>440</v>
      </c>
      <c r="K37" s="307" t="s">
        <v>710</v>
      </c>
      <c r="L37" s="109">
        <f>I37+J37*EERR!$D$2</f>
        <v>304664.8</v>
      </c>
      <c r="M37" s="109">
        <f>L37/EERR!$D$2</f>
        <v>440</v>
      </c>
      <c r="N37" s="109">
        <f>SUMIF(Jun!$B$3:$B$115,A37,Jun!$V$3:$V$115)</f>
        <v>0</v>
      </c>
      <c r="O37" s="182">
        <f t="shared" si="0"/>
        <v>1</v>
      </c>
    </row>
    <row r="38" spans="1:15" x14ac:dyDescent="0.25">
      <c r="A38" s="305">
        <v>1437</v>
      </c>
      <c r="B38" s="306" t="s">
        <v>711</v>
      </c>
      <c r="C38" s="307" t="s">
        <v>247</v>
      </c>
      <c r="D38" s="307" t="s">
        <v>123</v>
      </c>
      <c r="E38" s="307" t="s">
        <v>124</v>
      </c>
      <c r="F38" s="307" t="s">
        <v>129</v>
      </c>
      <c r="G38" s="307" t="s">
        <v>712</v>
      </c>
      <c r="H38" s="307" t="s">
        <v>126</v>
      </c>
      <c r="I38" s="308"/>
      <c r="J38" s="308">
        <v>1320</v>
      </c>
      <c r="K38" s="307" t="s">
        <v>713</v>
      </c>
      <c r="L38" s="109">
        <f>I38+J38*EERR!$D$2</f>
        <v>913994.39999999991</v>
      </c>
      <c r="M38" s="109">
        <f>L38/EERR!$D$2</f>
        <v>1320</v>
      </c>
      <c r="N38" s="109">
        <f>SUMIF(Jun!$B$3:$B$115,A38,Jun!$V$3:$V$115)</f>
        <v>0</v>
      </c>
      <c r="O38" s="182">
        <f t="shared" si="0"/>
        <v>1</v>
      </c>
    </row>
    <row r="39" spans="1:15" x14ac:dyDescent="0.25">
      <c r="A39" s="305">
        <v>1438</v>
      </c>
      <c r="B39" s="306" t="s">
        <v>714</v>
      </c>
      <c r="C39" s="307" t="s">
        <v>247</v>
      </c>
      <c r="D39" s="307" t="s">
        <v>123</v>
      </c>
      <c r="E39" s="307" t="s">
        <v>124</v>
      </c>
      <c r="F39" s="307" t="s">
        <v>128</v>
      </c>
      <c r="G39" s="307" t="s">
        <v>715</v>
      </c>
      <c r="H39" s="307" t="s">
        <v>126</v>
      </c>
      <c r="I39" s="308"/>
      <c r="J39" s="308">
        <v>220</v>
      </c>
      <c r="K39" s="307" t="s">
        <v>716</v>
      </c>
      <c r="L39" s="109">
        <f>I39+J39*EERR!$D$2</f>
        <v>152332.4</v>
      </c>
      <c r="M39" s="109">
        <f>L39/EERR!$D$2</f>
        <v>220</v>
      </c>
      <c r="N39" s="109">
        <f>SUMIF(Jun!$B$3:$B$115,A39,Jun!$V$3:$V$115)</f>
        <v>0</v>
      </c>
      <c r="O39" s="182">
        <f t="shared" si="0"/>
        <v>1</v>
      </c>
    </row>
    <row r="40" spans="1:15" x14ac:dyDescent="0.25">
      <c r="A40" s="305">
        <v>1439</v>
      </c>
      <c r="B40" s="306" t="s">
        <v>717</v>
      </c>
      <c r="C40" s="307" t="s">
        <v>247</v>
      </c>
      <c r="D40" s="307" t="s">
        <v>123</v>
      </c>
      <c r="E40" s="307" t="s">
        <v>124</v>
      </c>
      <c r="F40" s="307" t="s">
        <v>129</v>
      </c>
      <c r="G40" s="307" t="s">
        <v>718</v>
      </c>
      <c r="H40" s="307" t="s">
        <v>126</v>
      </c>
      <c r="I40" s="308"/>
      <c r="J40" s="308">
        <v>770</v>
      </c>
      <c r="K40" s="307" t="s">
        <v>719</v>
      </c>
      <c r="L40" s="109">
        <f>I40+J40*EERR!$D$2</f>
        <v>533163.4</v>
      </c>
      <c r="M40" s="109">
        <f>L40/EERR!$D$2</f>
        <v>770.00000000000011</v>
      </c>
      <c r="N40" s="109">
        <f>SUMIF(Jun!$B$3:$B$115,A40,Jun!$V$3:$V$115)</f>
        <v>0</v>
      </c>
      <c r="O40" s="182">
        <f t="shared" si="0"/>
        <v>1</v>
      </c>
    </row>
    <row r="41" spans="1:15" x14ac:dyDescent="0.25">
      <c r="A41" s="305">
        <v>1440</v>
      </c>
      <c r="B41" s="306" t="s">
        <v>720</v>
      </c>
      <c r="C41" s="307" t="s">
        <v>247</v>
      </c>
      <c r="D41" s="307" t="s">
        <v>123</v>
      </c>
      <c r="E41" s="307" t="s">
        <v>124</v>
      </c>
      <c r="F41" s="307" t="s">
        <v>129</v>
      </c>
      <c r="G41" s="307" t="s">
        <v>721</v>
      </c>
      <c r="H41" s="307" t="s">
        <v>126</v>
      </c>
      <c r="I41" s="308"/>
      <c r="J41" s="308">
        <v>770</v>
      </c>
      <c r="K41" s="307" t="s">
        <v>722</v>
      </c>
      <c r="L41" s="109">
        <f>I41+J41*EERR!$D$2</f>
        <v>533163.4</v>
      </c>
      <c r="M41" s="109">
        <f>L41/EERR!$D$2</f>
        <v>770.00000000000011</v>
      </c>
      <c r="N41" s="109">
        <f>SUMIF(Jun!$B$3:$B$115,A41,Jun!$V$3:$V$115)</f>
        <v>0</v>
      </c>
      <c r="O41" s="182">
        <f t="shared" si="0"/>
        <v>1</v>
      </c>
    </row>
    <row r="42" spans="1:15" x14ac:dyDescent="0.25">
      <c r="A42" s="305">
        <v>1441</v>
      </c>
      <c r="B42" s="306" t="s">
        <v>723</v>
      </c>
      <c r="C42" s="307" t="s">
        <v>247</v>
      </c>
      <c r="D42" s="307" t="s">
        <v>123</v>
      </c>
      <c r="E42" s="307" t="s">
        <v>124</v>
      </c>
      <c r="F42" s="307" t="s">
        <v>128</v>
      </c>
      <c r="G42" s="307" t="s">
        <v>724</v>
      </c>
      <c r="H42" s="307" t="s">
        <v>126</v>
      </c>
      <c r="I42" s="308"/>
      <c r="J42" s="308">
        <v>220</v>
      </c>
      <c r="K42" s="307" t="s">
        <v>725</v>
      </c>
      <c r="L42" s="109">
        <f>I42+J42*EERR!$D$2</f>
        <v>152332.4</v>
      </c>
      <c r="M42" s="109">
        <f>L42/EERR!$D$2</f>
        <v>220</v>
      </c>
      <c r="N42" s="109">
        <f>SUMIF(Jun!$B$3:$B$115,A42,Jun!$V$3:$V$115)</f>
        <v>0</v>
      </c>
      <c r="O42" s="182">
        <f t="shared" si="0"/>
        <v>1</v>
      </c>
    </row>
    <row r="43" spans="1:15" x14ac:dyDescent="0.25">
      <c r="A43" s="305">
        <v>1442</v>
      </c>
      <c r="B43" s="306" t="s">
        <v>726</v>
      </c>
      <c r="C43" s="307" t="s">
        <v>247</v>
      </c>
      <c r="D43" s="307" t="s">
        <v>123</v>
      </c>
      <c r="E43" s="307" t="s">
        <v>124</v>
      </c>
      <c r="F43" s="307" t="s">
        <v>129</v>
      </c>
      <c r="G43" s="307" t="s">
        <v>721</v>
      </c>
      <c r="H43" s="307" t="s">
        <v>126</v>
      </c>
      <c r="I43" s="308"/>
      <c r="J43" s="308">
        <v>220</v>
      </c>
      <c r="K43" s="307" t="s">
        <v>727</v>
      </c>
      <c r="L43" s="109">
        <f>I43+J43*EERR!$D$2</f>
        <v>152332.4</v>
      </c>
      <c r="M43" s="109">
        <f>L43/EERR!$D$2</f>
        <v>220</v>
      </c>
      <c r="N43" s="109">
        <f>SUMIF(Jun!$B$3:$B$115,A43,Jun!$V$3:$V$115)</f>
        <v>0</v>
      </c>
      <c r="O43" s="182">
        <f t="shared" si="0"/>
        <v>1</v>
      </c>
    </row>
    <row r="44" spans="1:15" x14ac:dyDescent="0.25">
      <c r="A44" s="305">
        <v>1443</v>
      </c>
      <c r="B44" s="306" t="s">
        <v>728</v>
      </c>
      <c r="C44" s="307" t="s">
        <v>247</v>
      </c>
      <c r="D44" s="307" t="s">
        <v>123</v>
      </c>
      <c r="E44" s="307" t="s">
        <v>124</v>
      </c>
      <c r="F44" s="307" t="s">
        <v>125</v>
      </c>
      <c r="G44" s="307" t="s">
        <v>729</v>
      </c>
      <c r="H44" s="307" t="s">
        <v>126</v>
      </c>
      <c r="I44" s="308"/>
      <c r="J44" s="308">
        <v>220</v>
      </c>
      <c r="K44" s="307" t="s">
        <v>730</v>
      </c>
      <c r="L44" s="109">
        <f>I44+J44*EERR!$D$2</f>
        <v>152332.4</v>
      </c>
      <c r="M44" s="109">
        <f>L44/EERR!$D$2</f>
        <v>220</v>
      </c>
      <c r="N44" s="109">
        <f>SUMIF(Jun!$B$3:$B$115,A44,Jun!$V$3:$V$115)</f>
        <v>0</v>
      </c>
      <c r="O44" s="182">
        <f t="shared" si="0"/>
        <v>1</v>
      </c>
    </row>
    <row r="45" spans="1:15" x14ac:dyDescent="0.25">
      <c r="A45" s="305">
        <v>1444</v>
      </c>
      <c r="B45" s="306" t="s">
        <v>731</v>
      </c>
      <c r="C45" s="307" t="s">
        <v>247</v>
      </c>
      <c r="D45" s="307" t="s">
        <v>123</v>
      </c>
      <c r="E45" s="307" t="s">
        <v>124</v>
      </c>
      <c r="F45" s="307" t="s">
        <v>129</v>
      </c>
      <c r="G45" s="307" t="s">
        <v>732</v>
      </c>
      <c r="H45" s="307" t="s">
        <v>126</v>
      </c>
      <c r="I45" s="308"/>
      <c r="J45" s="308">
        <v>660</v>
      </c>
      <c r="K45" s="307" t="s">
        <v>733</v>
      </c>
      <c r="L45" s="109">
        <f>I45+J45*EERR!$D$2</f>
        <v>456997.19999999995</v>
      </c>
      <c r="M45" s="109">
        <f>L45/EERR!$D$2</f>
        <v>660</v>
      </c>
      <c r="N45" s="109">
        <f>SUMIF(Jun!$B$3:$B$115,A45,Jun!$V$3:$V$115)</f>
        <v>0</v>
      </c>
      <c r="O45" s="182">
        <f t="shared" si="0"/>
        <v>1</v>
      </c>
    </row>
    <row r="46" spans="1:15" x14ac:dyDescent="0.25">
      <c r="A46" s="305">
        <v>1445</v>
      </c>
      <c r="B46" s="306" t="s">
        <v>734</v>
      </c>
      <c r="C46" s="307" t="s">
        <v>247</v>
      </c>
      <c r="D46" s="307" t="s">
        <v>123</v>
      </c>
      <c r="E46" s="307" t="s">
        <v>124</v>
      </c>
      <c r="F46" s="307" t="s">
        <v>128</v>
      </c>
      <c r="G46" s="307" t="s">
        <v>735</v>
      </c>
      <c r="H46" s="307" t="s">
        <v>126</v>
      </c>
      <c r="I46" s="308"/>
      <c r="J46" s="308">
        <v>220</v>
      </c>
      <c r="K46" s="307" t="s">
        <v>736</v>
      </c>
      <c r="L46" s="109">
        <f>I46+J46*EERR!$D$2</f>
        <v>152332.4</v>
      </c>
      <c r="M46" s="109">
        <f>L46/EERR!$D$2</f>
        <v>220</v>
      </c>
      <c r="N46" s="109">
        <f>SUMIF(Jun!$B$3:$B$115,A46,Jun!$V$3:$V$115)</f>
        <v>0</v>
      </c>
      <c r="O46" s="182">
        <f t="shared" si="0"/>
        <v>1</v>
      </c>
    </row>
    <row r="47" spans="1:15" x14ac:dyDescent="0.25">
      <c r="A47" s="305">
        <v>1446</v>
      </c>
      <c r="B47" s="306" t="s">
        <v>737</v>
      </c>
      <c r="C47" s="307" t="s">
        <v>247</v>
      </c>
      <c r="D47" s="307" t="s">
        <v>123</v>
      </c>
      <c r="E47" s="307" t="s">
        <v>124</v>
      </c>
      <c r="F47" s="307" t="s">
        <v>129</v>
      </c>
      <c r="G47" s="307" t="s">
        <v>738</v>
      </c>
      <c r="H47" s="307" t="s">
        <v>126</v>
      </c>
      <c r="I47" s="308"/>
      <c r="J47" s="308">
        <v>820</v>
      </c>
      <c r="K47" s="307" t="s">
        <v>739</v>
      </c>
      <c r="L47" s="109">
        <f>I47+J47*EERR!$D$2</f>
        <v>567784.4</v>
      </c>
      <c r="M47" s="109">
        <f>L47/EERR!$D$2</f>
        <v>820.00000000000011</v>
      </c>
      <c r="N47" s="109">
        <f>SUMIF(Jun!$B$3:$B$115,A47,Jun!$V$3:$V$115)</f>
        <v>0</v>
      </c>
      <c r="O47" s="182">
        <f t="shared" si="0"/>
        <v>1</v>
      </c>
    </row>
    <row r="48" spans="1:15" x14ac:dyDescent="0.25">
      <c r="A48" s="305">
        <v>1447</v>
      </c>
      <c r="B48" s="306" t="s">
        <v>740</v>
      </c>
      <c r="C48" s="307" t="s">
        <v>247</v>
      </c>
      <c r="D48" s="307" t="s">
        <v>123</v>
      </c>
      <c r="E48" s="307" t="s">
        <v>124</v>
      </c>
      <c r="F48" s="307" t="s">
        <v>129</v>
      </c>
      <c r="G48" s="307" t="s">
        <v>741</v>
      </c>
      <c r="H48" s="307" t="s">
        <v>126</v>
      </c>
      <c r="I48" s="308"/>
      <c r="J48" s="308">
        <v>220</v>
      </c>
      <c r="K48" s="307" t="s">
        <v>742</v>
      </c>
      <c r="L48" s="109">
        <f>I48+J48*EERR!$D$2</f>
        <v>152332.4</v>
      </c>
      <c r="M48" s="109">
        <f>L48/EERR!$D$2</f>
        <v>220</v>
      </c>
      <c r="N48" s="109">
        <f>SUMIF(Jun!$B$3:$B$115,A48,Jun!$V$3:$V$115)</f>
        <v>0</v>
      </c>
      <c r="O48" s="182">
        <f t="shared" si="0"/>
        <v>1</v>
      </c>
    </row>
    <row r="49" spans="1:15" x14ac:dyDescent="0.25">
      <c r="A49" s="305">
        <v>1448</v>
      </c>
      <c r="B49" s="306" t="s">
        <v>743</v>
      </c>
      <c r="C49" s="307" t="s">
        <v>247</v>
      </c>
      <c r="D49" s="307" t="s">
        <v>123</v>
      </c>
      <c r="E49" s="307" t="s">
        <v>124</v>
      </c>
      <c r="F49" s="307" t="s">
        <v>129</v>
      </c>
      <c r="G49" s="307" t="s">
        <v>744</v>
      </c>
      <c r="H49" s="307" t="s">
        <v>126</v>
      </c>
      <c r="I49" s="308"/>
      <c r="J49" s="308">
        <v>220</v>
      </c>
      <c r="K49" s="307" t="s">
        <v>745</v>
      </c>
      <c r="L49" s="109">
        <f>I49+J49*EERR!$D$2</f>
        <v>152332.4</v>
      </c>
      <c r="M49" s="109">
        <f>L49/EERR!$D$2</f>
        <v>220</v>
      </c>
      <c r="N49" s="109">
        <f>SUMIF(Jun!$B$3:$B$115,A49,Jun!$V$3:$V$115)</f>
        <v>0</v>
      </c>
      <c r="O49" s="182">
        <f t="shared" si="0"/>
        <v>1</v>
      </c>
    </row>
    <row r="50" spans="1:15" x14ac:dyDescent="0.25">
      <c r="A50" s="305">
        <v>1449</v>
      </c>
      <c r="B50" s="306" t="s">
        <v>746</v>
      </c>
      <c r="C50" s="307" t="s">
        <v>247</v>
      </c>
      <c r="D50" s="307" t="s">
        <v>123</v>
      </c>
      <c r="E50" s="307" t="s">
        <v>124</v>
      </c>
      <c r="F50" s="307" t="s">
        <v>129</v>
      </c>
      <c r="G50" s="307" t="s">
        <v>747</v>
      </c>
      <c r="H50" s="307" t="s">
        <v>126</v>
      </c>
      <c r="I50" s="308"/>
      <c r="J50" s="308">
        <v>220</v>
      </c>
      <c r="K50" s="307" t="s">
        <v>748</v>
      </c>
      <c r="L50" s="109">
        <f>I50+J50*EERR!$D$2</f>
        <v>152332.4</v>
      </c>
      <c r="M50" s="109">
        <f>L50/EERR!$D$2</f>
        <v>220</v>
      </c>
      <c r="N50" s="109">
        <f>SUMIF(Jun!$B$3:$B$115,A50,Jun!$V$3:$V$115)</f>
        <v>0</v>
      </c>
      <c r="O50" s="182">
        <f t="shared" si="0"/>
        <v>1</v>
      </c>
    </row>
    <row r="51" spans="1:15" x14ac:dyDescent="0.25">
      <c r="A51" s="305">
        <v>1450</v>
      </c>
      <c r="B51" s="306" t="s">
        <v>749</v>
      </c>
      <c r="C51" s="307" t="s">
        <v>247</v>
      </c>
      <c r="D51" s="307" t="s">
        <v>123</v>
      </c>
      <c r="E51" s="307" t="s">
        <v>124</v>
      </c>
      <c r="F51" s="307" t="s">
        <v>129</v>
      </c>
      <c r="G51" s="307" t="s">
        <v>750</v>
      </c>
      <c r="H51" s="307" t="s">
        <v>126</v>
      </c>
      <c r="I51" s="308"/>
      <c r="J51" s="308">
        <v>220</v>
      </c>
      <c r="K51" s="307" t="s">
        <v>751</v>
      </c>
      <c r="L51" s="109">
        <f>I51+J51*EERR!$D$2</f>
        <v>152332.4</v>
      </c>
      <c r="M51" s="109">
        <f>L51/EERR!$D$2</f>
        <v>220</v>
      </c>
      <c r="N51" s="109">
        <f>SUMIF(Jun!$B$3:$B$115,A51,Jun!$V$3:$V$115)</f>
        <v>0</v>
      </c>
      <c r="O51" s="182">
        <f t="shared" si="0"/>
        <v>1</v>
      </c>
    </row>
    <row r="52" spans="1:15" x14ac:dyDescent="0.25">
      <c r="A52" s="305">
        <v>1451</v>
      </c>
      <c r="B52" s="306" t="s">
        <v>752</v>
      </c>
      <c r="C52" s="307" t="s">
        <v>246</v>
      </c>
      <c r="D52" s="307" t="s">
        <v>123</v>
      </c>
      <c r="E52" s="307" t="s">
        <v>127</v>
      </c>
      <c r="F52" s="307" t="s">
        <v>128</v>
      </c>
      <c r="G52" s="307" t="s">
        <v>753</v>
      </c>
      <c r="H52" s="307" t="s">
        <v>127</v>
      </c>
      <c r="I52" s="308">
        <v>356048</v>
      </c>
      <c r="J52" s="308"/>
      <c r="K52" s="307" t="s">
        <v>754</v>
      </c>
      <c r="L52" s="109">
        <f>I52+J52*EERR!$D$2</f>
        <v>356048</v>
      </c>
      <c r="M52" s="109">
        <f>L52/EERR!$D$2</f>
        <v>514.20813956847007</v>
      </c>
      <c r="N52" s="109">
        <f>SUMIF(Jun!$B$3:$B$115,A52,Jun!$V$3:$V$115)</f>
        <v>0</v>
      </c>
      <c r="O52" s="182">
        <f t="shared" si="0"/>
        <v>1</v>
      </c>
    </row>
    <row r="53" spans="1:15" x14ac:dyDescent="0.25">
      <c r="A53" s="305">
        <v>1452</v>
      </c>
      <c r="B53" s="306" t="s">
        <v>755</v>
      </c>
      <c r="C53" s="307" t="s">
        <v>246</v>
      </c>
      <c r="D53" s="307" t="s">
        <v>123</v>
      </c>
      <c r="E53" s="307" t="s">
        <v>127</v>
      </c>
      <c r="F53" s="307" t="s">
        <v>128</v>
      </c>
      <c r="G53" s="307" t="s">
        <v>756</v>
      </c>
      <c r="H53" s="307" t="s">
        <v>127</v>
      </c>
      <c r="I53" s="308">
        <v>368995</v>
      </c>
      <c r="J53" s="308"/>
      <c r="K53" s="307" t="s">
        <v>757</v>
      </c>
      <c r="L53" s="109">
        <f>I53+J53*EERR!$D$2</f>
        <v>368995</v>
      </c>
      <c r="M53" s="109">
        <f>L53/EERR!$D$2</f>
        <v>532.90632852892759</v>
      </c>
      <c r="N53" s="109">
        <f>SUMIF(Jun!$B$3:$B$115,A53,Jun!$V$3:$V$115)</f>
        <v>0</v>
      </c>
      <c r="O53" s="182">
        <f t="shared" si="0"/>
        <v>1</v>
      </c>
    </row>
    <row r="54" spans="1:15" x14ac:dyDescent="0.25">
      <c r="A54" s="305">
        <v>1453</v>
      </c>
      <c r="B54" s="306" t="s">
        <v>758</v>
      </c>
      <c r="C54" s="307" t="s">
        <v>246</v>
      </c>
      <c r="D54" s="307" t="s">
        <v>123</v>
      </c>
      <c r="E54" s="307" t="s">
        <v>127</v>
      </c>
      <c r="F54" s="307" t="s">
        <v>128</v>
      </c>
      <c r="G54" s="307" t="s">
        <v>548</v>
      </c>
      <c r="H54" s="307" t="s">
        <v>127</v>
      </c>
      <c r="I54" s="308">
        <v>356048</v>
      </c>
      <c r="J54" s="308"/>
      <c r="K54" s="307" t="s">
        <v>759</v>
      </c>
      <c r="L54" s="109">
        <f>I54+J54*EERR!$D$2</f>
        <v>356048</v>
      </c>
      <c r="M54" s="109">
        <f>L54/EERR!$D$2</f>
        <v>514.20813956847007</v>
      </c>
      <c r="N54" s="109">
        <f>SUMIF(Jun!$B$3:$B$115,A54,Jun!$V$3:$V$115)</f>
        <v>0</v>
      </c>
      <c r="O54" s="182">
        <f t="shared" si="0"/>
        <v>1</v>
      </c>
    </row>
    <row r="55" spans="1:15" x14ac:dyDescent="0.25">
      <c r="A55" s="305">
        <v>1454</v>
      </c>
      <c r="B55" s="306" t="s">
        <v>760</v>
      </c>
      <c r="C55" s="307" t="s">
        <v>247</v>
      </c>
      <c r="D55" s="307" t="s">
        <v>123</v>
      </c>
      <c r="E55" s="307" t="s">
        <v>124</v>
      </c>
      <c r="F55" s="307" t="s">
        <v>129</v>
      </c>
      <c r="G55" s="307" t="s">
        <v>761</v>
      </c>
      <c r="H55" s="307" t="s">
        <v>126</v>
      </c>
      <c r="I55" s="308"/>
      <c r="J55" s="308">
        <v>209</v>
      </c>
      <c r="K55" s="307" t="s">
        <v>762</v>
      </c>
      <c r="L55" s="109">
        <f>I55+J55*EERR!$D$2</f>
        <v>144715.78</v>
      </c>
      <c r="M55" s="109">
        <f>L55/EERR!$D$2</f>
        <v>209</v>
      </c>
      <c r="N55" s="109">
        <f>SUMIF(Jun!$B$3:$B$115,A55,Jun!$V$3:$V$115)</f>
        <v>0</v>
      </c>
      <c r="O55" s="182">
        <f t="shared" si="0"/>
        <v>1</v>
      </c>
    </row>
    <row r="56" spans="1:15" x14ac:dyDescent="0.25">
      <c r="A56" s="305">
        <v>1455</v>
      </c>
      <c r="B56" s="306" t="s">
        <v>763</v>
      </c>
      <c r="C56" s="307" t="s">
        <v>247</v>
      </c>
      <c r="D56" s="307" t="s">
        <v>123</v>
      </c>
      <c r="E56" s="307" t="s">
        <v>124</v>
      </c>
      <c r="F56" s="307" t="s">
        <v>129</v>
      </c>
      <c r="G56" s="307" t="s">
        <v>764</v>
      </c>
      <c r="H56" s="307" t="s">
        <v>126</v>
      </c>
      <c r="I56" s="308"/>
      <c r="J56" s="308">
        <v>820</v>
      </c>
      <c r="K56" s="307" t="s">
        <v>765</v>
      </c>
      <c r="L56" s="109">
        <f>I56+J56*EERR!$D$2</f>
        <v>567784.4</v>
      </c>
      <c r="M56" s="109">
        <f>L56/EERR!$D$2</f>
        <v>820.00000000000011</v>
      </c>
      <c r="N56" s="109">
        <f>SUMIF(Jun!$B$3:$B$115,A56,Jun!$V$3:$V$115)</f>
        <v>0</v>
      </c>
      <c r="O56" s="182">
        <f t="shared" si="0"/>
        <v>1</v>
      </c>
    </row>
    <row r="57" spans="1:15" x14ac:dyDescent="0.25">
      <c r="A57" s="305">
        <v>1456</v>
      </c>
      <c r="B57" s="306" t="s">
        <v>766</v>
      </c>
      <c r="C57" s="307" t="s">
        <v>246</v>
      </c>
      <c r="D57" s="307" t="s">
        <v>123</v>
      </c>
      <c r="E57" s="307" t="s">
        <v>127</v>
      </c>
      <c r="F57" s="307" t="s">
        <v>128</v>
      </c>
      <c r="G57" s="307" t="s">
        <v>489</v>
      </c>
      <c r="H57" s="307" t="s">
        <v>127</v>
      </c>
      <c r="I57" s="308">
        <v>6000</v>
      </c>
      <c r="J57" s="308"/>
      <c r="K57" s="307" t="s">
        <v>767</v>
      </c>
      <c r="L57" s="109">
        <f>I57+J57*EERR!$D$2</f>
        <v>6000</v>
      </c>
      <c r="M57" s="109">
        <f>L57/EERR!$D$2</f>
        <v>8.6652609687761775</v>
      </c>
      <c r="N57" s="109">
        <f>SUMIF(Jun!$B$3:$B$115,A57,Jun!$V$3:$V$115)</f>
        <v>0</v>
      </c>
      <c r="O57" s="182">
        <f t="shared" si="0"/>
        <v>1</v>
      </c>
    </row>
    <row r="58" spans="1:15" x14ac:dyDescent="0.25">
      <c r="A58" s="305">
        <v>1457</v>
      </c>
      <c r="B58" s="306" t="s">
        <v>768</v>
      </c>
      <c r="C58" s="307" t="s">
        <v>247</v>
      </c>
      <c r="D58" s="307" t="s">
        <v>123</v>
      </c>
      <c r="E58" s="307" t="s">
        <v>124</v>
      </c>
      <c r="F58" s="307" t="s">
        <v>129</v>
      </c>
      <c r="G58" s="307" t="s">
        <v>769</v>
      </c>
      <c r="H58" s="307" t="s">
        <v>126</v>
      </c>
      <c r="I58" s="308"/>
      <c r="J58" s="308">
        <v>1640</v>
      </c>
      <c r="K58" s="307" t="s">
        <v>770</v>
      </c>
      <c r="L58" s="109">
        <f>I58+J58*EERR!$D$2</f>
        <v>1135568.8</v>
      </c>
      <c r="M58" s="109">
        <f>L58/EERR!$D$2</f>
        <v>1640.0000000000002</v>
      </c>
      <c r="N58" s="109">
        <f>SUMIF(Jun!$B$3:$B$115,A58,Jun!$V$3:$V$115)</f>
        <v>0</v>
      </c>
      <c r="O58" s="182">
        <f t="shared" si="0"/>
        <v>1</v>
      </c>
    </row>
    <row r="59" spans="1:15" x14ac:dyDescent="0.25">
      <c r="A59" s="305">
        <v>1458</v>
      </c>
      <c r="B59" s="306" t="s">
        <v>771</v>
      </c>
      <c r="C59" s="307" t="s">
        <v>247</v>
      </c>
      <c r="D59" s="307" t="s">
        <v>123</v>
      </c>
      <c r="E59" s="307" t="s">
        <v>124</v>
      </c>
      <c r="F59" s="307" t="s">
        <v>129</v>
      </c>
      <c r="G59" s="307" t="s">
        <v>554</v>
      </c>
      <c r="H59" s="307" t="s">
        <v>126</v>
      </c>
      <c r="I59" s="308"/>
      <c r="J59" s="308">
        <v>418</v>
      </c>
      <c r="K59" s="307" t="s">
        <v>772</v>
      </c>
      <c r="L59" s="109">
        <f>I59+J59*EERR!$D$2</f>
        <v>289431.56</v>
      </c>
      <c r="M59" s="109">
        <f>L59/EERR!$D$2</f>
        <v>418</v>
      </c>
      <c r="N59" s="109">
        <f>SUMIF(Jun!$B$3:$B$115,A59,Jun!$V$3:$V$115)</f>
        <v>0</v>
      </c>
      <c r="O59" s="182">
        <f t="shared" si="0"/>
        <v>1</v>
      </c>
    </row>
    <row r="60" spans="1:15" x14ac:dyDescent="0.25">
      <c r="A60" s="305">
        <v>1459</v>
      </c>
      <c r="B60" s="306" t="s">
        <v>773</v>
      </c>
      <c r="C60" s="307" t="s">
        <v>247</v>
      </c>
      <c r="D60" s="307" t="s">
        <v>123</v>
      </c>
      <c r="E60" s="307" t="s">
        <v>124</v>
      </c>
      <c r="F60" s="307" t="s">
        <v>129</v>
      </c>
      <c r="G60" s="307" t="s">
        <v>774</v>
      </c>
      <c r="H60" s="307" t="s">
        <v>126</v>
      </c>
      <c r="I60" s="308"/>
      <c r="J60" s="308">
        <v>708</v>
      </c>
      <c r="K60" s="307" t="s">
        <v>775</v>
      </c>
      <c r="L60" s="109">
        <f>I60+J60*EERR!$D$2</f>
        <v>490233.36</v>
      </c>
      <c r="M60" s="109">
        <f>L60/EERR!$D$2</f>
        <v>708</v>
      </c>
      <c r="N60" s="109">
        <f>SUMIF(Jun!$B$3:$B$115,A60,Jun!$V$3:$V$115)</f>
        <v>0</v>
      </c>
      <c r="O60" s="182">
        <f t="shared" si="0"/>
        <v>1</v>
      </c>
    </row>
    <row r="61" spans="1:15" x14ac:dyDescent="0.25">
      <c r="A61" s="305">
        <v>1460</v>
      </c>
      <c r="B61" s="306" t="s">
        <v>776</v>
      </c>
      <c r="C61" s="307" t="s">
        <v>247</v>
      </c>
      <c r="D61" s="307" t="s">
        <v>123</v>
      </c>
      <c r="E61" s="307" t="s">
        <v>124</v>
      </c>
      <c r="F61" s="307" t="s">
        <v>129</v>
      </c>
      <c r="G61" s="307" t="s">
        <v>777</v>
      </c>
      <c r="H61" s="307" t="s">
        <v>126</v>
      </c>
      <c r="I61" s="308"/>
      <c r="J61" s="308">
        <v>708</v>
      </c>
      <c r="K61" s="307" t="s">
        <v>778</v>
      </c>
      <c r="L61" s="109">
        <f>I61+J61*EERR!$D$2</f>
        <v>490233.36</v>
      </c>
      <c r="M61" s="109">
        <f>L61/EERR!$D$2</f>
        <v>708</v>
      </c>
      <c r="N61" s="109">
        <f>SUMIF(Jun!$B$3:$B$115,A61,Jun!$V$3:$V$115)</f>
        <v>0</v>
      </c>
      <c r="O61" s="182">
        <f t="shared" si="0"/>
        <v>1</v>
      </c>
    </row>
    <row r="62" spans="1:15" x14ac:dyDescent="0.25">
      <c r="A62" s="305">
        <v>1461</v>
      </c>
      <c r="B62" s="306" t="s">
        <v>776</v>
      </c>
      <c r="C62" s="307" t="s">
        <v>247</v>
      </c>
      <c r="D62" s="307" t="s">
        <v>123</v>
      </c>
      <c r="E62" s="307" t="s">
        <v>124</v>
      </c>
      <c r="F62" s="307" t="s">
        <v>125</v>
      </c>
      <c r="G62" s="307" t="s">
        <v>779</v>
      </c>
      <c r="H62" s="307" t="s">
        <v>126</v>
      </c>
      <c r="I62" s="308"/>
      <c r="J62" s="308">
        <v>708</v>
      </c>
      <c r="K62" s="307" t="s">
        <v>467</v>
      </c>
      <c r="L62" s="109">
        <f>I62+J62*EERR!$D$2</f>
        <v>490233.36</v>
      </c>
      <c r="M62" s="109">
        <f>L62/EERR!$D$2</f>
        <v>708</v>
      </c>
      <c r="N62" s="109">
        <f>SUMIF(Jun!$B$3:$B$115,A62,Jun!$V$3:$V$115)</f>
        <v>1470700.0799999998</v>
      </c>
      <c r="O62" s="182">
        <f t="shared" si="0"/>
        <v>1</v>
      </c>
    </row>
    <row r="63" spans="1:15" x14ac:dyDescent="0.25">
      <c r="A63" s="305">
        <v>1462</v>
      </c>
      <c r="B63" s="306" t="s">
        <v>780</v>
      </c>
      <c r="C63" s="307" t="s">
        <v>247</v>
      </c>
      <c r="D63" s="307" t="s">
        <v>123</v>
      </c>
      <c r="E63" s="307" t="s">
        <v>124</v>
      </c>
      <c r="F63" s="307" t="s">
        <v>129</v>
      </c>
      <c r="G63" s="307" t="s">
        <v>557</v>
      </c>
      <c r="H63" s="307" t="s">
        <v>126</v>
      </c>
      <c r="I63" s="308"/>
      <c r="J63" s="308">
        <v>440</v>
      </c>
      <c r="K63" s="307" t="s">
        <v>781</v>
      </c>
      <c r="L63" s="109">
        <f>I63+J63*EERR!$D$2</f>
        <v>304664.8</v>
      </c>
      <c r="M63" s="109">
        <f>L63/EERR!$D$2</f>
        <v>440</v>
      </c>
      <c r="N63" s="109">
        <f>SUMIF(Jun!$B$3:$B$115,A63,Jun!$V$3:$V$115)</f>
        <v>0</v>
      </c>
      <c r="O63" s="182">
        <f t="shared" si="0"/>
        <v>1</v>
      </c>
    </row>
    <row r="64" spans="1:15" x14ac:dyDescent="0.25">
      <c r="A64" s="305">
        <v>1463</v>
      </c>
      <c r="B64" s="306" t="s">
        <v>782</v>
      </c>
      <c r="C64" s="307" t="s">
        <v>247</v>
      </c>
      <c r="D64" s="307" t="s">
        <v>123</v>
      </c>
      <c r="E64" s="307" t="s">
        <v>124</v>
      </c>
      <c r="F64" s="307" t="s">
        <v>129</v>
      </c>
      <c r="G64" s="307" t="s">
        <v>783</v>
      </c>
      <c r="H64" s="307" t="s">
        <v>126</v>
      </c>
      <c r="I64" s="308"/>
      <c r="J64" s="308">
        <v>220</v>
      </c>
      <c r="K64" s="307" t="s">
        <v>784</v>
      </c>
      <c r="L64" s="109">
        <f>I64+J64*EERR!$D$2</f>
        <v>152332.4</v>
      </c>
      <c r="M64" s="109">
        <f>L64/EERR!$D$2</f>
        <v>220</v>
      </c>
      <c r="N64" s="109">
        <f>SUMIF(Jun!$B$3:$B$115,A64,Jun!$V$3:$V$115)</f>
        <v>152332.4</v>
      </c>
      <c r="O64" s="182">
        <f t="shared" si="0"/>
        <v>1</v>
      </c>
    </row>
    <row r="65" spans="1:15" x14ac:dyDescent="0.25">
      <c r="A65" s="305">
        <v>1464</v>
      </c>
      <c r="B65" s="306" t="s">
        <v>785</v>
      </c>
      <c r="C65" s="307" t="s">
        <v>247</v>
      </c>
      <c r="D65" s="307" t="s">
        <v>123</v>
      </c>
      <c r="E65" s="307" t="s">
        <v>124</v>
      </c>
      <c r="F65" s="307" t="s">
        <v>129</v>
      </c>
      <c r="G65" s="307" t="s">
        <v>786</v>
      </c>
      <c r="H65" s="307" t="s">
        <v>126</v>
      </c>
      <c r="I65" s="308"/>
      <c r="J65" s="308">
        <v>220</v>
      </c>
      <c r="K65" s="307" t="s">
        <v>787</v>
      </c>
      <c r="L65" s="109">
        <f>I65+J65*EERR!$D$2</f>
        <v>152332.4</v>
      </c>
      <c r="M65" s="109">
        <f>L65/EERR!$D$2</f>
        <v>220</v>
      </c>
      <c r="N65" s="109">
        <f>SUMIF(Jun!$B$3:$B$115,A65,Jun!$V$3:$V$115)</f>
        <v>0</v>
      </c>
      <c r="O65" s="182">
        <f t="shared" si="0"/>
        <v>1</v>
      </c>
    </row>
    <row r="66" spans="1:15" x14ac:dyDescent="0.25">
      <c r="A66" s="305">
        <v>1465</v>
      </c>
      <c r="B66" s="306" t="s">
        <v>788</v>
      </c>
      <c r="C66" s="307" t="s">
        <v>246</v>
      </c>
      <c r="D66" s="307" t="s">
        <v>123</v>
      </c>
      <c r="E66" s="307" t="s">
        <v>127</v>
      </c>
      <c r="F66" s="307" t="s">
        <v>129</v>
      </c>
      <c r="G66" s="307" t="s">
        <v>557</v>
      </c>
      <c r="H66" s="307" t="s">
        <v>127</v>
      </c>
      <c r="I66" s="308">
        <v>20000</v>
      </c>
      <c r="J66" s="308"/>
      <c r="K66" s="307" t="s">
        <v>789</v>
      </c>
      <c r="L66" s="109">
        <f>I66+J66*EERR!$D$2</f>
        <v>20000</v>
      </c>
      <c r="M66" s="109">
        <f>L66/EERR!$D$2</f>
        <v>28.884203229253924</v>
      </c>
      <c r="N66" s="109">
        <f>SUMIF(Jun!$B$3:$B$115,A66,Jun!$V$3:$V$115)</f>
        <v>0</v>
      </c>
      <c r="O66" s="182">
        <f t="shared" si="0"/>
        <v>1</v>
      </c>
    </row>
    <row r="67" spans="1:15" x14ac:dyDescent="0.25">
      <c r="A67" s="305">
        <v>1466</v>
      </c>
      <c r="B67" s="306" t="s">
        <v>790</v>
      </c>
      <c r="C67" s="307" t="s">
        <v>246</v>
      </c>
      <c r="D67" s="307" t="s">
        <v>123</v>
      </c>
      <c r="E67" s="307" t="s">
        <v>127</v>
      </c>
      <c r="F67" s="307" t="s">
        <v>128</v>
      </c>
      <c r="G67" s="307" t="s">
        <v>791</v>
      </c>
      <c r="H67" s="307" t="s">
        <v>127</v>
      </c>
      <c r="I67" s="308">
        <v>534072</v>
      </c>
      <c r="J67" s="308"/>
      <c r="K67" s="307" t="s">
        <v>792</v>
      </c>
      <c r="L67" s="109">
        <f>I67+J67*EERR!$D$2</f>
        <v>534072</v>
      </c>
      <c r="M67" s="109">
        <f>L67/EERR!$D$2</f>
        <v>771.31220935270505</v>
      </c>
      <c r="N67" s="109">
        <f>SUMIF(Jun!$B$3:$B$115,A67,Jun!$V$3:$V$115)</f>
        <v>0</v>
      </c>
      <c r="O67" s="182">
        <f t="shared" si="0"/>
        <v>1</v>
      </c>
    </row>
    <row r="68" spans="1:15" x14ac:dyDescent="0.25">
      <c r="A68" s="305">
        <v>1467</v>
      </c>
      <c r="B68" s="306" t="s">
        <v>793</v>
      </c>
      <c r="C68" s="307" t="s">
        <v>247</v>
      </c>
      <c r="D68" s="307" t="s">
        <v>123</v>
      </c>
      <c r="E68" s="307" t="s">
        <v>124</v>
      </c>
      <c r="F68" s="307" t="s">
        <v>128</v>
      </c>
      <c r="G68" s="307" t="s">
        <v>794</v>
      </c>
      <c r="H68" s="307" t="s">
        <v>126</v>
      </c>
      <c r="I68" s="308"/>
      <c r="J68" s="308">
        <v>220</v>
      </c>
      <c r="K68" s="307" t="s">
        <v>795</v>
      </c>
      <c r="L68" s="109">
        <f>I68+J68*EERR!$D$2</f>
        <v>152332.4</v>
      </c>
      <c r="M68" s="109">
        <f>L68/EERR!$D$2</f>
        <v>220</v>
      </c>
      <c r="N68" s="109">
        <f>SUMIF(Jun!$B$3:$B$115,A68,Jun!$V$3:$V$115)</f>
        <v>0</v>
      </c>
      <c r="O68" s="182">
        <f t="shared" si="0"/>
        <v>1</v>
      </c>
    </row>
    <row r="69" spans="1:15" x14ac:dyDescent="0.25">
      <c r="A69" s="305">
        <v>1468</v>
      </c>
      <c r="B69" s="306" t="s">
        <v>796</v>
      </c>
      <c r="C69" s="307" t="s">
        <v>247</v>
      </c>
      <c r="D69" s="307" t="s">
        <v>123</v>
      </c>
      <c r="E69" s="307" t="s">
        <v>124</v>
      </c>
      <c r="F69" s="307" t="s">
        <v>129</v>
      </c>
      <c r="G69" s="307" t="s">
        <v>620</v>
      </c>
      <c r="H69" s="307" t="s">
        <v>126</v>
      </c>
      <c r="I69" s="308"/>
      <c r="J69" s="308">
        <v>880</v>
      </c>
      <c r="K69" s="307" t="s">
        <v>797</v>
      </c>
      <c r="L69" s="109">
        <f>I69+J69*EERR!$D$2</f>
        <v>609329.6</v>
      </c>
      <c r="M69" s="109">
        <f>L69/EERR!$D$2</f>
        <v>880</v>
      </c>
      <c r="N69" s="109">
        <f>SUMIF(Jun!$B$3:$B$115,A69,Jun!$V$3:$V$115)</f>
        <v>0</v>
      </c>
      <c r="O69" s="182">
        <f t="shared" si="0"/>
        <v>1</v>
      </c>
    </row>
    <row r="70" spans="1:15" x14ac:dyDescent="0.25">
      <c r="A70" s="305">
        <v>1469</v>
      </c>
      <c r="B70" s="306" t="s">
        <v>798</v>
      </c>
      <c r="C70" s="307" t="s">
        <v>246</v>
      </c>
      <c r="D70" s="307" t="s">
        <v>123</v>
      </c>
      <c r="E70" s="307" t="s">
        <v>127</v>
      </c>
      <c r="F70" s="307" t="s">
        <v>128</v>
      </c>
      <c r="G70" s="307" t="s">
        <v>799</v>
      </c>
      <c r="H70" s="307" t="s">
        <v>127</v>
      </c>
      <c r="I70" s="308">
        <v>169123</v>
      </c>
      <c r="J70" s="308"/>
      <c r="K70" s="307" t="s">
        <v>800</v>
      </c>
      <c r="L70" s="109">
        <f>I70+J70*EERR!$D$2</f>
        <v>169123</v>
      </c>
      <c r="M70" s="109">
        <f>L70/EERR!$D$2</f>
        <v>244.24915513705557</v>
      </c>
      <c r="N70" s="109">
        <f>SUMIF(Jun!$B$3:$B$115,A70,Jun!$V$3:$V$115)</f>
        <v>0</v>
      </c>
      <c r="O70" s="182">
        <f t="shared" ref="O70" si="1">+A70-A69</f>
        <v>1</v>
      </c>
    </row>
    <row r="71" spans="1:15" x14ac:dyDescent="0.25">
      <c r="A71" s="305"/>
      <c r="B71" s="306"/>
      <c r="C71" s="307"/>
      <c r="D71" s="307"/>
      <c r="E71" s="307"/>
      <c r="F71" s="307"/>
      <c r="G71" s="307"/>
      <c r="H71" s="307"/>
      <c r="I71" s="308"/>
      <c r="J71" s="308"/>
      <c r="K71" s="307"/>
      <c r="L71" s="109">
        <f>I71+J71*EERR!$D$2</f>
        <v>0</v>
      </c>
      <c r="M71" s="109">
        <f>L71/EERR!$D$2</f>
        <v>0</v>
      </c>
      <c r="N71" s="109">
        <f>SUMIF(Jun!$B$3:$B$115,A71,Jun!$V$3:$V$115)</f>
        <v>0</v>
      </c>
      <c r="O71" s="182" t="e">
        <f>+A71-#REF!</f>
        <v>#REF!</v>
      </c>
    </row>
    <row r="72" spans="1:15" x14ac:dyDescent="0.25">
      <c r="A72" s="305"/>
      <c r="B72" s="306"/>
      <c r="C72" s="307"/>
      <c r="D72" s="307"/>
      <c r="E72" s="307"/>
      <c r="F72" s="307"/>
      <c r="G72" s="307"/>
      <c r="H72" s="307"/>
      <c r="I72" s="308"/>
      <c r="J72" s="308"/>
      <c r="K72" s="307"/>
      <c r="L72" s="109">
        <f>I72+J72*EERR!$D$2</f>
        <v>0</v>
      </c>
      <c r="M72" s="109">
        <f>L72/EERR!$D$2</f>
        <v>0</v>
      </c>
      <c r="N72" s="109">
        <f>SUMIF(Jun!$B$3:$B$115,A72,Jun!$V$3:$V$115)</f>
        <v>0</v>
      </c>
      <c r="O72" s="182">
        <f t="shared" ref="O72:O85" si="2">+A72-A71</f>
        <v>0</v>
      </c>
    </row>
    <row r="73" spans="1:15" x14ac:dyDescent="0.25">
      <c r="A73" s="305"/>
      <c r="B73" s="306"/>
      <c r="C73" s="307"/>
      <c r="D73" s="307"/>
      <c r="E73" s="307"/>
      <c r="F73" s="307"/>
      <c r="G73" s="307"/>
      <c r="H73" s="307"/>
      <c r="I73" s="308"/>
      <c r="J73" s="308"/>
      <c r="K73" s="307"/>
      <c r="L73" s="109">
        <f>I73+J73*EERR!$D$2</f>
        <v>0</v>
      </c>
      <c r="M73" s="109">
        <f>L73/EERR!$D$2</f>
        <v>0</v>
      </c>
      <c r="N73" s="109">
        <f>SUMIF(Jun!$B$3:$B$115,A73,Jun!$V$3:$V$115)</f>
        <v>0</v>
      </c>
      <c r="O73" s="182">
        <f t="shared" si="2"/>
        <v>0</v>
      </c>
    </row>
    <row r="74" spans="1:15" x14ac:dyDescent="0.25">
      <c r="A74" s="305"/>
      <c r="B74" s="306"/>
      <c r="C74" s="307"/>
      <c r="D74" s="307"/>
      <c r="E74" s="307"/>
      <c r="F74" s="307"/>
      <c r="G74" s="307"/>
      <c r="H74" s="307"/>
      <c r="I74" s="308"/>
      <c r="J74" s="308"/>
      <c r="K74" s="307"/>
      <c r="L74" s="109">
        <f>I74+J74*EERR!$D$2</f>
        <v>0</v>
      </c>
      <c r="M74" s="109">
        <f>L74/EERR!$D$2</f>
        <v>0</v>
      </c>
      <c r="N74" s="109">
        <f>SUMIF(Jun!$B$3:$B$115,A74,Jun!$V$3:$V$115)</f>
        <v>0</v>
      </c>
      <c r="O74" s="182">
        <f t="shared" si="2"/>
        <v>0</v>
      </c>
    </row>
    <row r="75" spans="1:15" x14ac:dyDescent="0.25">
      <c r="A75" s="305"/>
      <c r="B75" s="306"/>
      <c r="C75" s="307"/>
      <c r="D75" s="307"/>
      <c r="E75" s="307"/>
      <c r="F75" s="307"/>
      <c r="G75" s="307"/>
      <c r="H75" s="307"/>
      <c r="I75" s="308"/>
      <c r="J75" s="308"/>
      <c r="K75" s="307"/>
      <c r="L75" s="109">
        <f>I75+J75*EERR!$D$2</f>
        <v>0</v>
      </c>
      <c r="M75" s="109">
        <f>L75/EERR!$D$2</f>
        <v>0</v>
      </c>
      <c r="N75" s="109">
        <f>SUMIF(Jun!$B$3:$B$115,A75,Jun!$V$3:$V$115)</f>
        <v>0</v>
      </c>
      <c r="O75" s="182">
        <f t="shared" si="2"/>
        <v>0</v>
      </c>
    </row>
    <row r="76" spans="1:15" x14ac:dyDescent="0.25">
      <c r="A76" s="305"/>
      <c r="B76" s="306"/>
      <c r="C76" s="307"/>
      <c r="D76" s="307"/>
      <c r="E76" s="307"/>
      <c r="F76" s="307"/>
      <c r="G76" s="307"/>
      <c r="H76" s="307"/>
      <c r="I76" s="308"/>
      <c r="J76" s="308"/>
      <c r="K76" s="307"/>
      <c r="L76" s="109">
        <f>I76+J76*EERR!$D$2</f>
        <v>0</v>
      </c>
      <c r="M76" s="109">
        <f>L76/EERR!$D$2</f>
        <v>0</v>
      </c>
      <c r="N76" s="109">
        <f>SUMIF(Jun!$B$3:$B$115,A76,Jun!$V$3:$V$115)</f>
        <v>0</v>
      </c>
      <c r="O76" s="182">
        <f t="shared" si="2"/>
        <v>0</v>
      </c>
    </row>
    <row r="77" spans="1:15" x14ac:dyDescent="0.25">
      <c r="A77" s="305"/>
      <c r="B77" s="306"/>
      <c r="C77" s="307"/>
      <c r="D77" s="307"/>
      <c r="E77" s="307"/>
      <c r="F77" s="307"/>
      <c r="G77" s="307"/>
      <c r="H77" s="307"/>
      <c r="I77" s="308"/>
      <c r="J77" s="308"/>
      <c r="K77" s="307"/>
      <c r="L77" s="109">
        <f>I77+J77*EERR!$D$2</f>
        <v>0</v>
      </c>
      <c r="M77" s="109">
        <f>L77/EERR!$D$2</f>
        <v>0</v>
      </c>
      <c r="N77" s="109">
        <f>SUMIF(Jun!$B$3:$B$115,A77,Jun!$V$3:$V$115)</f>
        <v>0</v>
      </c>
      <c r="O77" s="182">
        <f t="shared" si="2"/>
        <v>0</v>
      </c>
    </row>
    <row r="78" spans="1:15" x14ac:dyDescent="0.25">
      <c r="A78" s="305"/>
      <c r="B78" s="306"/>
      <c r="C78" s="307"/>
      <c r="D78" s="307"/>
      <c r="E78" s="307"/>
      <c r="F78" s="307"/>
      <c r="G78" s="307"/>
      <c r="H78" s="307"/>
      <c r="I78" s="308"/>
      <c r="J78" s="308"/>
      <c r="K78" s="307"/>
      <c r="L78" s="109">
        <f>I78+J78*EERR!$D$2</f>
        <v>0</v>
      </c>
      <c r="M78" s="109">
        <f>L78/EERR!$D$2</f>
        <v>0</v>
      </c>
      <c r="N78" s="109">
        <f>SUMIF(Jun!$B$3:$B$115,A78,Jun!$V$3:$V$115)</f>
        <v>0</v>
      </c>
      <c r="O78" s="182">
        <f t="shared" si="2"/>
        <v>0</v>
      </c>
    </row>
    <row r="79" spans="1:15" x14ac:dyDescent="0.25">
      <c r="A79" s="305"/>
      <c r="B79" s="306"/>
      <c r="C79" s="307"/>
      <c r="D79" s="307"/>
      <c r="E79" s="307"/>
      <c r="F79" s="307"/>
      <c r="G79" s="307"/>
      <c r="H79" s="307"/>
      <c r="I79" s="308"/>
      <c r="J79" s="308"/>
      <c r="K79" s="307"/>
      <c r="L79" s="109">
        <f>I79+J79*EERR!$D$2</f>
        <v>0</v>
      </c>
      <c r="M79" s="109">
        <f>L79/EERR!$D$2</f>
        <v>0</v>
      </c>
      <c r="N79" s="109">
        <f>SUMIF(Jun!$B$3:$B$115,A79,Jun!$V$3:$V$115)</f>
        <v>0</v>
      </c>
      <c r="O79" s="182">
        <f t="shared" si="2"/>
        <v>0</v>
      </c>
    </row>
    <row r="80" spans="1:15" x14ac:dyDescent="0.25">
      <c r="A80" s="305"/>
      <c r="B80" s="306"/>
      <c r="C80" s="307"/>
      <c r="D80" s="307"/>
      <c r="E80" s="307"/>
      <c r="F80" s="307"/>
      <c r="G80" s="307"/>
      <c r="H80" s="307"/>
      <c r="I80" s="308"/>
      <c r="J80" s="308"/>
      <c r="K80" s="307"/>
      <c r="L80" s="109">
        <f>I80+J80*EERR!$D$2</f>
        <v>0</v>
      </c>
      <c r="M80" s="109">
        <f>L80/EERR!$D$2</f>
        <v>0</v>
      </c>
      <c r="N80" s="109">
        <f>SUMIF(Jun!$B$3:$B$115,A80,Jun!$V$3:$V$115)</f>
        <v>0</v>
      </c>
      <c r="O80" s="182">
        <f t="shared" si="2"/>
        <v>0</v>
      </c>
    </row>
    <row r="81" spans="1:18" x14ac:dyDescent="0.25">
      <c r="A81" s="305"/>
      <c r="B81" s="306"/>
      <c r="C81" s="307"/>
      <c r="D81" s="307"/>
      <c r="E81" s="307"/>
      <c r="F81" s="307"/>
      <c r="G81" s="307"/>
      <c r="H81" s="307"/>
      <c r="I81" s="308"/>
      <c r="J81" s="308"/>
      <c r="K81" s="307"/>
      <c r="L81" s="109">
        <f>I81+J81*EERR!$D$2</f>
        <v>0</v>
      </c>
      <c r="M81" s="109">
        <f>L81/EERR!$D$2</f>
        <v>0</v>
      </c>
      <c r="N81" s="109">
        <f>SUMIF(Jun!$B$3:$B$115,A81,Jun!$V$3:$V$115)</f>
        <v>0</v>
      </c>
      <c r="O81" s="182">
        <f t="shared" si="2"/>
        <v>0</v>
      </c>
    </row>
    <row r="82" spans="1:18" x14ac:dyDescent="0.25">
      <c r="A82" s="305"/>
      <c r="B82" s="306"/>
      <c r="C82" s="307"/>
      <c r="D82" s="307"/>
      <c r="E82" s="307"/>
      <c r="F82" s="307"/>
      <c r="G82" s="307"/>
      <c r="H82" s="307"/>
      <c r="I82" s="308"/>
      <c r="J82" s="308"/>
      <c r="K82" s="307"/>
      <c r="L82" s="109">
        <f>I82+J82*EERR!$D$2</f>
        <v>0</v>
      </c>
      <c r="M82" s="109">
        <f>L82/EERR!$D$2</f>
        <v>0</v>
      </c>
      <c r="N82" s="109">
        <f>SUMIF(Jun!$B$3:$B$115,A82,Jun!$V$3:$V$115)</f>
        <v>0</v>
      </c>
      <c r="O82" s="182">
        <f t="shared" si="2"/>
        <v>0</v>
      </c>
    </row>
    <row r="83" spans="1:18" x14ac:dyDescent="0.25">
      <c r="A83" s="305"/>
      <c r="B83" s="306"/>
      <c r="C83" s="307"/>
      <c r="D83" s="307"/>
      <c r="E83" s="307"/>
      <c r="F83" s="307"/>
      <c r="G83" s="307"/>
      <c r="H83" s="307"/>
      <c r="I83" s="308"/>
      <c r="J83" s="308"/>
      <c r="K83" s="307"/>
      <c r="L83" s="109">
        <f>I83+J83*EERR!$D$2</f>
        <v>0</v>
      </c>
      <c r="M83" s="109">
        <f>L83/EERR!$D$2</f>
        <v>0</v>
      </c>
      <c r="N83" s="109">
        <f>SUMIF(Jun!$B$3:$B$115,A83,Jun!$V$3:$V$115)</f>
        <v>0</v>
      </c>
      <c r="O83" s="182">
        <f t="shared" si="2"/>
        <v>0</v>
      </c>
    </row>
    <row r="84" spans="1:18" x14ac:dyDescent="0.25">
      <c r="A84" s="305"/>
      <c r="B84" s="306"/>
      <c r="C84" s="307"/>
      <c r="D84" s="307"/>
      <c r="E84" s="307"/>
      <c r="F84" s="307"/>
      <c r="G84" s="307"/>
      <c r="H84" s="307"/>
      <c r="I84" s="308"/>
      <c r="J84" s="308"/>
      <c r="K84" s="307"/>
      <c r="L84" s="109">
        <f>I84+J84*EERR!$D$2</f>
        <v>0</v>
      </c>
      <c r="M84" s="109">
        <f>L84/EERR!$D$2</f>
        <v>0</v>
      </c>
      <c r="N84" s="109">
        <f>SUMIF(Jun!$B$3:$B$115,A84,Jun!$V$3:$V$115)</f>
        <v>0</v>
      </c>
      <c r="O84" s="182">
        <f t="shared" si="2"/>
        <v>0</v>
      </c>
    </row>
    <row r="85" spans="1:18" x14ac:dyDescent="0.25">
      <c r="A85" s="305"/>
      <c r="B85" s="306"/>
      <c r="C85" s="307"/>
      <c r="D85" s="307"/>
      <c r="E85" s="307"/>
      <c r="F85" s="307"/>
      <c r="G85" s="307"/>
      <c r="H85" s="307"/>
      <c r="I85" s="308"/>
      <c r="J85" s="308"/>
      <c r="K85" s="307"/>
      <c r="L85" s="109">
        <f>I85+J85*EERR!$D$2</f>
        <v>0</v>
      </c>
      <c r="M85" s="109">
        <f>L85/EERR!$D$2</f>
        <v>0</v>
      </c>
      <c r="N85" s="109">
        <f>SUMIF(Jun!$B$3:$B$115,A85,Jun!$V$3:$V$115)</f>
        <v>0</v>
      </c>
      <c r="O85" s="182">
        <f t="shared" si="2"/>
        <v>0</v>
      </c>
    </row>
    <row r="86" spans="1:18" x14ac:dyDescent="0.25">
      <c r="A86" s="305"/>
      <c r="B86" s="306"/>
      <c r="C86" s="307"/>
      <c r="D86" s="307"/>
      <c r="E86" s="307"/>
      <c r="F86" s="307"/>
      <c r="G86" s="307"/>
      <c r="H86" s="307"/>
      <c r="I86" s="308"/>
      <c r="J86" s="308"/>
      <c r="K86" s="307"/>
      <c r="L86" s="109">
        <f>I86+J86*EERR!$D$2</f>
        <v>0</v>
      </c>
      <c r="M86" s="109">
        <f>L86/EERR!$D$2</f>
        <v>0</v>
      </c>
      <c r="N86" s="109">
        <f>SUMIF(Jun!$B$3:$B$115,A86,Jun!$V$3:$V$115)</f>
        <v>0</v>
      </c>
      <c r="O86" s="182">
        <f t="shared" ref="O86:O128" si="3">+A86-A85</f>
        <v>0</v>
      </c>
    </row>
    <row r="87" spans="1:18" x14ac:dyDescent="0.25">
      <c r="A87" s="305"/>
      <c r="B87" s="306"/>
      <c r="C87" s="307"/>
      <c r="D87" s="307"/>
      <c r="E87" s="307"/>
      <c r="F87" s="307"/>
      <c r="G87" s="307"/>
      <c r="H87" s="307"/>
      <c r="I87" s="308"/>
      <c r="J87" s="308"/>
      <c r="K87" s="307"/>
      <c r="L87" s="109">
        <f>I87+J87*EERR!$D$2</f>
        <v>0</v>
      </c>
      <c r="M87" s="109">
        <f>L87/EERR!$D$2</f>
        <v>0</v>
      </c>
      <c r="N87" s="109">
        <f>SUMIF(Jun!$B$3:$B$115,A87,Jun!$V$3:$V$115)</f>
        <v>0</v>
      </c>
      <c r="O87" s="182">
        <f t="shared" si="3"/>
        <v>0</v>
      </c>
    </row>
    <row r="88" spans="1:18" x14ac:dyDescent="0.25">
      <c r="A88" s="305"/>
      <c r="B88" s="306"/>
      <c r="C88" s="307"/>
      <c r="D88" s="307"/>
      <c r="E88" s="307"/>
      <c r="F88" s="307"/>
      <c r="G88" s="307"/>
      <c r="H88" s="307"/>
      <c r="I88" s="308"/>
      <c r="J88" s="308"/>
      <c r="K88" s="307"/>
      <c r="L88" s="109">
        <f>I88+J88*EERR!$D$2</f>
        <v>0</v>
      </c>
      <c r="M88" s="109">
        <f>L88/EERR!$D$2</f>
        <v>0</v>
      </c>
      <c r="N88" s="109">
        <f>SUMIF(Jun!$B$3:$B$115,A88,Jun!$V$3:$V$115)</f>
        <v>0</v>
      </c>
      <c r="O88" s="182">
        <f t="shared" si="3"/>
        <v>0</v>
      </c>
    </row>
    <row r="89" spans="1:18" x14ac:dyDescent="0.25">
      <c r="A89" s="305"/>
      <c r="B89" s="306"/>
      <c r="C89" s="307"/>
      <c r="D89" s="307"/>
      <c r="E89" s="307"/>
      <c r="F89" s="307"/>
      <c r="G89" s="307"/>
      <c r="H89" s="307"/>
      <c r="I89" s="308"/>
      <c r="J89" s="308"/>
      <c r="K89" s="307"/>
      <c r="L89" s="109">
        <f>I89+J89*EERR!$D$2</f>
        <v>0</v>
      </c>
      <c r="M89" s="109">
        <f>L89/EERR!$D$2</f>
        <v>0</v>
      </c>
      <c r="N89" s="109">
        <f>SUMIF(Jun!$B$3:$B$115,A89,Jun!$V$3:$V$115)</f>
        <v>0</v>
      </c>
      <c r="O89" s="182">
        <f t="shared" si="3"/>
        <v>0</v>
      </c>
    </row>
    <row r="90" spans="1:18" x14ac:dyDescent="0.25">
      <c r="A90" s="305"/>
      <c r="B90" s="306"/>
      <c r="C90" s="307"/>
      <c r="D90" s="307"/>
      <c r="E90" s="307"/>
      <c r="F90" s="307"/>
      <c r="G90" s="307"/>
      <c r="H90" s="307"/>
      <c r="I90" s="308"/>
      <c r="J90" s="308"/>
      <c r="K90" s="307"/>
      <c r="L90" s="109">
        <f>I90+J90*EERR!$D$2</f>
        <v>0</v>
      </c>
      <c r="M90" s="109">
        <f>L90/EERR!$D$2</f>
        <v>0</v>
      </c>
      <c r="N90" s="109">
        <f>SUMIF(Jun!$B$3:$B$115,A90,Jun!$V$3:$V$115)</f>
        <v>0</v>
      </c>
      <c r="O90" s="182">
        <f t="shared" si="3"/>
        <v>0</v>
      </c>
    </row>
    <row r="91" spans="1:18" x14ac:dyDescent="0.25">
      <c r="A91" s="305"/>
      <c r="B91" s="306"/>
      <c r="C91" s="307"/>
      <c r="D91" s="307"/>
      <c r="E91" s="307"/>
      <c r="F91" s="307"/>
      <c r="G91" s="307"/>
      <c r="H91" s="307"/>
      <c r="I91" s="308"/>
      <c r="J91" s="308"/>
      <c r="K91" s="307"/>
      <c r="L91" s="109">
        <f>I91+J91*EERR!$D$2</f>
        <v>0</v>
      </c>
      <c r="M91" s="109">
        <f>L91/EERR!$D$2</f>
        <v>0</v>
      </c>
      <c r="N91" s="109">
        <f>SUMIF(Jun!$B$3:$B$115,A91,Jun!$V$3:$V$115)</f>
        <v>0</v>
      </c>
      <c r="O91" s="182">
        <f t="shared" si="3"/>
        <v>0</v>
      </c>
    </row>
    <row r="92" spans="1:18" x14ac:dyDescent="0.25">
      <c r="A92" s="305"/>
      <c r="B92" s="306"/>
      <c r="C92" s="307"/>
      <c r="D92" s="307"/>
      <c r="E92" s="307"/>
      <c r="F92" s="307"/>
      <c r="G92" s="307"/>
      <c r="H92" s="307"/>
      <c r="I92" s="308"/>
      <c r="J92" s="308"/>
      <c r="K92" s="307"/>
      <c r="L92" s="109">
        <f>I92+J92*EERR!$D$2</f>
        <v>0</v>
      </c>
      <c r="M92" s="109">
        <f>L92/EERR!$D$2</f>
        <v>0</v>
      </c>
      <c r="N92" s="109">
        <f>SUMIF(Jun!$B$3:$B$115,A92,Jun!$V$3:$V$115)</f>
        <v>0</v>
      </c>
      <c r="O92" s="182">
        <f t="shared" si="3"/>
        <v>0</v>
      </c>
    </row>
    <row r="93" spans="1:18" x14ac:dyDescent="0.25">
      <c r="A93" s="305"/>
      <c r="B93" s="306"/>
      <c r="C93" s="307"/>
      <c r="D93" s="307"/>
      <c r="E93" s="307"/>
      <c r="F93" s="307"/>
      <c r="G93" s="307"/>
      <c r="H93" s="307"/>
      <c r="I93" s="308"/>
      <c r="J93" s="308"/>
      <c r="K93" s="307"/>
      <c r="L93" s="109">
        <f>I93+J93*EERR!$D$2</f>
        <v>0</v>
      </c>
      <c r="M93" s="109">
        <f>L93/EERR!$D$2</f>
        <v>0</v>
      </c>
      <c r="N93" s="109">
        <f>SUMIF(Jun!$B$3:$B$115,A93,Jun!$V$3:$V$115)</f>
        <v>0</v>
      </c>
      <c r="O93" s="182">
        <f t="shared" si="3"/>
        <v>0</v>
      </c>
      <c r="R93" s="58" t="s">
        <v>214</v>
      </c>
    </row>
    <row r="94" spans="1:18" x14ac:dyDescent="0.25">
      <c r="A94" s="305"/>
      <c r="B94" s="306"/>
      <c r="C94" s="307"/>
      <c r="D94" s="307"/>
      <c r="E94" s="307"/>
      <c r="F94" s="307"/>
      <c r="G94" s="307"/>
      <c r="H94" s="307"/>
      <c r="I94" s="308"/>
      <c r="J94" s="308"/>
      <c r="K94" s="307"/>
      <c r="L94" s="109">
        <f>I94+J94*EERR!$D$2</f>
        <v>0</v>
      </c>
      <c r="M94" s="109">
        <f>L94/EERR!$D$2</f>
        <v>0</v>
      </c>
      <c r="N94" s="109">
        <f>SUMIF(Jun!$B$3:$B$115,A94,Jun!$V$3:$V$115)</f>
        <v>0</v>
      </c>
      <c r="O94" s="182">
        <f t="shared" si="3"/>
        <v>0</v>
      </c>
    </row>
    <row r="95" spans="1:18" x14ac:dyDescent="0.25">
      <c r="A95" s="305"/>
      <c r="B95" s="306"/>
      <c r="C95" s="307"/>
      <c r="D95" s="307"/>
      <c r="E95" s="307"/>
      <c r="F95" s="307"/>
      <c r="G95" s="307"/>
      <c r="H95" s="307"/>
      <c r="I95" s="308"/>
      <c r="J95" s="308"/>
      <c r="K95" s="307"/>
      <c r="L95" s="109">
        <f>I95+J95*EERR!$D$2</f>
        <v>0</v>
      </c>
      <c r="M95" s="109">
        <f>L95/EERR!$D$2</f>
        <v>0</v>
      </c>
      <c r="N95" s="109">
        <f>SUMIF(Jun!$B$3:$B$115,A95,Jun!$V$3:$V$115)</f>
        <v>0</v>
      </c>
      <c r="O95" s="182">
        <f t="shared" si="3"/>
        <v>0</v>
      </c>
    </row>
    <row r="96" spans="1:18" x14ac:dyDescent="0.25">
      <c r="A96" s="305"/>
      <c r="B96" s="306"/>
      <c r="C96" s="307"/>
      <c r="D96" s="307"/>
      <c r="E96" s="307"/>
      <c r="F96" s="307"/>
      <c r="G96" s="307"/>
      <c r="H96" s="307"/>
      <c r="I96" s="308"/>
      <c r="J96" s="308"/>
      <c r="K96" s="307"/>
      <c r="L96" s="109">
        <f>I96+J96*EERR!$D$2</f>
        <v>0</v>
      </c>
      <c r="M96" s="109">
        <f>L96/EERR!$D$2</f>
        <v>0</v>
      </c>
      <c r="N96" s="109">
        <f>SUMIF(Jun!$B$3:$B$115,A96,Jun!$V$3:$V$115)</f>
        <v>0</v>
      </c>
      <c r="O96" s="182">
        <f t="shared" si="3"/>
        <v>0</v>
      </c>
    </row>
    <row r="97" spans="1:15" x14ac:dyDescent="0.25">
      <c r="A97" s="305"/>
      <c r="B97" s="306"/>
      <c r="C97" s="307"/>
      <c r="D97" s="307"/>
      <c r="E97" s="307"/>
      <c r="F97" s="307"/>
      <c r="G97" s="307"/>
      <c r="H97" s="307"/>
      <c r="I97" s="308"/>
      <c r="J97" s="308"/>
      <c r="K97" s="307"/>
      <c r="L97" s="109">
        <f>I97+J97*EERR!$D$2</f>
        <v>0</v>
      </c>
      <c r="M97" s="109">
        <f>L97/EERR!$D$2</f>
        <v>0</v>
      </c>
      <c r="N97" s="109">
        <f>SUMIF(Jun!$B$3:$B$115,A97,Jun!$V$3:$V$115)</f>
        <v>0</v>
      </c>
      <c r="O97" s="182">
        <f t="shared" si="3"/>
        <v>0</v>
      </c>
    </row>
    <row r="98" spans="1:15" x14ac:dyDescent="0.25">
      <c r="A98" s="305"/>
      <c r="B98" s="306"/>
      <c r="C98" s="307"/>
      <c r="D98" s="307"/>
      <c r="E98" s="307"/>
      <c r="F98" s="307"/>
      <c r="G98" s="307"/>
      <c r="H98" s="307"/>
      <c r="I98" s="308"/>
      <c r="J98" s="308"/>
      <c r="K98" s="307"/>
      <c r="L98" s="109">
        <f>I98+J98*EERR!$D$2</f>
        <v>0</v>
      </c>
      <c r="M98" s="109">
        <f>L98/EERR!$D$2</f>
        <v>0</v>
      </c>
      <c r="N98" s="109">
        <f>SUMIF(Jun!$B$3:$B$115,A98,Jun!$V$3:$V$115)</f>
        <v>0</v>
      </c>
      <c r="O98" s="182">
        <f t="shared" si="3"/>
        <v>0</v>
      </c>
    </row>
    <row r="99" spans="1:15" x14ac:dyDescent="0.25">
      <c r="A99" s="305"/>
      <c r="B99" s="306"/>
      <c r="C99" s="307"/>
      <c r="D99" s="307"/>
      <c r="E99" s="307"/>
      <c r="F99" s="307"/>
      <c r="G99" s="307"/>
      <c r="H99" s="307"/>
      <c r="I99" s="308"/>
      <c r="J99" s="308"/>
      <c r="K99" s="307"/>
      <c r="L99" s="109">
        <f>I99+J99*EERR!$D$2</f>
        <v>0</v>
      </c>
      <c r="M99" s="109">
        <f>L99/EERR!$D$2</f>
        <v>0</v>
      </c>
      <c r="N99" s="109">
        <f>SUMIF(Jun!$B$3:$B$115,A99,Jun!$V$3:$V$115)</f>
        <v>0</v>
      </c>
      <c r="O99" s="182">
        <f t="shared" si="3"/>
        <v>0</v>
      </c>
    </row>
    <row r="100" spans="1:15" x14ac:dyDescent="0.25">
      <c r="A100" s="305"/>
      <c r="B100" s="306"/>
      <c r="C100" s="307"/>
      <c r="D100" s="307"/>
      <c r="E100" s="307"/>
      <c r="F100" s="307"/>
      <c r="G100" s="307"/>
      <c r="H100" s="307"/>
      <c r="I100" s="308"/>
      <c r="J100" s="308"/>
      <c r="K100" s="307"/>
      <c r="L100" s="109">
        <f>I100+J100*EERR!$D$2</f>
        <v>0</v>
      </c>
      <c r="M100" s="109">
        <f>L100/EERR!$D$2</f>
        <v>0</v>
      </c>
      <c r="N100" s="109">
        <f>SUMIF(Jun!$B$3:$B$115,A100,Jun!$V$3:$V$115)</f>
        <v>0</v>
      </c>
      <c r="O100" s="182">
        <f t="shared" si="3"/>
        <v>0</v>
      </c>
    </row>
    <row r="101" spans="1:15" x14ac:dyDescent="0.25">
      <c r="A101" s="305"/>
      <c r="B101" s="306"/>
      <c r="C101" s="307"/>
      <c r="D101" s="307"/>
      <c r="E101" s="307"/>
      <c r="F101" s="307"/>
      <c r="G101" s="307"/>
      <c r="H101" s="307"/>
      <c r="I101" s="308"/>
      <c r="J101" s="308"/>
      <c r="K101" s="307"/>
      <c r="L101" s="109">
        <f>I101+J101*EERR!$D$2</f>
        <v>0</v>
      </c>
      <c r="M101" s="109">
        <f>L101/EERR!$D$2</f>
        <v>0</v>
      </c>
      <c r="N101" s="109">
        <f>SUMIF(Jun!$B$3:$B$115,A101,Jun!$V$3:$V$115)</f>
        <v>0</v>
      </c>
      <c r="O101" s="182">
        <f t="shared" si="3"/>
        <v>0</v>
      </c>
    </row>
    <row r="102" spans="1:15" x14ac:dyDescent="0.25">
      <c r="A102" s="305"/>
      <c r="B102" s="306"/>
      <c r="C102" s="307"/>
      <c r="D102" s="307"/>
      <c r="E102" s="307"/>
      <c r="F102" s="307"/>
      <c r="G102" s="307"/>
      <c r="H102" s="307"/>
      <c r="I102" s="308"/>
      <c r="J102" s="308"/>
      <c r="K102" s="307"/>
      <c r="L102" s="109">
        <f>I102+J102*EERR!$D$2</f>
        <v>0</v>
      </c>
      <c r="M102" s="109">
        <f>L102/EERR!$D$2</f>
        <v>0</v>
      </c>
      <c r="N102" s="109">
        <f>SUMIF(Jun!$B$3:$B$115,A102,Jun!$V$3:$V$115)</f>
        <v>0</v>
      </c>
      <c r="O102" s="182">
        <f t="shared" si="3"/>
        <v>0</v>
      </c>
    </row>
    <row r="103" spans="1:15" x14ac:dyDescent="0.25">
      <c r="A103" s="305"/>
      <c r="B103" s="306"/>
      <c r="C103" s="307"/>
      <c r="D103" s="307"/>
      <c r="E103" s="307"/>
      <c r="F103" s="307"/>
      <c r="G103" s="307"/>
      <c r="H103" s="307"/>
      <c r="I103" s="308"/>
      <c r="J103" s="308"/>
      <c r="K103" s="307"/>
      <c r="L103" s="109">
        <f>I103+J103*EERR!$D$2</f>
        <v>0</v>
      </c>
      <c r="M103" s="109">
        <f>L103/EERR!$D$2</f>
        <v>0</v>
      </c>
      <c r="N103" s="109">
        <f>SUMIF(Jun!$B$3:$B$115,A103,Jun!$V$3:$V$115)</f>
        <v>0</v>
      </c>
      <c r="O103" s="182">
        <f t="shared" si="3"/>
        <v>0</v>
      </c>
    </row>
    <row r="104" spans="1:15" x14ac:dyDescent="0.25">
      <c r="A104" s="305"/>
      <c r="B104" s="306"/>
      <c r="C104" s="307"/>
      <c r="D104" s="307"/>
      <c r="E104" s="307"/>
      <c r="F104" s="307"/>
      <c r="G104" s="307"/>
      <c r="H104" s="307"/>
      <c r="I104" s="308"/>
      <c r="J104" s="308"/>
      <c r="K104" s="307"/>
      <c r="L104" s="109">
        <f>I104+J104*EERR!$D$2</f>
        <v>0</v>
      </c>
      <c r="M104" s="109">
        <f>L104/EERR!$D$2</f>
        <v>0</v>
      </c>
      <c r="N104" s="109">
        <f>SUMIF(Jun!$B$3:$B$115,A104,Jun!$V$3:$V$115)</f>
        <v>0</v>
      </c>
      <c r="O104" s="182">
        <f t="shared" si="3"/>
        <v>0</v>
      </c>
    </row>
    <row r="105" spans="1:15" x14ac:dyDescent="0.25">
      <c r="A105" s="305"/>
      <c r="B105" s="306"/>
      <c r="C105" s="307"/>
      <c r="D105" s="307"/>
      <c r="E105" s="307"/>
      <c r="F105" s="307"/>
      <c r="G105" s="307"/>
      <c r="H105" s="307"/>
      <c r="I105" s="308"/>
      <c r="J105" s="308"/>
      <c r="K105" s="307"/>
      <c r="L105" s="109">
        <f>I105+J105*EERR!$D$2</f>
        <v>0</v>
      </c>
      <c r="M105" s="109">
        <f>L105/EERR!$D$2</f>
        <v>0</v>
      </c>
      <c r="N105" s="109">
        <f>SUMIF(Jun!$B$3:$B$115,A105,Jun!$V$3:$V$115)</f>
        <v>0</v>
      </c>
      <c r="O105" s="182">
        <f t="shared" si="3"/>
        <v>0</v>
      </c>
    </row>
    <row r="106" spans="1:15" x14ac:dyDescent="0.25">
      <c r="A106" s="305"/>
      <c r="B106" s="306"/>
      <c r="C106" s="307"/>
      <c r="D106" s="307"/>
      <c r="E106" s="307"/>
      <c r="F106" s="307"/>
      <c r="G106" s="307"/>
      <c r="H106" s="307"/>
      <c r="I106" s="308"/>
      <c r="J106" s="308"/>
      <c r="K106" s="307"/>
      <c r="L106" s="109">
        <f>I106+J106*EERR!$D$2</f>
        <v>0</v>
      </c>
      <c r="M106" s="109">
        <f>L106/EERR!$D$2</f>
        <v>0</v>
      </c>
      <c r="N106" s="109">
        <f>SUMIF(Jun!$B$3:$B$115,A106,Jun!$V$3:$V$115)</f>
        <v>0</v>
      </c>
      <c r="O106" s="182">
        <f t="shared" si="3"/>
        <v>0</v>
      </c>
    </row>
    <row r="107" spans="1:15" x14ac:dyDescent="0.25">
      <c r="A107" s="305"/>
      <c r="B107" s="306"/>
      <c r="C107" s="307"/>
      <c r="D107" s="307"/>
      <c r="E107" s="307"/>
      <c r="F107" s="307"/>
      <c r="G107" s="307"/>
      <c r="H107" s="307"/>
      <c r="I107" s="308"/>
      <c r="J107" s="308"/>
      <c r="K107" s="307"/>
      <c r="L107" s="109">
        <f>I107+J107*EERR!$D$2</f>
        <v>0</v>
      </c>
      <c r="M107" s="109">
        <f>L107/EERR!$D$2</f>
        <v>0</v>
      </c>
      <c r="N107" s="109">
        <f>SUMIF(Jun!$B$3:$B$115,A107,Jun!$V$3:$V$115)</f>
        <v>0</v>
      </c>
      <c r="O107" s="182">
        <f t="shared" si="3"/>
        <v>0</v>
      </c>
    </row>
    <row r="108" spans="1:15" x14ac:dyDescent="0.25">
      <c r="A108" s="305"/>
      <c r="B108" s="306"/>
      <c r="C108" s="307"/>
      <c r="D108" s="307"/>
      <c r="E108" s="307"/>
      <c r="F108" s="307"/>
      <c r="G108" s="307"/>
      <c r="H108" s="307"/>
      <c r="I108" s="308"/>
      <c r="J108" s="308"/>
      <c r="K108" s="307"/>
      <c r="L108" s="109">
        <f>I108+J108*EERR!$D$2</f>
        <v>0</v>
      </c>
      <c r="M108" s="109">
        <f>L108/EERR!$D$2</f>
        <v>0</v>
      </c>
      <c r="N108" s="109">
        <f>SUMIF(Jun!$B$3:$B$115,A108,Jun!$V$3:$V$115)</f>
        <v>0</v>
      </c>
      <c r="O108" s="182">
        <f t="shared" si="3"/>
        <v>0</v>
      </c>
    </row>
    <row r="109" spans="1:15" x14ac:dyDescent="0.25">
      <c r="A109" s="305"/>
      <c r="B109" s="306"/>
      <c r="C109" s="307"/>
      <c r="D109" s="307"/>
      <c r="E109" s="307"/>
      <c r="F109" s="307"/>
      <c r="G109" s="307"/>
      <c r="H109" s="307"/>
      <c r="I109" s="308"/>
      <c r="J109" s="308"/>
      <c r="K109" s="307"/>
      <c r="L109" s="109">
        <f>I109+J109*EERR!$D$2</f>
        <v>0</v>
      </c>
      <c r="M109" s="109">
        <f>L109/EERR!$D$2</f>
        <v>0</v>
      </c>
      <c r="N109" s="109">
        <f>SUMIF(Jun!$B$3:$B$115,A109,Jun!$V$3:$V$115)</f>
        <v>0</v>
      </c>
      <c r="O109" s="182">
        <f t="shared" si="3"/>
        <v>0</v>
      </c>
    </row>
    <row r="110" spans="1:15" x14ac:dyDescent="0.25">
      <c r="A110" s="305"/>
      <c r="B110" s="306"/>
      <c r="C110" s="307"/>
      <c r="D110" s="307"/>
      <c r="E110" s="307"/>
      <c r="F110" s="307"/>
      <c r="G110" s="307"/>
      <c r="H110" s="307"/>
      <c r="I110" s="308"/>
      <c r="J110" s="308"/>
      <c r="K110" s="307"/>
      <c r="L110" s="109">
        <f>I110+J110*EERR!$D$2</f>
        <v>0</v>
      </c>
      <c r="M110" s="109">
        <f>L110/EERR!$D$2</f>
        <v>0</v>
      </c>
      <c r="N110" s="109">
        <f>SUMIF(Jun!$B$3:$B$115,A110,Jun!$V$3:$V$115)</f>
        <v>0</v>
      </c>
      <c r="O110" s="182">
        <f t="shared" si="3"/>
        <v>0</v>
      </c>
    </row>
    <row r="111" spans="1:15" x14ac:dyDescent="0.25">
      <c r="A111" s="305"/>
      <c r="B111" s="306"/>
      <c r="C111" s="307"/>
      <c r="D111" s="307"/>
      <c r="E111" s="307"/>
      <c r="F111" s="307"/>
      <c r="G111" s="307"/>
      <c r="H111" s="307"/>
      <c r="I111" s="308"/>
      <c r="J111" s="308"/>
      <c r="K111" s="307"/>
      <c r="L111" s="109">
        <f>I111+J111*EERR!$D$2</f>
        <v>0</v>
      </c>
      <c r="M111" s="109">
        <f>L111/EERR!$D$2</f>
        <v>0</v>
      </c>
      <c r="N111" s="109">
        <f>SUMIF(Jun!$B$3:$B$115,A111,Jun!$V$3:$V$115)</f>
        <v>0</v>
      </c>
      <c r="O111" s="182">
        <f t="shared" si="3"/>
        <v>0</v>
      </c>
    </row>
    <row r="112" spans="1:15" x14ac:dyDescent="0.25">
      <c r="A112" s="305"/>
      <c r="B112" s="306"/>
      <c r="C112" s="307"/>
      <c r="D112" s="307"/>
      <c r="E112" s="307"/>
      <c r="F112" s="307"/>
      <c r="G112" s="307"/>
      <c r="H112" s="307"/>
      <c r="I112" s="308"/>
      <c r="J112" s="308"/>
      <c r="K112" s="307"/>
      <c r="L112" s="109">
        <f>I112+J112*EERR!$D$2</f>
        <v>0</v>
      </c>
      <c r="M112" s="109">
        <f>L112/EERR!$D$2</f>
        <v>0</v>
      </c>
      <c r="N112" s="109">
        <f>SUMIF(Jun!$B$3:$B$115,A112,Jun!$V$3:$V$115)</f>
        <v>0</v>
      </c>
      <c r="O112" s="182">
        <f t="shared" si="3"/>
        <v>0</v>
      </c>
    </row>
    <row r="113" spans="1:15" x14ac:dyDescent="0.25">
      <c r="A113" s="305"/>
      <c r="B113" s="306"/>
      <c r="C113" s="307"/>
      <c r="D113" s="307"/>
      <c r="E113" s="307"/>
      <c r="F113" s="307"/>
      <c r="G113" s="307"/>
      <c r="H113" s="307"/>
      <c r="I113" s="308"/>
      <c r="J113" s="308"/>
      <c r="K113" s="307"/>
      <c r="L113" s="109">
        <f>I113+J113*EERR!$D$2</f>
        <v>0</v>
      </c>
      <c r="M113" s="109">
        <f>L113/EERR!$D$2</f>
        <v>0</v>
      </c>
      <c r="N113" s="109">
        <f>SUMIF(Jun!$B$3:$B$115,A113,Jun!$V$3:$V$115)</f>
        <v>0</v>
      </c>
      <c r="O113" s="182">
        <f t="shared" si="3"/>
        <v>0</v>
      </c>
    </row>
    <row r="114" spans="1:15" x14ac:dyDescent="0.25">
      <c r="A114" s="305"/>
      <c r="B114" s="306"/>
      <c r="C114" s="307"/>
      <c r="D114" s="307"/>
      <c r="E114" s="307"/>
      <c r="F114" s="307"/>
      <c r="G114" s="307"/>
      <c r="H114" s="307"/>
      <c r="I114" s="308"/>
      <c r="J114" s="308"/>
      <c r="K114" s="307"/>
      <c r="L114" s="109">
        <f>I114+J114*EERR!$D$2</f>
        <v>0</v>
      </c>
      <c r="M114" s="109">
        <f>L114/EERR!$D$2</f>
        <v>0</v>
      </c>
      <c r="N114" s="109">
        <f>SUMIF(Jun!$B$3:$B$115,A114,Jun!$V$3:$V$115)</f>
        <v>0</v>
      </c>
      <c r="O114" s="182">
        <f t="shared" si="3"/>
        <v>0</v>
      </c>
    </row>
    <row r="115" spans="1:15" x14ac:dyDescent="0.25">
      <c r="A115" s="305"/>
      <c r="B115" s="309"/>
      <c r="C115" s="307"/>
      <c r="D115" s="307"/>
      <c r="E115" s="307"/>
      <c r="F115" s="307"/>
      <c r="G115" s="307"/>
      <c r="H115" s="307"/>
      <c r="I115" s="308"/>
      <c r="J115" s="308"/>
      <c r="K115" s="307"/>
      <c r="L115" s="109">
        <f>I115+J115*EERR!$D$2</f>
        <v>0</v>
      </c>
      <c r="M115" s="109">
        <f>L115/EERR!$D$2</f>
        <v>0</v>
      </c>
      <c r="N115" s="109">
        <f>SUMIF(Jun!$B$3:$B$115,A115,Jun!$V$3:$V$115)</f>
        <v>0</v>
      </c>
      <c r="O115" s="182">
        <f t="shared" si="3"/>
        <v>0</v>
      </c>
    </row>
    <row r="116" spans="1:15" x14ac:dyDescent="0.25">
      <c r="A116" s="305"/>
      <c r="B116" s="309"/>
      <c r="C116" s="307"/>
      <c r="D116" s="307"/>
      <c r="E116" s="307"/>
      <c r="F116" s="307"/>
      <c r="G116" s="307"/>
      <c r="H116" s="307"/>
      <c r="I116" s="308"/>
      <c r="J116" s="308"/>
      <c r="K116" s="307"/>
      <c r="L116" s="109">
        <f>I116+J116*EERR!$D$2</f>
        <v>0</v>
      </c>
      <c r="M116" s="109">
        <f>L116/EERR!$D$2</f>
        <v>0</v>
      </c>
      <c r="N116" s="109">
        <f>SUMIF(Jun!$B$3:$B$115,A116,Jun!$V$3:$V$115)</f>
        <v>0</v>
      </c>
      <c r="O116" s="182">
        <f t="shared" si="3"/>
        <v>0</v>
      </c>
    </row>
    <row r="117" spans="1:15" x14ac:dyDescent="0.25">
      <c r="A117" s="305"/>
      <c r="B117" s="309"/>
      <c r="C117" s="307"/>
      <c r="D117" s="307"/>
      <c r="E117" s="307"/>
      <c r="F117" s="307"/>
      <c r="G117" s="307"/>
      <c r="H117" s="307"/>
      <c r="I117" s="308"/>
      <c r="J117" s="308"/>
      <c r="K117" s="307"/>
      <c r="L117" s="109">
        <f>I117+J117*EERR!$D$2</f>
        <v>0</v>
      </c>
      <c r="M117" s="109">
        <f>L117/EERR!$D$2</f>
        <v>0</v>
      </c>
      <c r="N117" s="109">
        <f>SUMIF(Jun!$B$3:$B$115,A117,Jun!$V$3:$V$115)</f>
        <v>0</v>
      </c>
      <c r="O117" s="182">
        <f t="shared" si="3"/>
        <v>0</v>
      </c>
    </row>
    <row r="118" spans="1:15" x14ac:dyDescent="0.25">
      <c r="A118" s="305"/>
      <c r="B118" s="309"/>
      <c r="C118" s="307"/>
      <c r="D118" s="307"/>
      <c r="E118" s="307"/>
      <c r="F118" s="307"/>
      <c r="G118" s="307"/>
      <c r="H118" s="307"/>
      <c r="I118" s="308"/>
      <c r="J118" s="308"/>
      <c r="K118" s="307"/>
      <c r="L118" s="109">
        <f>I118+J118*EERR!$D$2</f>
        <v>0</v>
      </c>
      <c r="M118" s="109">
        <f>L118/EERR!$D$2</f>
        <v>0</v>
      </c>
      <c r="N118" s="109">
        <f>SUMIF(Jun!$B$3:$B$115,A118,Jun!$V$3:$V$115)</f>
        <v>0</v>
      </c>
      <c r="O118" s="182">
        <f t="shared" si="3"/>
        <v>0</v>
      </c>
    </row>
    <row r="119" spans="1:15" x14ac:dyDescent="0.25">
      <c r="A119" s="305"/>
      <c r="B119" s="309"/>
      <c r="C119" s="307"/>
      <c r="D119" s="307"/>
      <c r="E119" s="307"/>
      <c r="F119" s="307"/>
      <c r="G119" s="307"/>
      <c r="H119" s="307"/>
      <c r="I119" s="308"/>
      <c r="J119" s="308"/>
      <c r="K119" s="307"/>
      <c r="L119" s="219">
        <f>I119+J119*EERR!$D$2</f>
        <v>0</v>
      </c>
      <c r="M119" s="219">
        <f>L119/EERR!$D$2</f>
        <v>0</v>
      </c>
      <c r="N119" s="219">
        <f>SUMIF(Jun!$B$3:$B$115,A119,Jun!$V$3:$V$115)</f>
        <v>0</v>
      </c>
      <c r="O119" s="182">
        <f t="shared" si="3"/>
        <v>0</v>
      </c>
    </row>
    <row r="120" spans="1:15" x14ac:dyDescent="0.25">
      <c r="A120" s="305"/>
      <c r="B120" s="306"/>
      <c r="C120" s="307"/>
      <c r="D120" s="307"/>
      <c r="E120" s="307"/>
      <c r="F120" s="307"/>
      <c r="G120" s="307"/>
      <c r="H120" s="307"/>
      <c r="I120" s="308"/>
      <c r="J120" s="308"/>
      <c r="K120" s="307"/>
      <c r="L120" s="109">
        <f>I120+J120*EERR!$D$2</f>
        <v>0</v>
      </c>
      <c r="M120" s="109">
        <f>L120/EERR!$D$2</f>
        <v>0</v>
      </c>
      <c r="N120" s="109">
        <f>SUMIF(Jun!$B$3:$B$115,A120,Jun!$V$3:$V$115)</f>
        <v>0</v>
      </c>
      <c r="O120" s="182">
        <f t="shared" si="3"/>
        <v>0</v>
      </c>
    </row>
    <row r="121" spans="1:15" x14ac:dyDescent="0.25">
      <c r="A121" s="305"/>
      <c r="B121" s="309"/>
      <c r="C121" s="307"/>
      <c r="D121" s="307"/>
      <c r="E121" s="307"/>
      <c r="F121" s="307"/>
      <c r="G121" s="307"/>
      <c r="H121" s="307"/>
      <c r="I121" s="308"/>
      <c r="J121" s="308"/>
      <c r="K121" s="307"/>
      <c r="L121" s="109">
        <f>I121+J121*EERR!$D$2</f>
        <v>0</v>
      </c>
      <c r="M121" s="109">
        <f>L121/EERR!$D$2</f>
        <v>0</v>
      </c>
      <c r="N121" s="109">
        <f>SUMIF(Jun!$B$3:$B$115,A121,Jun!$V$3:$V$115)</f>
        <v>0</v>
      </c>
      <c r="O121" s="182">
        <f t="shared" si="3"/>
        <v>0</v>
      </c>
    </row>
    <row r="122" spans="1:15" x14ac:dyDescent="0.25">
      <c r="A122" s="305"/>
      <c r="B122" s="306"/>
      <c r="C122" s="307"/>
      <c r="D122" s="307"/>
      <c r="E122" s="307"/>
      <c r="F122" s="307"/>
      <c r="G122" s="307"/>
      <c r="H122" s="307"/>
      <c r="I122" s="308"/>
      <c r="J122" s="308"/>
      <c r="K122" s="307"/>
      <c r="L122" s="109">
        <f>I122+J122*EERR!$D$2</f>
        <v>0</v>
      </c>
      <c r="M122" s="109">
        <f>L122/EERR!$D$2</f>
        <v>0</v>
      </c>
      <c r="N122" s="109">
        <f>SUMIF(Jun!$B$3:$B$115,A122,Jun!$V$3:$V$115)</f>
        <v>0</v>
      </c>
      <c r="O122" s="182">
        <f t="shared" si="3"/>
        <v>0</v>
      </c>
    </row>
    <row r="123" spans="1:15" x14ac:dyDescent="0.25">
      <c r="A123" s="305"/>
      <c r="B123" s="306"/>
      <c r="C123" s="307"/>
      <c r="D123" s="307"/>
      <c r="E123" s="307"/>
      <c r="F123" s="307"/>
      <c r="G123" s="307"/>
      <c r="H123" s="307"/>
      <c r="I123" s="308"/>
      <c r="J123" s="308"/>
      <c r="K123" s="307"/>
      <c r="L123" s="109">
        <f>I123+J123*EERR!$D$2</f>
        <v>0</v>
      </c>
      <c r="M123" s="109">
        <f>L123/EERR!$D$2</f>
        <v>0</v>
      </c>
      <c r="N123" s="109">
        <f>SUMIF(Jun!$B$3:$B$115,A123,Jun!$V$3:$V$115)</f>
        <v>0</v>
      </c>
      <c r="O123" s="182">
        <f t="shared" si="3"/>
        <v>0</v>
      </c>
    </row>
    <row r="124" spans="1:15" x14ac:dyDescent="0.25">
      <c r="A124" s="305"/>
      <c r="B124" s="306"/>
      <c r="C124" s="307"/>
      <c r="D124" s="307"/>
      <c r="E124" s="307"/>
      <c r="F124" s="307"/>
      <c r="G124" s="307"/>
      <c r="H124" s="307"/>
      <c r="I124" s="308"/>
      <c r="J124" s="308"/>
      <c r="K124" s="307"/>
      <c r="L124" s="109">
        <f>I124+J124*EERR!$D$2</f>
        <v>0</v>
      </c>
      <c r="M124" s="109">
        <f>L124/EERR!$D$2</f>
        <v>0</v>
      </c>
      <c r="N124" s="109">
        <f>SUMIF(Jun!$B$3:$B$115,A124,Jun!$V$3:$V$115)</f>
        <v>0</v>
      </c>
      <c r="O124" s="182">
        <f t="shared" si="3"/>
        <v>0</v>
      </c>
    </row>
    <row r="125" spans="1:15" x14ac:dyDescent="0.25">
      <c r="A125" s="305"/>
      <c r="B125" s="306"/>
      <c r="C125" s="307"/>
      <c r="D125" s="307"/>
      <c r="E125" s="307"/>
      <c r="F125" s="307"/>
      <c r="G125" s="307"/>
      <c r="H125" s="307"/>
      <c r="I125" s="308"/>
      <c r="J125" s="308"/>
      <c r="K125" s="307"/>
      <c r="L125" s="109">
        <f>I125+J125*EERR!$D$2</f>
        <v>0</v>
      </c>
      <c r="M125" s="109">
        <f>L125/EERR!$D$2</f>
        <v>0</v>
      </c>
      <c r="N125" s="109">
        <f>SUMIF(Jun!$B$3:$B$115,A125,Jun!$V$3:$V$115)</f>
        <v>0</v>
      </c>
      <c r="O125" s="182">
        <f t="shared" si="3"/>
        <v>0</v>
      </c>
    </row>
    <row r="126" spans="1:15" x14ac:dyDescent="0.25">
      <c r="A126" s="305"/>
      <c r="B126" s="306"/>
      <c r="C126" s="307"/>
      <c r="D126" s="307"/>
      <c r="E126" s="307"/>
      <c r="F126" s="307"/>
      <c r="G126" s="307"/>
      <c r="H126" s="307"/>
      <c r="I126" s="308"/>
      <c r="J126" s="308"/>
      <c r="K126" s="307"/>
      <c r="L126" s="109">
        <f>I126+J126*EERR!$D$2</f>
        <v>0</v>
      </c>
      <c r="M126" s="109">
        <f>L126/EERR!$D$2</f>
        <v>0</v>
      </c>
      <c r="N126" s="109">
        <f>SUMIF(Jun!$B$3:$B$115,A126,Jun!$V$3:$V$115)</f>
        <v>0</v>
      </c>
      <c r="O126" s="182">
        <f t="shared" si="3"/>
        <v>0</v>
      </c>
    </row>
    <row r="127" spans="1:15" x14ac:dyDescent="0.25">
      <c r="A127" s="305"/>
      <c r="B127" s="306"/>
      <c r="C127" s="307"/>
      <c r="D127" s="307"/>
      <c r="E127" s="307"/>
      <c r="F127" s="307"/>
      <c r="G127" s="307"/>
      <c r="H127" s="307"/>
      <c r="I127" s="308"/>
      <c r="J127" s="308"/>
      <c r="K127" s="307"/>
      <c r="L127" s="109">
        <f>I127+J127*EERR!$D$2</f>
        <v>0</v>
      </c>
      <c r="M127" s="109">
        <f>L127/EERR!$D$2</f>
        <v>0</v>
      </c>
      <c r="N127" s="109">
        <f>SUMIF(Jun!$B$3:$B$115,A127,Jun!$V$3:$V$115)</f>
        <v>0</v>
      </c>
      <c r="O127" s="182">
        <f t="shared" si="3"/>
        <v>0</v>
      </c>
    </row>
    <row r="128" spans="1:15" x14ac:dyDescent="0.25">
      <c r="A128" s="305"/>
      <c r="B128" s="306"/>
      <c r="C128" s="307"/>
      <c r="D128" s="307"/>
      <c r="E128" s="307"/>
      <c r="F128" s="307"/>
      <c r="G128" s="307"/>
      <c r="H128" s="307"/>
      <c r="I128" s="308"/>
      <c r="J128" s="308"/>
      <c r="K128" s="307"/>
      <c r="L128" s="109">
        <f>I128+J128*EERR!$D$2</f>
        <v>0</v>
      </c>
      <c r="M128" s="109">
        <f>L128/EERR!$D$2</f>
        <v>0</v>
      </c>
      <c r="N128" s="109">
        <f>SUMIF(Jun!$B$3:$B$115,A128,Jun!$V$3:$V$115)</f>
        <v>0</v>
      </c>
      <c r="O128" s="182">
        <f t="shared" si="3"/>
        <v>0</v>
      </c>
    </row>
    <row r="129" spans="1:15" x14ac:dyDescent="0.25">
      <c r="A129" s="305"/>
      <c r="B129" s="306"/>
      <c r="C129" s="307"/>
      <c r="D129" s="307"/>
      <c r="E129" s="307"/>
      <c r="F129" s="307"/>
      <c r="G129" s="307"/>
      <c r="H129" s="307"/>
      <c r="I129" s="308"/>
      <c r="J129" s="308"/>
      <c r="K129" s="307"/>
      <c r="L129" s="109">
        <f>I129+J129*EERR!$D$2</f>
        <v>0</v>
      </c>
      <c r="M129" s="109">
        <f>L129/EERR!$D$2</f>
        <v>0</v>
      </c>
      <c r="N129" s="109">
        <f>SUMIF(Jun!$B$3:$B$115,A129,Jun!$V$3:$V$115)</f>
        <v>0</v>
      </c>
      <c r="O129" s="182">
        <f t="shared" ref="O129:O192" si="4">+A129-A128</f>
        <v>0</v>
      </c>
    </row>
    <row r="130" spans="1:15" x14ac:dyDescent="0.25">
      <c r="A130" s="305"/>
      <c r="B130" s="306"/>
      <c r="C130" s="307"/>
      <c r="D130" s="307"/>
      <c r="E130" s="307"/>
      <c r="F130" s="307"/>
      <c r="G130" s="307"/>
      <c r="H130" s="307"/>
      <c r="I130" s="308"/>
      <c r="J130" s="308"/>
      <c r="K130" s="307"/>
      <c r="L130" s="109">
        <f>I130+J130*EERR!$D$2</f>
        <v>0</v>
      </c>
      <c r="M130" s="109">
        <f>L130/EERR!$D$2</f>
        <v>0</v>
      </c>
      <c r="N130" s="109">
        <f>SUMIF(Jun!$B$3:$B$115,A130,Jun!$V$3:$V$115)</f>
        <v>0</v>
      </c>
      <c r="O130" s="182">
        <f t="shared" si="4"/>
        <v>0</v>
      </c>
    </row>
    <row r="131" spans="1:15" x14ac:dyDescent="0.25">
      <c r="A131" s="305"/>
      <c r="B131" s="306"/>
      <c r="C131" s="307"/>
      <c r="D131" s="307"/>
      <c r="E131" s="307"/>
      <c r="F131" s="307"/>
      <c r="G131" s="307"/>
      <c r="H131" s="307"/>
      <c r="I131" s="308"/>
      <c r="J131" s="308"/>
      <c r="K131" s="307"/>
      <c r="L131" s="109">
        <f>I131+J131*EERR!$D$2</f>
        <v>0</v>
      </c>
      <c r="M131" s="109">
        <f>L131/EERR!$D$2</f>
        <v>0</v>
      </c>
      <c r="N131" s="109">
        <f>SUMIF(Jun!$B$3:$B$115,A131,Jun!$V$3:$V$115)</f>
        <v>0</v>
      </c>
      <c r="O131" s="182">
        <f t="shared" si="4"/>
        <v>0</v>
      </c>
    </row>
    <row r="132" spans="1:15" x14ac:dyDescent="0.25">
      <c r="A132" s="305"/>
      <c r="B132" s="306"/>
      <c r="C132" s="307"/>
      <c r="D132" s="307"/>
      <c r="E132" s="307"/>
      <c r="F132" s="307"/>
      <c r="G132" s="307"/>
      <c r="H132" s="307"/>
      <c r="I132" s="308"/>
      <c r="J132" s="308"/>
      <c r="K132" s="307"/>
      <c r="L132" s="109">
        <f>I132+J132*EERR!$D$2</f>
        <v>0</v>
      </c>
      <c r="M132" s="109">
        <f>L132/EERR!$D$2</f>
        <v>0</v>
      </c>
      <c r="N132" s="109">
        <f>SUMIF(Jun!$B$3:$B$115,A132,Jun!$V$3:$V$115)</f>
        <v>0</v>
      </c>
      <c r="O132" s="182">
        <f t="shared" si="4"/>
        <v>0</v>
      </c>
    </row>
    <row r="133" spans="1:15" x14ac:dyDescent="0.25">
      <c r="A133" s="305"/>
      <c r="B133" s="306"/>
      <c r="C133" s="307"/>
      <c r="D133" s="307"/>
      <c r="E133" s="307"/>
      <c r="F133" s="307"/>
      <c r="G133" s="307"/>
      <c r="H133" s="307"/>
      <c r="I133" s="308"/>
      <c r="J133" s="308"/>
      <c r="K133" s="307"/>
      <c r="L133" s="109">
        <f>I133+J133*EERR!$D$2</f>
        <v>0</v>
      </c>
      <c r="M133" s="109">
        <f>L133/EERR!$D$2</f>
        <v>0</v>
      </c>
      <c r="N133" s="109">
        <f>SUMIF(Jun!$B$3:$B$115,A133,Jun!$V$3:$V$115)</f>
        <v>0</v>
      </c>
      <c r="O133" s="182">
        <f t="shared" si="4"/>
        <v>0</v>
      </c>
    </row>
    <row r="134" spans="1:15" x14ac:dyDescent="0.25">
      <c r="A134" s="305"/>
      <c r="B134" s="306"/>
      <c r="C134" s="307"/>
      <c r="D134" s="307"/>
      <c r="E134" s="307"/>
      <c r="F134" s="307"/>
      <c r="G134" s="307"/>
      <c r="H134" s="307"/>
      <c r="I134" s="308"/>
      <c r="J134" s="308"/>
      <c r="K134" s="307"/>
      <c r="L134" s="109">
        <f>I134+J134*EERR!$D$2</f>
        <v>0</v>
      </c>
      <c r="M134" s="109">
        <f>L134/EERR!$D$2</f>
        <v>0</v>
      </c>
      <c r="N134" s="109">
        <f>SUMIF(Jun!$B$3:$B$115,A134,Jun!$V$3:$V$115)</f>
        <v>0</v>
      </c>
      <c r="O134" s="182">
        <f t="shared" si="4"/>
        <v>0</v>
      </c>
    </row>
    <row r="135" spans="1:15" x14ac:dyDescent="0.25">
      <c r="A135" s="305"/>
      <c r="B135" s="306"/>
      <c r="C135" s="307"/>
      <c r="D135" s="307"/>
      <c r="E135" s="307"/>
      <c r="F135" s="307"/>
      <c r="G135" s="307"/>
      <c r="H135" s="307"/>
      <c r="I135" s="308"/>
      <c r="J135" s="308"/>
      <c r="K135" s="307"/>
      <c r="L135" s="109">
        <f>I135+J135*EERR!$D$2</f>
        <v>0</v>
      </c>
      <c r="M135" s="109">
        <f>L135/EERR!$D$2</f>
        <v>0</v>
      </c>
      <c r="N135" s="109">
        <f>SUMIF(Jun!$B$3:$B$115,A135,Jun!$V$3:$V$115)</f>
        <v>0</v>
      </c>
      <c r="O135" s="182">
        <f t="shared" si="4"/>
        <v>0</v>
      </c>
    </row>
    <row r="136" spans="1:15" x14ac:dyDescent="0.25">
      <c r="A136" s="305"/>
      <c r="B136" s="306"/>
      <c r="C136" s="307"/>
      <c r="D136" s="307"/>
      <c r="E136" s="307"/>
      <c r="F136" s="307"/>
      <c r="G136" s="307"/>
      <c r="H136" s="307"/>
      <c r="I136" s="308"/>
      <c r="J136" s="308"/>
      <c r="K136" s="307"/>
      <c r="L136" s="109">
        <f>I136+J136*EERR!$D$2</f>
        <v>0</v>
      </c>
      <c r="M136" s="109">
        <f>L136/EERR!$D$2</f>
        <v>0</v>
      </c>
      <c r="N136" s="109">
        <f>SUMIF(Jun!$B$3:$B$115,A136,Jun!$V$3:$V$115)</f>
        <v>0</v>
      </c>
      <c r="O136" s="182">
        <f t="shared" si="4"/>
        <v>0</v>
      </c>
    </row>
    <row r="137" spans="1:15" x14ac:dyDescent="0.25">
      <c r="A137" s="305"/>
      <c r="B137" s="306"/>
      <c r="C137" s="307"/>
      <c r="D137" s="307"/>
      <c r="E137" s="307"/>
      <c r="F137" s="307"/>
      <c r="G137" s="307"/>
      <c r="H137" s="307"/>
      <c r="I137" s="308"/>
      <c r="J137" s="308"/>
      <c r="K137" s="307"/>
      <c r="L137" s="109">
        <f>I137+J137*EERR!$D$2</f>
        <v>0</v>
      </c>
      <c r="M137" s="109">
        <f>L137/EERR!$D$2</f>
        <v>0</v>
      </c>
      <c r="N137" s="109">
        <f>SUMIF(Jun!$B$3:$B$115,A137,Jun!$V$3:$V$115)</f>
        <v>0</v>
      </c>
      <c r="O137" s="182">
        <f t="shared" si="4"/>
        <v>0</v>
      </c>
    </row>
    <row r="138" spans="1:15" x14ac:dyDescent="0.25">
      <c r="A138" s="305"/>
      <c r="B138" s="306"/>
      <c r="C138" s="307"/>
      <c r="D138" s="307"/>
      <c r="E138" s="307"/>
      <c r="F138" s="307"/>
      <c r="G138" s="307"/>
      <c r="H138" s="307"/>
      <c r="I138" s="308"/>
      <c r="J138" s="308"/>
      <c r="K138" s="307"/>
      <c r="L138" s="109">
        <f>I138+J138*EERR!$D$2</f>
        <v>0</v>
      </c>
      <c r="M138" s="109">
        <f>L138/EERR!$D$2</f>
        <v>0</v>
      </c>
      <c r="N138" s="109">
        <f>SUMIF(Jun!$B$3:$B$115,A138,Jun!$V$3:$V$115)</f>
        <v>0</v>
      </c>
      <c r="O138" s="182">
        <f t="shared" si="4"/>
        <v>0</v>
      </c>
    </row>
    <row r="139" spans="1:15" x14ac:dyDescent="0.25">
      <c r="A139" s="305"/>
      <c r="B139" s="306"/>
      <c r="C139" s="307"/>
      <c r="D139" s="307"/>
      <c r="E139" s="307"/>
      <c r="F139" s="307"/>
      <c r="G139" s="307"/>
      <c r="H139" s="307"/>
      <c r="I139" s="308"/>
      <c r="J139" s="308"/>
      <c r="K139" s="307"/>
      <c r="L139" s="109">
        <f>I139+J139*EERR!$D$2</f>
        <v>0</v>
      </c>
      <c r="M139" s="109">
        <f>L139/EERR!$D$2</f>
        <v>0</v>
      </c>
      <c r="N139" s="109">
        <f>SUMIF(Jun!$B$3:$B$115,A139,Jun!$V$3:$V$115)</f>
        <v>0</v>
      </c>
      <c r="O139" s="182">
        <f t="shared" si="4"/>
        <v>0</v>
      </c>
    </row>
    <row r="140" spans="1:15" x14ac:dyDescent="0.25">
      <c r="A140" s="305"/>
      <c r="B140" s="306"/>
      <c r="C140" s="307"/>
      <c r="D140" s="307"/>
      <c r="E140" s="307"/>
      <c r="F140" s="307"/>
      <c r="G140" s="307"/>
      <c r="H140" s="307"/>
      <c r="I140" s="308"/>
      <c r="J140" s="308"/>
      <c r="K140" s="307"/>
      <c r="L140" s="109">
        <f>I140+J140*EERR!$D$2</f>
        <v>0</v>
      </c>
      <c r="M140" s="109">
        <f>L140/EERR!$D$2</f>
        <v>0</v>
      </c>
      <c r="N140" s="109">
        <f>SUMIF(Jun!$B$3:$B$115,A140,Jun!$V$3:$V$115)</f>
        <v>0</v>
      </c>
      <c r="O140" s="182">
        <f t="shared" si="4"/>
        <v>0</v>
      </c>
    </row>
    <row r="141" spans="1:15" x14ac:dyDescent="0.25">
      <c r="A141" s="305"/>
      <c r="B141" s="306"/>
      <c r="C141" s="307"/>
      <c r="D141" s="307"/>
      <c r="E141" s="307"/>
      <c r="F141" s="307"/>
      <c r="G141" s="307"/>
      <c r="H141" s="307"/>
      <c r="I141" s="308"/>
      <c r="J141" s="308"/>
      <c r="K141" s="307"/>
      <c r="L141" s="109">
        <f>I141+J141*EERR!$D$2</f>
        <v>0</v>
      </c>
      <c r="M141" s="109">
        <f>L141/EERR!$D$2</f>
        <v>0</v>
      </c>
      <c r="N141" s="109">
        <f>SUMIF(Jun!$B$3:$B$115,A141,Jun!$V$3:$V$115)</f>
        <v>0</v>
      </c>
      <c r="O141" s="182">
        <f t="shared" si="4"/>
        <v>0</v>
      </c>
    </row>
    <row r="142" spans="1:15" x14ac:dyDescent="0.25">
      <c r="A142" s="305"/>
      <c r="B142" s="306"/>
      <c r="C142" s="307"/>
      <c r="D142" s="307"/>
      <c r="E142" s="307"/>
      <c r="F142" s="307"/>
      <c r="G142" s="307"/>
      <c r="H142" s="307"/>
      <c r="I142" s="308"/>
      <c r="J142" s="308"/>
      <c r="K142" s="307"/>
      <c r="L142" s="109">
        <f>I142+J142*EERR!$D$2</f>
        <v>0</v>
      </c>
      <c r="M142" s="109">
        <f>L142/EERR!$D$2</f>
        <v>0</v>
      </c>
      <c r="N142" s="109">
        <f>SUMIF(Jun!$B$3:$B$115,A142,Jun!$V$3:$V$115)</f>
        <v>0</v>
      </c>
      <c r="O142" s="182">
        <f t="shared" si="4"/>
        <v>0</v>
      </c>
    </row>
    <row r="143" spans="1:15" x14ac:dyDescent="0.25">
      <c r="A143" s="305"/>
      <c r="B143" s="306"/>
      <c r="C143" s="307"/>
      <c r="D143" s="307"/>
      <c r="E143" s="307"/>
      <c r="F143" s="307"/>
      <c r="G143" s="307"/>
      <c r="H143" s="307"/>
      <c r="I143" s="308"/>
      <c r="J143" s="308"/>
      <c r="K143" s="307"/>
      <c r="L143" s="109">
        <f>I143+J143*EERR!$D$2</f>
        <v>0</v>
      </c>
      <c r="M143" s="109">
        <f>L143/EERR!$D$2</f>
        <v>0</v>
      </c>
      <c r="N143" s="109">
        <f>SUMIF(Jun!$B$3:$B$115,A143,Jun!$V$3:$V$115)</f>
        <v>0</v>
      </c>
      <c r="O143" s="182">
        <f t="shared" si="4"/>
        <v>0</v>
      </c>
    </row>
    <row r="144" spans="1:15" x14ac:dyDescent="0.25">
      <c r="A144" s="305"/>
      <c r="B144" s="306"/>
      <c r="C144" s="307"/>
      <c r="D144" s="307"/>
      <c r="E144" s="307"/>
      <c r="F144" s="307"/>
      <c r="G144" s="307"/>
      <c r="H144" s="307"/>
      <c r="I144" s="308"/>
      <c r="J144" s="308"/>
      <c r="K144" s="307"/>
      <c r="L144" s="109">
        <f>I144+J144*EERR!$D$2</f>
        <v>0</v>
      </c>
      <c r="M144" s="109">
        <f>L144/EERR!$D$2</f>
        <v>0</v>
      </c>
      <c r="N144" s="109">
        <f>SUMIF(Jun!$B$3:$B$115,A144,Jun!$V$3:$V$115)</f>
        <v>0</v>
      </c>
      <c r="O144" s="182">
        <f t="shared" si="4"/>
        <v>0</v>
      </c>
    </row>
    <row r="145" spans="1:18" x14ac:dyDescent="0.25">
      <c r="A145" s="305"/>
      <c r="B145" s="306"/>
      <c r="C145" s="307"/>
      <c r="D145" s="307"/>
      <c r="E145" s="307"/>
      <c r="F145" s="307"/>
      <c r="G145" s="307"/>
      <c r="H145" s="307"/>
      <c r="I145" s="308"/>
      <c r="J145" s="308"/>
      <c r="K145" s="307"/>
      <c r="L145" s="109">
        <f>I145+J145*EERR!$D$2</f>
        <v>0</v>
      </c>
      <c r="M145" s="109">
        <f>L145/EERR!$D$2</f>
        <v>0</v>
      </c>
      <c r="N145" s="109">
        <f>SUMIF(Jun!$B$3:$B$115,A145,Jun!$V$3:$V$115)</f>
        <v>0</v>
      </c>
      <c r="O145" s="182">
        <f t="shared" si="4"/>
        <v>0</v>
      </c>
    </row>
    <row r="146" spans="1:18" x14ac:dyDescent="0.25">
      <c r="A146" s="305"/>
      <c r="B146" s="306"/>
      <c r="C146" s="307"/>
      <c r="D146" s="307"/>
      <c r="E146" s="307"/>
      <c r="F146" s="307"/>
      <c r="G146" s="307"/>
      <c r="H146" s="307"/>
      <c r="I146" s="308"/>
      <c r="J146" s="308"/>
      <c r="K146" s="307"/>
      <c r="L146" s="109">
        <f>I146+J146*EERR!$D$2</f>
        <v>0</v>
      </c>
      <c r="M146" s="109">
        <f>L146/EERR!$D$2</f>
        <v>0</v>
      </c>
      <c r="N146" s="109">
        <f>SUMIF(Jun!$B$3:$B$115,A146,Jun!$V$3:$V$115)</f>
        <v>0</v>
      </c>
      <c r="O146" s="182">
        <f t="shared" si="4"/>
        <v>0</v>
      </c>
    </row>
    <row r="147" spans="1:18" x14ac:dyDescent="0.25">
      <c r="A147" s="305"/>
      <c r="B147" s="306"/>
      <c r="C147" s="307"/>
      <c r="D147" s="307"/>
      <c r="E147" s="307"/>
      <c r="F147" s="307"/>
      <c r="G147" s="307"/>
      <c r="H147" s="307"/>
      <c r="I147" s="308"/>
      <c r="J147" s="308"/>
      <c r="K147" s="307"/>
      <c r="L147" s="109">
        <f>I147+J147*EERR!$D$2</f>
        <v>0</v>
      </c>
      <c r="M147" s="109">
        <f>L147/EERR!$D$2</f>
        <v>0</v>
      </c>
      <c r="N147" s="109">
        <f>SUMIF(Jun!$B$3:$B$115,A147,Jun!$V$3:$V$115)</f>
        <v>0</v>
      </c>
      <c r="O147" s="182">
        <f t="shared" si="4"/>
        <v>0</v>
      </c>
    </row>
    <row r="148" spans="1:18" x14ac:dyDescent="0.25">
      <c r="A148" s="305"/>
      <c r="B148" s="306"/>
      <c r="C148" s="307"/>
      <c r="D148" s="307"/>
      <c r="E148" s="307"/>
      <c r="F148" s="307"/>
      <c r="G148" s="307"/>
      <c r="H148" s="307"/>
      <c r="I148" s="308"/>
      <c r="J148" s="308"/>
      <c r="K148" s="307"/>
      <c r="L148" s="109">
        <f>I148+J148*EERR!$D$2</f>
        <v>0</v>
      </c>
      <c r="M148" s="109">
        <f>L148/EERR!$D$2</f>
        <v>0</v>
      </c>
      <c r="N148" s="109">
        <f>SUMIF(Jun!$B$3:$B$115,A148,Jun!$V$3:$V$115)</f>
        <v>0</v>
      </c>
      <c r="O148" s="182">
        <f t="shared" si="4"/>
        <v>0</v>
      </c>
    </row>
    <row r="149" spans="1:18" x14ac:dyDescent="0.25">
      <c r="A149" s="305"/>
      <c r="B149" s="306"/>
      <c r="C149" s="307"/>
      <c r="D149" s="307"/>
      <c r="E149" s="307"/>
      <c r="F149" s="307"/>
      <c r="G149" s="307"/>
      <c r="H149" s="307"/>
      <c r="I149" s="308"/>
      <c r="J149" s="308"/>
      <c r="K149" s="307"/>
      <c r="L149" s="109">
        <f>I149+J149*EERR!$D$2</f>
        <v>0</v>
      </c>
      <c r="M149" s="109">
        <f>L149/EERR!$D$2</f>
        <v>0</v>
      </c>
      <c r="N149" s="109">
        <f>SUMIF(Jun!$B$3:$B$115,A149,Jun!$V$3:$V$115)</f>
        <v>0</v>
      </c>
      <c r="O149" s="182">
        <f t="shared" si="4"/>
        <v>0</v>
      </c>
      <c r="Q149" s="182">
        <f>SUM(J2:J156)+Jun!L114</f>
        <v>24628</v>
      </c>
      <c r="R149" s="163">
        <f>Q149*EERR!D2</f>
        <v>17052919.759999998</v>
      </c>
    </row>
    <row r="150" spans="1:18" x14ac:dyDescent="0.25">
      <c r="A150" s="305"/>
      <c r="B150" s="306"/>
      <c r="C150" s="307"/>
      <c r="D150" s="307"/>
      <c r="E150" s="307"/>
      <c r="F150" s="307"/>
      <c r="G150" s="307"/>
      <c r="H150" s="307"/>
      <c r="I150" s="308"/>
      <c r="J150" s="308"/>
      <c r="K150" s="307"/>
      <c r="L150" s="109">
        <f>I150+J150*EERR!$D$2</f>
        <v>0</v>
      </c>
      <c r="M150" s="109">
        <f>L150/EERR!$D$2</f>
        <v>0</v>
      </c>
      <c r="N150" s="109">
        <f>SUMIF(Jun!$B$3:$B$115,A150,Jun!$V$3:$V$115)</f>
        <v>0</v>
      </c>
      <c r="O150" s="182">
        <f t="shared" si="4"/>
        <v>0</v>
      </c>
    </row>
    <row r="151" spans="1:18" x14ac:dyDescent="0.25">
      <c r="A151" s="305"/>
      <c r="B151" s="306"/>
      <c r="C151" s="307"/>
      <c r="D151" s="307"/>
      <c r="E151" s="307"/>
      <c r="F151" s="307"/>
      <c r="G151" s="307"/>
      <c r="H151" s="307"/>
      <c r="I151" s="308"/>
      <c r="J151" s="308"/>
      <c r="K151" s="307"/>
      <c r="L151" s="109">
        <f>I151+J151*EERR!$D$2</f>
        <v>0</v>
      </c>
      <c r="M151" s="109">
        <f>L151/EERR!$D$2</f>
        <v>0</v>
      </c>
      <c r="N151" s="109">
        <f>SUMIF(Jun!$B$3:$B$115,A151,Jun!$V$3:$V$115)</f>
        <v>0</v>
      </c>
      <c r="O151" s="182">
        <f t="shared" si="4"/>
        <v>0</v>
      </c>
    </row>
    <row r="152" spans="1:18" x14ac:dyDescent="0.25">
      <c r="A152" s="305"/>
      <c r="B152" s="306"/>
      <c r="C152" s="307"/>
      <c r="D152" s="307"/>
      <c r="E152" s="307"/>
      <c r="F152" s="307"/>
      <c r="G152" s="307"/>
      <c r="H152" s="307"/>
      <c r="I152" s="308"/>
      <c r="J152" s="308"/>
      <c r="K152" s="307"/>
      <c r="L152" s="109">
        <f>I152+J152*EERR!$D$2</f>
        <v>0</v>
      </c>
      <c r="M152" s="109">
        <f>L152/EERR!$D$2</f>
        <v>0</v>
      </c>
      <c r="N152" s="109">
        <f>SUMIF(Jun!$B$3:$B$115,A152,Jun!$V$3:$V$115)</f>
        <v>0</v>
      </c>
      <c r="O152" s="182">
        <f t="shared" si="4"/>
        <v>0</v>
      </c>
    </row>
    <row r="153" spans="1:18" x14ac:dyDescent="0.25">
      <c r="A153" s="305"/>
      <c r="B153" s="306"/>
      <c r="C153" s="307"/>
      <c r="D153" s="307"/>
      <c r="E153" s="307"/>
      <c r="F153" s="307"/>
      <c r="G153" s="307"/>
      <c r="H153" s="307"/>
      <c r="I153" s="308"/>
      <c r="J153" s="308"/>
      <c r="K153" s="307"/>
      <c r="L153" s="109">
        <f>I153+J153*EERR!$D$2</f>
        <v>0</v>
      </c>
      <c r="M153" s="109">
        <f>L153/EERR!$D$2</f>
        <v>0</v>
      </c>
      <c r="N153" s="109">
        <f>SUMIF(Jun!$B$3:$B$115,A153,Jun!$V$3:$V$115)</f>
        <v>0</v>
      </c>
      <c r="O153" s="182">
        <f t="shared" si="4"/>
        <v>0</v>
      </c>
    </row>
    <row r="154" spans="1:18" x14ac:dyDescent="0.25">
      <c r="A154" s="305"/>
      <c r="B154" s="306"/>
      <c r="C154" s="307"/>
      <c r="D154" s="307"/>
      <c r="E154" s="307"/>
      <c r="F154" s="307"/>
      <c r="G154" s="307"/>
      <c r="H154" s="307"/>
      <c r="I154" s="308"/>
      <c r="J154" s="308"/>
      <c r="K154" s="307"/>
      <c r="L154" s="109">
        <f>I154+J154*EERR!$D$2</f>
        <v>0</v>
      </c>
      <c r="M154" s="109">
        <f>L154/EERR!$D$2</f>
        <v>0</v>
      </c>
      <c r="N154" s="109">
        <f>SUMIF(Jun!$B$3:$B$115,A154,Jun!$V$3:$V$115)</f>
        <v>0</v>
      </c>
      <c r="O154" s="182">
        <f t="shared" si="4"/>
        <v>0</v>
      </c>
    </row>
    <row r="155" spans="1:18" x14ac:dyDescent="0.25">
      <c r="A155" s="305"/>
      <c r="B155" s="306"/>
      <c r="C155" s="307"/>
      <c r="D155" s="307"/>
      <c r="E155" s="307"/>
      <c r="F155" s="307"/>
      <c r="G155" s="307"/>
      <c r="H155" s="307"/>
      <c r="I155" s="308"/>
      <c r="J155" s="308"/>
      <c r="K155" s="307"/>
      <c r="L155" s="109">
        <f>I155+J155*EERR!$D$2</f>
        <v>0</v>
      </c>
      <c r="M155" s="109">
        <f>L155/EERR!$D$2</f>
        <v>0</v>
      </c>
      <c r="N155" s="109">
        <f>SUMIF(Jun!$B$3:$B$115,A155,Jun!$V$3:$V$115)</f>
        <v>0</v>
      </c>
      <c r="O155" s="182">
        <f t="shared" si="4"/>
        <v>0</v>
      </c>
    </row>
    <row r="156" spans="1:18" x14ac:dyDescent="0.25">
      <c r="A156" s="305"/>
      <c r="B156" s="306"/>
      <c r="C156" s="307"/>
      <c r="D156" s="307"/>
      <c r="E156" s="307"/>
      <c r="F156" s="307"/>
      <c r="G156" s="307"/>
      <c r="H156" s="307"/>
      <c r="I156" s="308"/>
      <c r="J156" s="308"/>
      <c r="K156" s="307"/>
      <c r="L156" s="109">
        <f>I156+J156*EERR!$D$2</f>
        <v>0</v>
      </c>
      <c r="M156" s="109">
        <f>L156/EERR!$D$2</f>
        <v>0</v>
      </c>
      <c r="N156" s="109">
        <f>SUMIF(Jun!$B$3:$B$115,A156,Jun!$V$3:$V$115)</f>
        <v>0</v>
      </c>
      <c r="O156" s="182">
        <f t="shared" si="4"/>
        <v>0</v>
      </c>
    </row>
    <row r="157" spans="1:18" x14ac:dyDescent="0.25">
      <c r="A157" s="305"/>
      <c r="B157" s="306"/>
      <c r="C157" s="307"/>
      <c r="D157" s="307"/>
      <c r="E157" s="307"/>
      <c r="F157" s="307"/>
      <c r="G157" s="307"/>
      <c r="H157" s="307"/>
      <c r="I157" s="308"/>
      <c r="J157" s="308"/>
      <c r="K157" s="307"/>
      <c r="L157" s="109">
        <f>I157+J157*EERR!$D$2</f>
        <v>0</v>
      </c>
      <c r="M157" s="109">
        <f>L157/EERR!$D$2</f>
        <v>0</v>
      </c>
      <c r="N157" s="109">
        <f>SUMIF(Jun!$B$3:$B$115,A157,Jun!$V$3:$V$115)</f>
        <v>0</v>
      </c>
      <c r="O157" s="182">
        <f t="shared" si="4"/>
        <v>0</v>
      </c>
    </row>
    <row r="158" spans="1:18" x14ac:dyDescent="0.25">
      <c r="A158" s="305"/>
      <c r="B158" s="306"/>
      <c r="C158" s="307"/>
      <c r="D158" s="307"/>
      <c r="E158" s="307"/>
      <c r="F158" s="307"/>
      <c r="G158" s="307"/>
      <c r="H158" s="307"/>
      <c r="I158" s="308"/>
      <c r="J158" s="308"/>
      <c r="K158" s="307"/>
      <c r="L158" s="109">
        <f>I158+J158*EERR!$D$2</f>
        <v>0</v>
      </c>
      <c r="M158" s="109">
        <f>L158/EERR!$D$2</f>
        <v>0</v>
      </c>
      <c r="N158" s="109">
        <f>SUMIF(Jun!$B$3:$B$115,A158,Jun!$V$3:$V$115)</f>
        <v>0</v>
      </c>
      <c r="O158" s="182">
        <f t="shared" si="4"/>
        <v>0</v>
      </c>
    </row>
    <row r="159" spans="1:18" x14ac:dyDescent="0.25">
      <c r="A159" s="305"/>
      <c r="B159" s="306"/>
      <c r="C159" s="307"/>
      <c r="D159" s="307"/>
      <c r="E159" s="307"/>
      <c r="F159" s="307"/>
      <c r="G159" s="307"/>
      <c r="H159" s="307"/>
      <c r="I159" s="308"/>
      <c r="J159" s="308"/>
      <c r="K159" s="307"/>
      <c r="L159" s="109">
        <f>I159+J159*EERR!$D$2</f>
        <v>0</v>
      </c>
      <c r="M159" s="109">
        <f>L159/EERR!$D$2</f>
        <v>0</v>
      </c>
      <c r="N159" s="109">
        <f>SUMIF(Jun!$B$3:$B$115,A159,Jun!$V$3:$V$115)</f>
        <v>0</v>
      </c>
      <c r="O159" s="182">
        <f t="shared" si="4"/>
        <v>0</v>
      </c>
    </row>
    <row r="160" spans="1:18" x14ac:dyDescent="0.25">
      <c r="A160" s="305"/>
      <c r="B160" s="306"/>
      <c r="C160" s="307"/>
      <c r="D160" s="307"/>
      <c r="E160" s="307"/>
      <c r="F160" s="307"/>
      <c r="G160" s="307"/>
      <c r="H160" s="307"/>
      <c r="I160" s="308"/>
      <c r="J160" s="308"/>
      <c r="K160" s="307"/>
      <c r="L160" s="109">
        <f>I160+J160*EERR!$D$2</f>
        <v>0</v>
      </c>
      <c r="M160" s="109">
        <f>L160/EERR!$D$2</f>
        <v>0</v>
      </c>
      <c r="N160" s="109">
        <f>SUMIF(Jun!$B$3:$B$115,A160,Jun!$V$3:$V$115)</f>
        <v>0</v>
      </c>
      <c r="O160" s="182">
        <f t="shared" si="4"/>
        <v>0</v>
      </c>
    </row>
    <row r="161" spans="1:15" x14ac:dyDescent="0.25">
      <c r="A161" s="305"/>
      <c r="B161" s="306"/>
      <c r="C161" s="307"/>
      <c r="D161" s="307"/>
      <c r="E161" s="307"/>
      <c r="F161" s="307"/>
      <c r="G161" s="307"/>
      <c r="H161" s="307"/>
      <c r="I161" s="308"/>
      <c r="J161" s="308"/>
      <c r="K161" s="307"/>
      <c r="L161" s="109">
        <f>I161+J161*EERR!$D$2</f>
        <v>0</v>
      </c>
      <c r="M161" s="109">
        <f>L161/EERR!$D$2</f>
        <v>0</v>
      </c>
      <c r="N161" s="109">
        <f>SUMIF(Jun!$B$3:$B$115,A161,Jun!$V$3:$V$115)</f>
        <v>0</v>
      </c>
      <c r="O161" s="182">
        <f t="shared" si="4"/>
        <v>0</v>
      </c>
    </row>
    <row r="162" spans="1:15" x14ac:dyDescent="0.25">
      <c r="A162" s="305"/>
      <c r="B162" s="306"/>
      <c r="C162" s="307"/>
      <c r="D162" s="307"/>
      <c r="E162" s="307"/>
      <c r="F162" s="307"/>
      <c r="G162" s="307"/>
      <c r="H162" s="307"/>
      <c r="I162" s="308"/>
      <c r="J162" s="308"/>
      <c r="K162" s="307"/>
      <c r="L162" s="109">
        <f>I162+J162*EERR!$D$2</f>
        <v>0</v>
      </c>
      <c r="M162" s="109">
        <f>L162/EERR!$D$2</f>
        <v>0</v>
      </c>
      <c r="N162" s="109">
        <f>SUMIF(Jun!$B$3:$B$115,A162,Jun!$V$3:$V$115)</f>
        <v>0</v>
      </c>
      <c r="O162" s="182">
        <f t="shared" si="4"/>
        <v>0</v>
      </c>
    </row>
    <row r="163" spans="1:15" x14ac:dyDescent="0.25">
      <c r="A163" s="305"/>
      <c r="B163" s="306"/>
      <c r="C163" s="307"/>
      <c r="D163" s="307"/>
      <c r="E163" s="307"/>
      <c r="F163" s="307"/>
      <c r="G163" s="307"/>
      <c r="H163" s="307"/>
      <c r="I163" s="308"/>
      <c r="J163" s="308"/>
      <c r="K163" s="307"/>
      <c r="L163" s="109">
        <f>I163+J163*EERR!$D$2</f>
        <v>0</v>
      </c>
      <c r="M163" s="109">
        <f>L163/EERR!$D$2</f>
        <v>0</v>
      </c>
      <c r="N163" s="109">
        <f>SUMIF(Jun!$B$3:$B$115,A163,Jun!$V$3:$V$115)</f>
        <v>0</v>
      </c>
      <c r="O163" s="182">
        <f t="shared" si="4"/>
        <v>0</v>
      </c>
    </row>
    <row r="164" spans="1:15" x14ac:dyDescent="0.25">
      <c r="A164" s="305"/>
      <c r="B164" s="306"/>
      <c r="C164" s="307"/>
      <c r="D164" s="307"/>
      <c r="E164" s="307"/>
      <c r="F164" s="307"/>
      <c r="G164" s="307"/>
      <c r="H164" s="307"/>
      <c r="I164" s="308"/>
      <c r="J164" s="308"/>
      <c r="K164" s="307"/>
      <c r="L164" s="109">
        <f>I164+J164*EERR!$D$2</f>
        <v>0</v>
      </c>
      <c r="M164" s="109">
        <f>L164/EERR!$D$2</f>
        <v>0</v>
      </c>
      <c r="N164" s="109">
        <f>SUMIF(Jun!$B$3:$B$115,A164,Jun!$V$3:$V$115)</f>
        <v>0</v>
      </c>
      <c r="O164" s="182">
        <f t="shared" si="4"/>
        <v>0</v>
      </c>
    </row>
    <row r="165" spans="1:15" x14ac:dyDescent="0.25">
      <c r="A165" s="305"/>
      <c r="B165" s="306"/>
      <c r="C165" s="307"/>
      <c r="D165" s="307"/>
      <c r="E165" s="307"/>
      <c r="F165" s="307"/>
      <c r="G165" s="307"/>
      <c r="H165" s="307"/>
      <c r="I165" s="308"/>
      <c r="J165" s="308"/>
      <c r="K165" s="307"/>
      <c r="L165" s="109">
        <f>I165+J165*EERR!$D$2</f>
        <v>0</v>
      </c>
      <c r="M165" s="109">
        <f>L165/EERR!$D$2</f>
        <v>0</v>
      </c>
      <c r="N165" s="109">
        <f>SUMIF(Jun!$B$3:$B$115,A165,Jun!$V$3:$V$115)</f>
        <v>0</v>
      </c>
      <c r="O165" s="182">
        <f t="shared" si="4"/>
        <v>0</v>
      </c>
    </row>
    <row r="166" spans="1:15" x14ac:dyDescent="0.25">
      <c r="A166" s="305"/>
      <c r="B166" s="306"/>
      <c r="C166" s="307"/>
      <c r="D166" s="307"/>
      <c r="E166" s="307"/>
      <c r="F166" s="307"/>
      <c r="G166" s="307"/>
      <c r="H166" s="307"/>
      <c r="I166" s="308"/>
      <c r="J166" s="308"/>
      <c r="K166" s="307"/>
      <c r="L166" s="109">
        <f>I166+J166*EERR!$D$2</f>
        <v>0</v>
      </c>
      <c r="M166" s="109">
        <f>L166/EERR!$D$2</f>
        <v>0</v>
      </c>
      <c r="N166" s="109">
        <f>SUMIF(Jun!$B$3:$B$115,A166,Jun!$V$3:$V$115)</f>
        <v>0</v>
      </c>
      <c r="O166" s="182">
        <f t="shared" si="4"/>
        <v>0</v>
      </c>
    </row>
    <row r="167" spans="1:15" x14ac:dyDescent="0.25">
      <c r="A167" s="305"/>
      <c r="B167" s="306"/>
      <c r="C167" s="307"/>
      <c r="D167" s="307"/>
      <c r="E167" s="307"/>
      <c r="F167" s="307"/>
      <c r="G167" s="307"/>
      <c r="H167" s="307"/>
      <c r="I167" s="308"/>
      <c r="J167" s="308"/>
      <c r="K167" s="307"/>
      <c r="L167" s="109">
        <f>I167+J167*EERR!$D$2</f>
        <v>0</v>
      </c>
      <c r="M167" s="109">
        <f>L167/EERR!$D$2</f>
        <v>0</v>
      </c>
      <c r="N167" s="109">
        <f>SUMIF(Jun!$B$3:$B$115,A167,Jun!$V$3:$V$115)</f>
        <v>0</v>
      </c>
      <c r="O167" s="182">
        <f t="shared" si="4"/>
        <v>0</v>
      </c>
    </row>
    <row r="168" spans="1:15" x14ac:dyDescent="0.25">
      <c r="A168" s="305"/>
      <c r="B168" s="306"/>
      <c r="C168" s="307"/>
      <c r="D168" s="307"/>
      <c r="E168" s="307"/>
      <c r="F168" s="307"/>
      <c r="G168" s="307"/>
      <c r="H168" s="307"/>
      <c r="I168" s="308"/>
      <c r="J168" s="308"/>
      <c r="K168" s="307"/>
      <c r="L168" s="109">
        <f>I168+J168*EERR!$D$2</f>
        <v>0</v>
      </c>
      <c r="M168" s="109">
        <f>L168/EERR!$D$2</f>
        <v>0</v>
      </c>
      <c r="N168" s="109">
        <f>SUMIF(Jun!$B$3:$B$115,A168,Jun!$V$3:$V$115)</f>
        <v>0</v>
      </c>
      <c r="O168" s="182">
        <f t="shared" si="4"/>
        <v>0</v>
      </c>
    </row>
    <row r="169" spans="1:15" x14ac:dyDescent="0.25">
      <c r="A169" s="305"/>
      <c r="B169" s="306"/>
      <c r="C169" s="307"/>
      <c r="D169" s="307"/>
      <c r="E169" s="307"/>
      <c r="F169" s="307"/>
      <c r="G169" s="307"/>
      <c r="H169" s="307"/>
      <c r="I169" s="308"/>
      <c r="J169" s="308"/>
      <c r="K169" s="307"/>
      <c r="L169" s="109">
        <f>I169+J169*EERR!$D$2</f>
        <v>0</v>
      </c>
      <c r="M169" s="109">
        <f>L169/EERR!$D$2</f>
        <v>0</v>
      </c>
      <c r="N169" s="109">
        <f>SUMIF(Jun!$B$3:$B$115,A169,Jun!$V$3:$V$115)</f>
        <v>0</v>
      </c>
      <c r="O169" s="182">
        <f t="shared" si="4"/>
        <v>0</v>
      </c>
    </row>
    <row r="170" spans="1:15" x14ac:dyDescent="0.25">
      <c r="A170" s="305"/>
      <c r="B170" s="306"/>
      <c r="C170" s="307"/>
      <c r="D170" s="307"/>
      <c r="E170" s="307"/>
      <c r="F170" s="307"/>
      <c r="G170" s="307"/>
      <c r="H170" s="307"/>
      <c r="I170" s="308"/>
      <c r="J170" s="308"/>
      <c r="K170" s="307"/>
      <c r="L170" s="109">
        <f>I170+J170*EERR!$D$2</f>
        <v>0</v>
      </c>
      <c r="M170" s="109">
        <f>L170/EERR!$D$2</f>
        <v>0</v>
      </c>
      <c r="N170" s="109">
        <f>SUMIF(Jun!$B$3:$B$115,A170,Jun!$V$3:$V$115)</f>
        <v>0</v>
      </c>
      <c r="O170" s="182">
        <f t="shared" si="4"/>
        <v>0</v>
      </c>
    </row>
    <row r="171" spans="1:15" x14ac:dyDescent="0.25">
      <c r="A171" s="305"/>
      <c r="B171" s="306"/>
      <c r="C171" s="307"/>
      <c r="D171" s="307"/>
      <c r="E171" s="307"/>
      <c r="F171" s="307"/>
      <c r="G171" s="307"/>
      <c r="H171" s="307"/>
      <c r="I171" s="308"/>
      <c r="J171" s="308"/>
      <c r="K171" s="307"/>
      <c r="L171" s="109">
        <f>I171+J171*EERR!$D$2</f>
        <v>0</v>
      </c>
      <c r="M171" s="109">
        <f>L171/EERR!$D$2</f>
        <v>0</v>
      </c>
      <c r="N171" s="109">
        <f>SUMIF(Jun!$B$3:$B$115,A171,Jun!$V$3:$V$115)</f>
        <v>0</v>
      </c>
      <c r="O171" s="182">
        <f t="shared" si="4"/>
        <v>0</v>
      </c>
    </row>
    <row r="172" spans="1:15" x14ac:dyDescent="0.25">
      <c r="A172" s="305"/>
      <c r="B172" s="306"/>
      <c r="C172" s="307"/>
      <c r="D172" s="307"/>
      <c r="E172" s="307"/>
      <c r="F172" s="307"/>
      <c r="G172" s="307"/>
      <c r="H172" s="307"/>
      <c r="I172" s="308"/>
      <c r="J172" s="308"/>
      <c r="K172" s="307"/>
      <c r="L172" s="109">
        <f>I172+J172*EERR!$D$2</f>
        <v>0</v>
      </c>
      <c r="M172" s="109">
        <f>L172/EERR!$D$2</f>
        <v>0</v>
      </c>
      <c r="N172" s="109">
        <f>SUMIF(Jun!$B$3:$B$115,A172,Jun!$V$3:$V$115)</f>
        <v>0</v>
      </c>
      <c r="O172" s="182">
        <f t="shared" si="4"/>
        <v>0</v>
      </c>
    </row>
    <row r="173" spans="1:15" x14ac:dyDescent="0.25">
      <c r="A173" s="305"/>
      <c r="B173" s="306"/>
      <c r="C173" s="307"/>
      <c r="D173" s="307"/>
      <c r="E173" s="307"/>
      <c r="F173" s="307"/>
      <c r="G173" s="307"/>
      <c r="H173" s="307"/>
      <c r="I173" s="308"/>
      <c r="J173" s="308"/>
      <c r="K173" s="307"/>
      <c r="L173" s="109">
        <f>I173+J173*EERR!$D$2</f>
        <v>0</v>
      </c>
      <c r="M173" s="109">
        <f>L173/EERR!$D$2</f>
        <v>0</v>
      </c>
      <c r="N173" s="109">
        <f>SUMIF(Jun!$B$3:$B$115,A173,Jun!$V$3:$V$115)</f>
        <v>0</v>
      </c>
      <c r="O173" s="182">
        <f t="shared" si="4"/>
        <v>0</v>
      </c>
    </row>
    <row r="174" spans="1:15" x14ac:dyDescent="0.25">
      <c r="A174" s="305"/>
      <c r="B174" s="306"/>
      <c r="C174" s="307"/>
      <c r="D174" s="307"/>
      <c r="E174" s="307"/>
      <c r="F174" s="307"/>
      <c r="G174" s="307"/>
      <c r="H174" s="307"/>
      <c r="I174" s="308"/>
      <c r="J174" s="308"/>
      <c r="K174" s="307"/>
      <c r="L174" s="109">
        <f>I174+J174*EERR!$D$2</f>
        <v>0</v>
      </c>
      <c r="M174" s="109">
        <f>L174/EERR!$D$2</f>
        <v>0</v>
      </c>
      <c r="N174" s="109">
        <f>SUMIF(Jun!$B$3:$B$115,A174,Jun!$V$3:$V$115)</f>
        <v>0</v>
      </c>
      <c r="O174" s="182">
        <f t="shared" si="4"/>
        <v>0</v>
      </c>
    </row>
    <row r="175" spans="1:15" x14ac:dyDescent="0.25">
      <c r="A175" s="305"/>
      <c r="B175" s="306"/>
      <c r="C175" s="307"/>
      <c r="D175" s="307"/>
      <c r="E175" s="307"/>
      <c r="F175" s="307"/>
      <c r="G175" s="307"/>
      <c r="H175" s="307"/>
      <c r="I175" s="308"/>
      <c r="J175" s="308"/>
      <c r="K175" s="307"/>
      <c r="L175" s="109">
        <f>I175+J175*EERR!$D$2</f>
        <v>0</v>
      </c>
      <c r="M175" s="109">
        <f>L175/EERR!$D$2</f>
        <v>0</v>
      </c>
      <c r="N175" s="109">
        <f>SUMIF(Jun!$B$3:$B$115,A175,Jun!$V$3:$V$115)</f>
        <v>0</v>
      </c>
      <c r="O175" s="182">
        <f t="shared" si="4"/>
        <v>0</v>
      </c>
    </row>
    <row r="176" spans="1:15" x14ac:dyDescent="0.25">
      <c r="A176" s="305"/>
      <c r="B176" s="306"/>
      <c r="C176" s="307"/>
      <c r="D176" s="307"/>
      <c r="E176" s="307"/>
      <c r="F176" s="307"/>
      <c r="G176" s="307"/>
      <c r="H176" s="307"/>
      <c r="I176" s="308"/>
      <c r="J176" s="308"/>
      <c r="K176" s="307"/>
      <c r="L176" s="109">
        <f>I176+J176*EERR!$D$2</f>
        <v>0</v>
      </c>
      <c r="M176" s="109">
        <f>L176/EERR!$D$2</f>
        <v>0</v>
      </c>
      <c r="N176" s="109">
        <f>SUMIF(Jun!$B$3:$B$115,A176,Jun!$V$3:$V$115)</f>
        <v>0</v>
      </c>
      <c r="O176" s="182">
        <f t="shared" si="4"/>
        <v>0</v>
      </c>
    </row>
    <row r="177" spans="1:18" x14ac:dyDescent="0.25">
      <c r="A177" s="305"/>
      <c r="B177" s="306"/>
      <c r="C177" s="307"/>
      <c r="D177" s="307"/>
      <c r="E177" s="307"/>
      <c r="F177" s="307"/>
      <c r="G177" s="307"/>
      <c r="H177" s="307"/>
      <c r="I177" s="308"/>
      <c r="J177" s="308"/>
      <c r="K177" s="307"/>
      <c r="L177" s="109">
        <f>I177+J177*EERR!$D$2</f>
        <v>0</v>
      </c>
      <c r="M177" s="109">
        <f>L177/EERR!$D$2</f>
        <v>0</v>
      </c>
      <c r="N177" s="109">
        <f>SUMIF(Jun!$B$3:$B$115,A177,Jun!$V$3:$V$115)</f>
        <v>0</v>
      </c>
      <c r="O177" s="182">
        <f t="shared" si="4"/>
        <v>0</v>
      </c>
    </row>
    <row r="178" spans="1:18" x14ac:dyDescent="0.25">
      <c r="A178" s="121"/>
      <c r="B178" s="118"/>
      <c r="C178" s="107"/>
      <c r="D178" s="107"/>
      <c r="E178" s="107"/>
      <c r="F178" s="107"/>
      <c r="G178" s="107"/>
      <c r="H178" s="107"/>
      <c r="I178" s="108"/>
      <c r="J178" s="108"/>
      <c r="K178" s="107"/>
      <c r="L178" s="109">
        <f>I178+J178*EERR!$D$2</f>
        <v>0</v>
      </c>
      <c r="M178" s="109">
        <f>L178/EERR!$D$2</f>
        <v>0</v>
      </c>
      <c r="N178" s="109">
        <f>SUMIF(Jun!$B$3:$B$115,A178,Jun!$V$3:$V$115)</f>
        <v>0</v>
      </c>
      <c r="O178" s="182">
        <f t="shared" si="4"/>
        <v>0</v>
      </c>
    </row>
    <row r="179" spans="1:18" x14ac:dyDescent="0.25">
      <c r="A179" s="121"/>
      <c r="B179" s="118"/>
      <c r="C179" s="107"/>
      <c r="D179" s="107"/>
      <c r="E179" s="107"/>
      <c r="F179" s="107"/>
      <c r="G179" s="107"/>
      <c r="H179" s="107"/>
      <c r="I179" s="108"/>
      <c r="J179" s="108"/>
      <c r="K179" s="107"/>
      <c r="L179" s="109">
        <f>I179+J179*EERR!$D$2</f>
        <v>0</v>
      </c>
      <c r="M179" s="109">
        <f>L179/EERR!$D$2</f>
        <v>0</v>
      </c>
      <c r="N179" s="109">
        <f>SUMIF(Jun!$B$3:$B$115,A179,Jun!$V$3:$V$115)</f>
        <v>0</v>
      </c>
      <c r="O179" s="182">
        <f t="shared" si="4"/>
        <v>0</v>
      </c>
    </row>
    <row r="180" spans="1:18" x14ac:dyDescent="0.25">
      <c r="A180" s="121"/>
      <c r="B180" s="118"/>
      <c r="C180" s="107"/>
      <c r="D180" s="107"/>
      <c r="E180" s="107"/>
      <c r="F180" s="107"/>
      <c r="G180" s="107"/>
      <c r="H180" s="107"/>
      <c r="I180" s="108"/>
      <c r="J180" s="108"/>
      <c r="K180" s="107"/>
      <c r="L180" s="109">
        <f>I180+J180*EERR!$D$2</f>
        <v>0</v>
      </c>
      <c r="M180" s="109">
        <f>L180/EERR!$D$2</f>
        <v>0</v>
      </c>
      <c r="N180" s="109">
        <f>SUMIF(Jun!$B$3:$B$115,A180,Jun!$V$3:$V$115)</f>
        <v>0</v>
      </c>
      <c r="O180" s="182">
        <f t="shared" si="4"/>
        <v>0</v>
      </c>
    </row>
    <row r="181" spans="1:18" x14ac:dyDescent="0.25">
      <c r="A181" s="121"/>
      <c r="B181" s="118"/>
      <c r="C181" s="107"/>
      <c r="D181" s="107"/>
      <c r="E181" s="107"/>
      <c r="F181" s="107"/>
      <c r="G181" s="107"/>
      <c r="H181" s="107"/>
      <c r="I181" s="108"/>
      <c r="J181" s="108"/>
      <c r="K181" s="107"/>
      <c r="L181" s="109">
        <f>I181+J181*EERR!$D$2</f>
        <v>0</v>
      </c>
      <c r="M181" s="109">
        <f>L181/EERR!$D$2</f>
        <v>0</v>
      </c>
      <c r="N181" s="109">
        <f>SUMIF(Jun!$B$3:$B$115,A181,Jun!$V$3:$V$115)</f>
        <v>0</v>
      </c>
      <c r="O181" s="182">
        <f t="shared" si="4"/>
        <v>0</v>
      </c>
    </row>
    <row r="182" spans="1:18" x14ac:dyDescent="0.25">
      <c r="A182" s="121"/>
      <c r="B182" s="118"/>
      <c r="C182" s="107"/>
      <c r="D182" s="107"/>
      <c r="E182" s="107"/>
      <c r="F182" s="107"/>
      <c r="G182" s="107"/>
      <c r="H182" s="107"/>
      <c r="I182" s="108"/>
      <c r="J182" s="108"/>
      <c r="K182" s="107"/>
      <c r="L182" s="109">
        <f>I182+J182*EERR!$D$2</f>
        <v>0</v>
      </c>
      <c r="M182" s="109">
        <f>L182/EERR!$D$2</f>
        <v>0</v>
      </c>
      <c r="N182" s="109">
        <f>SUMIF(Jun!$B$3:$B$115,A182,Jun!$V$3:$V$115)</f>
        <v>0</v>
      </c>
      <c r="O182" s="182">
        <f t="shared" si="4"/>
        <v>0</v>
      </c>
    </row>
    <row r="183" spans="1:18" x14ac:dyDescent="0.25">
      <c r="A183" s="121"/>
      <c r="B183" s="118"/>
      <c r="C183" s="107"/>
      <c r="D183" s="107"/>
      <c r="E183" s="107"/>
      <c r="F183" s="107"/>
      <c r="G183" s="107"/>
      <c r="H183" s="107"/>
      <c r="I183" s="108"/>
      <c r="J183" s="108"/>
      <c r="K183" s="107"/>
      <c r="L183" s="109">
        <f>I183+J183*EERR!$D$2</f>
        <v>0</v>
      </c>
      <c r="M183" s="109">
        <f>L183/EERR!$D$2</f>
        <v>0</v>
      </c>
      <c r="N183" s="109">
        <f>SUMIF(Jun!$B$3:$B$115,A183,Jun!$V$3:$V$115)</f>
        <v>0</v>
      </c>
      <c r="O183" s="182">
        <f t="shared" si="4"/>
        <v>0</v>
      </c>
    </row>
    <row r="184" spans="1:18" x14ac:dyDescent="0.25">
      <c r="A184" s="121"/>
      <c r="B184" s="118"/>
      <c r="C184" s="107"/>
      <c r="D184" s="107"/>
      <c r="E184" s="107"/>
      <c r="F184" s="107"/>
      <c r="G184" s="107"/>
      <c r="H184" s="107"/>
      <c r="I184" s="108"/>
      <c r="J184" s="108"/>
      <c r="K184" s="107"/>
      <c r="L184" s="109">
        <f>I184+J184*EERR!$D$2</f>
        <v>0</v>
      </c>
      <c r="M184" s="109">
        <f>L184/EERR!$D$2</f>
        <v>0</v>
      </c>
      <c r="N184" s="109">
        <f>SUMIF(Jun!$B$3:$B$115,A184,Jun!$V$3:$V$115)</f>
        <v>0</v>
      </c>
      <c r="O184" s="182">
        <f t="shared" si="4"/>
        <v>0</v>
      </c>
    </row>
    <row r="185" spans="1:18" x14ac:dyDescent="0.25">
      <c r="A185" s="121"/>
      <c r="B185" s="118"/>
      <c r="C185" s="107"/>
      <c r="D185" s="107"/>
      <c r="E185" s="107"/>
      <c r="F185" s="107"/>
      <c r="G185" s="107"/>
      <c r="H185" s="107"/>
      <c r="I185" s="108"/>
      <c r="J185" s="108"/>
      <c r="K185" s="107"/>
      <c r="L185" s="109">
        <f>I185+J185*EERR!$D$2</f>
        <v>0</v>
      </c>
      <c r="M185" s="109">
        <f>L185/EERR!$D$2</f>
        <v>0</v>
      </c>
      <c r="N185" s="109">
        <f>SUMIF(Jun!$B$3:$B$115,A185,Jun!$V$3:$V$115)</f>
        <v>0</v>
      </c>
      <c r="O185" s="182">
        <f t="shared" si="4"/>
        <v>0</v>
      </c>
    </row>
    <row r="186" spans="1:18" x14ac:dyDescent="0.25">
      <c r="A186" s="121"/>
      <c r="B186" s="118"/>
      <c r="C186" s="107"/>
      <c r="D186" s="107"/>
      <c r="E186" s="107"/>
      <c r="F186" s="107"/>
      <c r="G186" s="107"/>
      <c r="H186" s="107"/>
      <c r="I186" s="108"/>
      <c r="J186" s="108"/>
      <c r="K186" s="107"/>
      <c r="L186" s="109">
        <f>I186+J186*EERR!$D$2</f>
        <v>0</v>
      </c>
      <c r="M186" s="109">
        <f>L186/EERR!$D$2</f>
        <v>0</v>
      </c>
      <c r="N186" s="109">
        <f>SUMIF(Jun!$B$3:$B$115,A186,Jun!$V$3:$V$115)</f>
        <v>0</v>
      </c>
      <c r="O186" s="182">
        <f t="shared" si="4"/>
        <v>0</v>
      </c>
    </row>
    <row r="187" spans="1:18" x14ac:dyDescent="0.25">
      <c r="A187" s="121"/>
      <c r="B187" s="118"/>
      <c r="C187" s="107"/>
      <c r="D187" s="107"/>
      <c r="E187" s="107"/>
      <c r="F187" s="107"/>
      <c r="G187" s="107"/>
      <c r="H187" s="107"/>
      <c r="I187" s="108"/>
      <c r="J187" s="108"/>
      <c r="K187" s="107"/>
      <c r="L187" s="109">
        <f>I187+J187*EERR!$D$2</f>
        <v>0</v>
      </c>
      <c r="M187" s="109">
        <f>L187/EERR!$D$2</f>
        <v>0</v>
      </c>
      <c r="N187" s="109">
        <f>SUMIF(Jun!$B$3:$B$115,A187,Jun!$V$3:$V$115)</f>
        <v>0</v>
      </c>
      <c r="O187" s="182">
        <f t="shared" si="4"/>
        <v>0</v>
      </c>
    </row>
    <row r="188" spans="1:18" x14ac:dyDescent="0.25">
      <c r="A188" s="121"/>
      <c r="B188" s="118"/>
      <c r="C188" s="107"/>
      <c r="D188" s="107"/>
      <c r="E188" s="107"/>
      <c r="F188" s="107"/>
      <c r="G188" s="107"/>
      <c r="H188" s="107"/>
      <c r="I188" s="108"/>
      <c r="J188" s="108"/>
      <c r="K188" s="107"/>
      <c r="L188" s="109">
        <f>I188+J188*EERR!$D$2</f>
        <v>0</v>
      </c>
      <c r="M188" s="109">
        <f>L188/EERR!$D$2</f>
        <v>0</v>
      </c>
      <c r="N188" s="109">
        <f>SUMIF(Jun!$B$3:$B$115,A188,Jun!$V$3:$V$115)</f>
        <v>0</v>
      </c>
      <c r="O188" s="182">
        <f t="shared" si="4"/>
        <v>0</v>
      </c>
    </row>
    <row r="189" spans="1:18" x14ac:dyDescent="0.25">
      <c r="A189" s="121"/>
      <c r="B189" s="118"/>
      <c r="C189" s="107"/>
      <c r="D189" s="107"/>
      <c r="E189" s="107"/>
      <c r="F189" s="107"/>
      <c r="G189" s="107"/>
      <c r="H189" s="107"/>
      <c r="I189" s="108"/>
      <c r="J189" s="108"/>
      <c r="K189" s="107"/>
      <c r="L189" s="109">
        <f>I189+J189*EERR!$D$2</f>
        <v>0</v>
      </c>
      <c r="M189" s="109">
        <f>L189/EERR!$D$2</f>
        <v>0</v>
      </c>
      <c r="N189" s="109">
        <f>SUMIF(Jun!$B$3:$B$115,A189,Jun!$V$3:$V$115)</f>
        <v>0</v>
      </c>
      <c r="O189" s="182">
        <f t="shared" si="4"/>
        <v>0</v>
      </c>
    </row>
    <row r="190" spans="1:18" x14ac:dyDescent="0.25">
      <c r="A190" s="121"/>
      <c r="B190" s="118"/>
      <c r="C190" s="107"/>
      <c r="D190" s="107"/>
      <c r="E190" s="107"/>
      <c r="F190" s="107"/>
      <c r="G190" s="107"/>
      <c r="H190" s="107"/>
      <c r="I190" s="108"/>
      <c r="J190" s="108"/>
      <c r="K190" s="107"/>
      <c r="L190" s="109">
        <f>I190+J190*EERR!$D$2</f>
        <v>0</v>
      </c>
      <c r="M190" s="109">
        <f>L190/EERR!$D$2</f>
        <v>0</v>
      </c>
      <c r="N190" s="109">
        <f>SUMIF(Jun!$B$3:$B$115,A190,Jun!$V$3:$V$115)</f>
        <v>0</v>
      </c>
      <c r="O190" s="182">
        <f t="shared" si="4"/>
        <v>0</v>
      </c>
    </row>
    <row r="191" spans="1:18" x14ac:dyDescent="0.25">
      <c r="A191" s="121"/>
      <c r="B191" s="118"/>
      <c r="C191" s="107"/>
      <c r="D191" s="107"/>
      <c r="E191" s="107"/>
      <c r="F191" s="107"/>
      <c r="G191" s="107"/>
      <c r="H191" s="107"/>
      <c r="I191" s="108"/>
      <c r="J191" s="108"/>
      <c r="K191" s="107"/>
      <c r="L191" s="109">
        <f>I191+J191*EERR!$D$2</f>
        <v>0</v>
      </c>
      <c r="M191" s="109">
        <f>L191/EERR!$D$2</f>
        <v>0</v>
      </c>
      <c r="N191" s="109">
        <f>SUMIF(Jun!$B$3:$B$115,A191,Jun!$V$3:$V$115)</f>
        <v>0</v>
      </c>
      <c r="O191" s="182">
        <f t="shared" si="4"/>
        <v>0</v>
      </c>
    </row>
    <row r="192" spans="1:18" x14ac:dyDescent="0.25">
      <c r="A192" s="183"/>
      <c r="B192" s="183"/>
      <c r="C192" s="183"/>
      <c r="D192" s="183"/>
      <c r="E192" s="183"/>
      <c r="F192" s="183"/>
      <c r="G192" s="183"/>
      <c r="H192" s="183"/>
      <c r="I192" s="184">
        <f>SUM(I2:I191)</f>
        <v>2691137</v>
      </c>
      <c r="J192" s="184">
        <f>SUM(J2:J191)</f>
        <v>23398</v>
      </c>
      <c r="K192" s="183"/>
      <c r="L192" s="109">
        <f>I192+J192*EERR!$D$2</f>
        <v>18892380.159999996</v>
      </c>
      <c r="M192" s="109">
        <f>L192/EERR!$D$2</f>
        <v>27284.567401288234</v>
      </c>
      <c r="N192" s="109">
        <f>SUMIF(Jun!$B$3:$B$115,A192,Jun!$V$3:$V$115)</f>
        <v>0</v>
      </c>
      <c r="O192" s="182">
        <f t="shared" si="4"/>
        <v>0</v>
      </c>
      <c r="P192" s="162"/>
      <c r="R192" s="58">
        <v>7096000</v>
      </c>
    </row>
    <row r="193" spans="1:18" x14ac:dyDescent="0.25">
      <c r="I193" s="182">
        <f>I192-I9</f>
        <v>2691137</v>
      </c>
      <c r="J193" s="58"/>
      <c r="L193" s="109">
        <f>I193+J193*EERR!$D$2</f>
        <v>2691137</v>
      </c>
      <c r="M193" s="109">
        <f>L193/EERR!$D$2</f>
        <v>3886.5674012882355</v>
      </c>
      <c r="N193" s="109">
        <f>SUMIF(Jun!$B$3:$B$115,A193,Jun!$V$3:$V$115)</f>
        <v>0</v>
      </c>
      <c r="O193" s="182">
        <f t="shared" ref="O193:O256" si="5">+A193-A192</f>
        <v>0</v>
      </c>
      <c r="P193" s="162"/>
      <c r="R193" s="58">
        <f>R192*0.19</f>
        <v>1348240</v>
      </c>
    </row>
    <row r="194" spans="1:18" x14ac:dyDescent="0.25">
      <c r="H194" s="58" t="s">
        <v>96</v>
      </c>
      <c r="I194" s="182">
        <f>I193*0.19</f>
        <v>511316.03</v>
      </c>
      <c r="J194" s="58"/>
      <c r="L194" s="109">
        <f>I194+J194*EERR!$D$2</f>
        <v>511316.03</v>
      </c>
      <c r="M194" s="109">
        <f>L194/EERR!$D$2</f>
        <v>738.44780624476482</v>
      </c>
      <c r="N194" s="109">
        <f>SUMIF(Jun!$B$3:$B$115,A194,Jun!$V$3:$V$115)</f>
        <v>0</v>
      </c>
      <c r="O194" s="182">
        <f t="shared" si="5"/>
        <v>0</v>
      </c>
      <c r="Q194" s="185"/>
    </row>
    <row r="195" spans="1:18" x14ac:dyDescent="0.25">
      <c r="I195" s="58"/>
      <c r="J195" s="58"/>
      <c r="L195" s="109">
        <f>I195+J195*EERR!$D$2</f>
        <v>0</v>
      </c>
      <c r="M195" s="109">
        <f>L195/EERR!$D$2</f>
        <v>0</v>
      </c>
      <c r="N195" s="109">
        <f>SUMIF(Jun!$B$3:$B$115,A195,Jun!$V$3:$V$115)</f>
        <v>0</v>
      </c>
      <c r="O195" s="182">
        <f t="shared" si="5"/>
        <v>0</v>
      </c>
    </row>
    <row r="196" spans="1:18" x14ac:dyDescent="0.25">
      <c r="I196" s="58"/>
      <c r="J196" s="58"/>
      <c r="L196" s="109">
        <f>I196+J196*EERR!$D$2</f>
        <v>0</v>
      </c>
      <c r="M196" s="109">
        <f>L196/EERR!$D$2</f>
        <v>0</v>
      </c>
      <c r="N196" s="109">
        <f>SUMIF(Jun!$B$3:$B$115,A196,Jun!$V$3:$V$115)</f>
        <v>0</v>
      </c>
      <c r="O196" s="182">
        <f t="shared" si="5"/>
        <v>0</v>
      </c>
    </row>
    <row r="197" spans="1:18" x14ac:dyDescent="0.25">
      <c r="L197" s="109">
        <f>I197+J197*EERR!$D$2</f>
        <v>0</v>
      </c>
      <c r="M197" s="109">
        <f>L197/EERR!$D$2</f>
        <v>0</v>
      </c>
      <c r="N197" s="109">
        <f>SUMIF(Jun!$B$3:$B$115,A197,Jun!$V$3:$V$115)</f>
        <v>0</v>
      </c>
      <c r="O197" s="182">
        <f t="shared" si="5"/>
        <v>0</v>
      </c>
    </row>
    <row r="198" spans="1:18" x14ac:dyDescent="0.25">
      <c r="A198" s="149" t="s">
        <v>99</v>
      </c>
      <c r="B198" s="180" t="s">
        <v>100</v>
      </c>
      <c r="C198" s="149" t="s">
        <v>101</v>
      </c>
      <c r="D198" s="149" t="s">
        <v>102</v>
      </c>
      <c r="E198" s="149" t="s">
        <v>103</v>
      </c>
      <c r="F198" s="149" t="s">
        <v>104</v>
      </c>
      <c r="G198" s="149" t="s">
        <v>105</v>
      </c>
      <c r="H198" s="149" t="s">
        <v>106</v>
      </c>
      <c r="I198" s="151" t="s">
        <v>107</v>
      </c>
      <c r="J198" s="151" t="s">
        <v>108</v>
      </c>
      <c r="K198" s="149" t="s">
        <v>109</v>
      </c>
      <c r="L198" s="109" t="e">
        <f>I198+J198*EERR!$D$2</f>
        <v>#VALUE!</v>
      </c>
      <c r="M198" s="109" t="e">
        <f>L198/EERR!$D$2</f>
        <v>#VALUE!</v>
      </c>
      <c r="N198" s="109">
        <f>SUMIF(Jun!$B$3:$B$115,A198,Jun!$V$3:$V$115)</f>
        <v>0</v>
      </c>
      <c r="O198" s="182" t="e">
        <f t="shared" si="5"/>
        <v>#VALUE!</v>
      </c>
      <c r="P198" s="181" t="s">
        <v>86</v>
      </c>
    </row>
    <row r="199" spans="1:18" x14ac:dyDescent="0.25">
      <c r="A199" s="319">
        <v>1325</v>
      </c>
      <c r="B199" s="320" t="s">
        <v>380</v>
      </c>
      <c r="C199" s="321" t="s">
        <v>247</v>
      </c>
      <c r="D199" s="321" t="s">
        <v>123</v>
      </c>
      <c r="E199" s="321" t="s">
        <v>124</v>
      </c>
      <c r="F199" s="321" t="s">
        <v>128</v>
      </c>
      <c r="G199" s="321" t="s">
        <v>349</v>
      </c>
      <c r="H199" s="321" t="s">
        <v>126</v>
      </c>
      <c r="I199" s="318"/>
      <c r="J199" s="318">
        <v>389.5</v>
      </c>
      <c r="K199" s="321" t="s">
        <v>381</v>
      </c>
      <c r="L199" s="318">
        <v>269534</v>
      </c>
      <c r="M199" s="318">
        <v>389.5</v>
      </c>
      <c r="N199" s="318">
        <v>0</v>
      </c>
      <c r="O199" s="182" t="e">
        <f t="shared" si="5"/>
        <v>#VALUE!</v>
      </c>
    </row>
    <row r="200" spans="1:18" x14ac:dyDescent="0.25">
      <c r="A200" s="319">
        <v>1326</v>
      </c>
      <c r="B200" s="320" t="s">
        <v>382</v>
      </c>
      <c r="C200" s="321" t="s">
        <v>246</v>
      </c>
      <c r="D200" s="321" t="s">
        <v>123</v>
      </c>
      <c r="E200" s="321" t="s">
        <v>127</v>
      </c>
      <c r="F200" s="321" t="s">
        <v>129</v>
      </c>
      <c r="G200" s="321" t="s">
        <v>348</v>
      </c>
      <c r="H200" s="321" t="s">
        <v>127</v>
      </c>
      <c r="I200" s="318">
        <v>661592</v>
      </c>
      <c r="J200" s="318"/>
      <c r="K200" s="321" t="s">
        <v>383</v>
      </c>
      <c r="L200" s="318">
        <v>661592</v>
      </c>
      <c r="M200" s="318">
        <v>956.05780346820814</v>
      </c>
      <c r="N200" s="318">
        <v>0</v>
      </c>
      <c r="O200" s="182">
        <f t="shared" si="5"/>
        <v>1</v>
      </c>
    </row>
    <row r="201" spans="1:18" x14ac:dyDescent="0.25">
      <c r="A201" s="319">
        <v>1327</v>
      </c>
      <c r="B201" s="320" t="s">
        <v>384</v>
      </c>
      <c r="C201" s="321" t="s">
        <v>246</v>
      </c>
      <c r="D201" s="321" t="s">
        <v>123</v>
      </c>
      <c r="E201" s="321" t="s">
        <v>127</v>
      </c>
      <c r="F201" s="321" t="s">
        <v>128</v>
      </c>
      <c r="G201" s="321" t="s">
        <v>385</v>
      </c>
      <c r="H201" s="321" t="s">
        <v>127</v>
      </c>
      <c r="I201" s="318">
        <v>157562</v>
      </c>
      <c r="J201" s="318"/>
      <c r="K201" s="321" t="s">
        <v>386</v>
      </c>
      <c r="L201" s="318">
        <v>157562</v>
      </c>
      <c r="M201" s="318">
        <v>227.6907514450867</v>
      </c>
      <c r="N201" s="318">
        <v>0</v>
      </c>
      <c r="O201" s="182">
        <f t="shared" si="5"/>
        <v>1</v>
      </c>
    </row>
    <row r="202" spans="1:18" x14ac:dyDescent="0.25">
      <c r="A202" s="319">
        <v>1328</v>
      </c>
      <c r="B202" s="320" t="s">
        <v>387</v>
      </c>
      <c r="C202" s="321" t="s">
        <v>247</v>
      </c>
      <c r="D202" s="321" t="s">
        <v>123</v>
      </c>
      <c r="E202" s="321" t="s">
        <v>124</v>
      </c>
      <c r="F202" s="321" t="s">
        <v>129</v>
      </c>
      <c r="G202" s="321" t="s">
        <v>350</v>
      </c>
      <c r="H202" s="321" t="s">
        <v>126</v>
      </c>
      <c r="I202" s="318"/>
      <c r="J202" s="318">
        <v>1360</v>
      </c>
      <c r="K202" s="321" t="s">
        <v>388</v>
      </c>
      <c r="L202" s="318">
        <v>941120</v>
      </c>
      <c r="M202" s="318">
        <v>1360</v>
      </c>
      <c r="N202" s="318">
        <v>0</v>
      </c>
      <c r="O202" s="182">
        <f t="shared" si="5"/>
        <v>1</v>
      </c>
    </row>
    <row r="203" spans="1:18" x14ac:dyDescent="0.25">
      <c r="A203" s="319">
        <v>1329</v>
      </c>
      <c r="B203" s="320" t="s">
        <v>389</v>
      </c>
      <c r="C203" s="321" t="s">
        <v>247</v>
      </c>
      <c r="D203" s="321" t="s">
        <v>123</v>
      </c>
      <c r="E203" s="321" t="s">
        <v>124</v>
      </c>
      <c r="F203" s="321" t="s">
        <v>128</v>
      </c>
      <c r="G203" s="321" t="s">
        <v>390</v>
      </c>
      <c r="H203" s="321" t="s">
        <v>126</v>
      </c>
      <c r="I203" s="318"/>
      <c r="J203" s="318">
        <v>195</v>
      </c>
      <c r="K203" s="321" t="s">
        <v>391</v>
      </c>
      <c r="L203" s="318">
        <v>134940</v>
      </c>
      <c r="M203" s="318">
        <v>195</v>
      </c>
      <c r="N203" s="318">
        <v>104621435.0226</v>
      </c>
      <c r="O203" s="182">
        <f t="shared" si="5"/>
        <v>1</v>
      </c>
    </row>
    <row r="204" spans="1:18" x14ac:dyDescent="0.25">
      <c r="A204" s="333">
        <v>1330</v>
      </c>
      <c r="B204" s="334" t="s">
        <v>392</v>
      </c>
      <c r="C204" s="335" t="s">
        <v>246</v>
      </c>
      <c r="D204" s="335" t="s">
        <v>123</v>
      </c>
      <c r="E204" s="335" t="s">
        <v>127</v>
      </c>
      <c r="F204" s="335" t="s">
        <v>128</v>
      </c>
      <c r="G204" s="335" t="s">
        <v>393</v>
      </c>
      <c r="H204" s="335" t="s">
        <v>127</v>
      </c>
      <c r="I204" s="336">
        <v>158490</v>
      </c>
      <c r="J204" s="336"/>
      <c r="K204" s="335" t="s">
        <v>394</v>
      </c>
      <c r="L204" s="336">
        <v>158490</v>
      </c>
      <c r="M204" s="336">
        <v>229.03179190751445</v>
      </c>
      <c r="N204" s="336">
        <v>0</v>
      </c>
      <c r="O204" s="182">
        <f t="shared" si="5"/>
        <v>1</v>
      </c>
    </row>
    <row r="205" spans="1:18" x14ac:dyDescent="0.25">
      <c r="A205" s="319">
        <v>1331</v>
      </c>
      <c r="B205" s="320" t="s">
        <v>395</v>
      </c>
      <c r="C205" s="321" t="s">
        <v>246</v>
      </c>
      <c r="D205" s="321" t="s">
        <v>123</v>
      </c>
      <c r="E205" s="321" t="s">
        <v>127</v>
      </c>
      <c r="F205" s="321" t="s">
        <v>128</v>
      </c>
      <c r="G205" s="321" t="s">
        <v>396</v>
      </c>
      <c r="H205" s="321" t="s">
        <v>127</v>
      </c>
      <c r="I205" s="318">
        <v>158490</v>
      </c>
      <c r="J205" s="318"/>
      <c r="K205" s="321" t="s">
        <v>397</v>
      </c>
      <c r="L205" s="318">
        <v>158490</v>
      </c>
      <c r="M205" s="318">
        <v>229.03179190751445</v>
      </c>
      <c r="N205" s="318">
        <v>0</v>
      </c>
      <c r="O205" s="182">
        <f t="shared" si="5"/>
        <v>1</v>
      </c>
    </row>
    <row r="206" spans="1:18" x14ac:dyDescent="0.25">
      <c r="A206" s="319">
        <v>1332</v>
      </c>
      <c r="B206" s="320" t="s">
        <v>398</v>
      </c>
      <c r="C206" s="321" t="s">
        <v>247</v>
      </c>
      <c r="D206" s="321" t="s">
        <v>123</v>
      </c>
      <c r="E206" s="321" t="s">
        <v>124</v>
      </c>
      <c r="F206" s="321" t="s">
        <v>128</v>
      </c>
      <c r="G206" s="321" t="s">
        <v>351</v>
      </c>
      <c r="H206" s="321" t="s">
        <v>126</v>
      </c>
      <c r="I206" s="318"/>
      <c r="J206" s="318">
        <v>1240</v>
      </c>
      <c r="K206" s="321" t="s">
        <v>399</v>
      </c>
      <c r="L206" s="318">
        <v>858080</v>
      </c>
      <c r="M206" s="318">
        <v>1240</v>
      </c>
      <c r="N206" s="318">
        <v>0</v>
      </c>
      <c r="O206" s="182">
        <f t="shared" si="5"/>
        <v>1</v>
      </c>
    </row>
    <row r="207" spans="1:18" x14ac:dyDescent="0.25">
      <c r="A207" s="319">
        <v>1333</v>
      </c>
      <c r="B207" s="320" t="s">
        <v>400</v>
      </c>
      <c r="C207" s="321" t="s">
        <v>247</v>
      </c>
      <c r="D207" s="321" t="s">
        <v>123</v>
      </c>
      <c r="E207" s="321" t="s">
        <v>124</v>
      </c>
      <c r="F207" s="321" t="s">
        <v>128</v>
      </c>
      <c r="G207" s="321" t="s">
        <v>401</v>
      </c>
      <c r="H207" s="321" t="s">
        <v>126</v>
      </c>
      <c r="I207" s="318"/>
      <c r="J207" s="318">
        <v>300</v>
      </c>
      <c r="K207" s="321" t="s">
        <v>402</v>
      </c>
      <c r="L207" s="318">
        <v>207600</v>
      </c>
      <c r="M207" s="318">
        <v>300</v>
      </c>
      <c r="N207" s="318">
        <v>0</v>
      </c>
      <c r="O207" s="182">
        <f t="shared" si="5"/>
        <v>1</v>
      </c>
    </row>
    <row r="208" spans="1:18" x14ac:dyDescent="0.25">
      <c r="A208" s="319">
        <v>1334</v>
      </c>
      <c r="B208" s="320" t="s">
        <v>403</v>
      </c>
      <c r="C208" s="321" t="s">
        <v>247</v>
      </c>
      <c r="D208" s="321" t="s">
        <v>123</v>
      </c>
      <c r="E208" s="321" t="s">
        <v>124</v>
      </c>
      <c r="F208" s="321" t="s">
        <v>128</v>
      </c>
      <c r="G208" s="321" t="s">
        <v>356</v>
      </c>
      <c r="H208" s="321" t="s">
        <v>126</v>
      </c>
      <c r="I208" s="318"/>
      <c r="J208" s="318">
        <v>675</v>
      </c>
      <c r="K208" s="321" t="s">
        <v>404</v>
      </c>
      <c r="L208" s="318">
        <v>467100</v>
      </c>
      <c r="M208" s="318">
        <v>675</v>
      </c>
      <c r="N208" s="318">
        <v>0</v>
      </c>
      <c r="O208" s="182">
        <f t="shared" si="5"/>
        <v>1</v>
      </c>
    </row>
    <row r="209" spans="1:17" x14ac:dyDescent="0.25">
      <c r="A209" s="319">
        <v>1335</v>
      </c>
      <c r="B209" s="320" t="s">
        <v>405</v>
      </c>
      <c r="C209" s="321" t="s">
        <v>247</v>
      </c>
      <c r="D209" s="321" t="s">
        <v>123</v>
      </c>
      <c r="E209" s="321" t="s">
        <v>124</v>
      </c>
      <c r="F209" s="321" t="s">
        <v>129</v>
      </c>
      <c r="G209" s="321" t="s">
        <v>352</v>
      </c>
      <c r="H209" s="321" t="s">
        <v>126</v>
      </c>
      <c r="I209" s="318"/>
      <c r="J209" s="318">
        <v>400</v>
      </c>
      <c r="K209" s="321" t="s">
        <v>406</v>
      </c>
      <c r="L209" s="318">
        <v>276800</v>
      </c>
      <c r="M209" s="318">
        <v>400</v>
      </c>
      <c r="N209" s="318">
        <v>0</v>
      </c>
      <c r="O209" s="182">
        <f t="shared" si="5"/>
        <v>1</v>
      </c>
    </row>
    <row r="210" spans="1:17" x14ac:dyDescent="0.25">
      <c r="A210" s="319">
        <v>1336</v>
      </c>
      <c r="B210" s="320" t="s">
        <v>407</v>
      </c>
      <c r="C210" s="321" t="s">
        <v>247</v>
      </c>
      <c r="D210" s="321" t="s">
        <v>123</v>
      </c>
      <c r="E210" s="321" t="s">
        <v>124</v>
      </c>
      <c r="F210" s="321" t="s">
        <v>125</v>
      </c>
      <c r="G210" s="321" t="s">
        <v>408</v>
      </c>
      <c r="H210" s="321" t="s">
        <v>126</v>
      </c>
      <c r="I210" s="318"/>
      <c r="J210" s="318">
        <v>195</v>
      </c>
      <c r="K210" s="321" t="s">
        <v>409</v>
      </c>
      <c r="L210" s="318">
        <v>134940</v>
      </c>
      <c r="M210" s="318">
        <v>195</v>
      </c>
      <c r="N210" s="318">
        <v>0</v>
      </c>
      <c r="O210" s="182">
        <f t="shared" si="5"/>
        <v>1</v>
      </c>
    </row>
    <row r="211" spans="1:17" x14ac:dyDescent="0.25">
      <c r="A211" s="319">
        <v>1337</v>
      </c>
      <c r="B211" s="320" t="s">
        <v>410</v>
      </c>
      <c r="C211" s="321" t="s">
        <v>246</v>
      </c>
      <c r="D211" s="321" t="s">
        <v>123</v>
      </c>
      <c r="E211" s="321" t="s">
        <v>127</v>
      </c>
      <c r="F211" s="321" t="s">
        <v>129</v>
      </c>
      <c r="G211" s="321" t="s">
        <v>348</v>
      </c>
      <c r="H211" s="321" t="s">
        <v>127</v>
      </c>
      <c r="I211" s="318">
        <v>1000</v>
      </c>
      <c r="J211" s="318"/>
      <c r="K211" s="321" t="s">
        <v>411</v>
      </c>
      <c r="L211" s="318">
        <v>1000</v>
      </c>
      <c r="M211" s="318">
        <v>1.4450867052023122</v>
      </c>
      <c r="N211" s="318">
        <v>0</v>
      </c>
      <c r="O211" s="182">
        <f t="shared" si="5"/>
        <v>1</v>
      </c>
    </row>
    <row r="212" spans="1:17" x14ac:dyDescent="0.25">
      <c r="A212" s="319">
        <v>1338</v>
      </c>
      <c r="B212" s="320" t="s">
        <v>412</v>
      </c>
      <c r="C212" s="321" t="s">
        <v>247</v>
      </c>
      <c r="D212" s="321" t="s">
        <v>123</v>
      </c>
      <c r="E212" s="321" t="s">
        <v>124</v>
      </c>
      <c r="F212" s="321" t="s">
        <v>125</v>
      </c>
      <c r="G212" s="321" t="s">
        <v>408</v>
      </c>
      <c r="H212" s="321" t="s">
        <v>126</v>
      </c>
      <c r="I212" s="318"/>
      <c r="J212" s="318">
        <v>195</v>
      </c>
      <c r="K212" s="321" t="s">
        <v>353</v>
      </c>
      <c r="L212" s="318">
        <v>134940</v>
      </c>
      <c r="M212" s="318">
        <v>195</v>
      </c>
      <c r="N212" s="318">
        <v>0</v>
      </c>
      <c r="O212" s="182">
        <f t="shared" si="5"/>
        <v>1</v>
      </c>
    </row>
    <row r="213" spans="1:17" x14ac:dyDescent="0.25">
      <c r="A213" s="319">
        <v>1339</v>
      </c>
      <c r="B213" s="320" t="s">
        <v>413</v>
      </c>
      <c r="C213" s="321" t="s">
        <v>247</v>
      </c>
      <c r="D213" s="321" t="s">
        <v>123</v>
      </c>
      <c r="E213" s="321" t="s">
        <v>124</v>
      </c>
      <c r="F213" s="321" t="s">
        <v>129</v>
      </c>
      <c r="G213" s="321" t="s">
        <v>414</v>
      </c>
      <c r="H213" s="321" t="s">
        <v>126</v>
      </c>
      <c r="I213" s="318"/>
      <c r="J213" s="318">
        <v>198</v>
      </c>
      <c r="K213" s="321" t="s">
        <v>415</v>
      </c>
      <c r="L213" s="318">
        <v>137016</v>
      </c>
      <c r="M213" s="318">
        <v>198</v>
      </c>
      <c r="N213" s="318">
        <v>0</v>
      </c>
      <c r="O213" s="182">
        <f t="shared" si="5"/>
        <v>1</v>
      </c>
    </row>
    <row r="214" spans="1:17" x14ac:dyDescent="0.25">
      <c r="A214" s="319">
        <v>1340</v>
      </c>
      <c r="B214" s="320" t="s">
        <v>416</v>
      </c>
      <c r="C214" s="321" t="s">
        <v>247</v>
      </c>
      <c r="D214" s="321" t="s">
        <v>123</v>
      </c>
      <c r="E214" s="321" t="s">
        <v>124</v>
      </c>
      <c r="F214" s="321" t="s">
        <v>128</v>
      </c>
      <c r="G214" s="321" t="s">
        <v>417</v>
      </c>
      <c r="H214" s="321" t="s">
        <v>126</v>
      </c>
      <c r="I214" s="318"/>
      <c r="J214" s="318">
        <v>200</v>
      </c>
      <c r="K214" s="321" t="s">
        <v>418</v>
      </c>
      <c r="L214" s="318">
        <v>138400</v>
      </c>
      <c r="M214" s="318">
        <v>200</v>
      </c>
      <c r="N214" s="318">
        <v>0</v>
      </c>
      <c r="O214" s="182">
        <f t="shared" si="5"/>
        <v>1</v>
      </c>
      <c r="Q214" s="58" t="s">
        <v>179</v>
      </c>
    </row>
    <row r="215" spans="1:17" x14ac:dyDescent="0.25">
      <c r="A215" s="319">
        <v>1341</v>
      </c>
      <c r="B215" s="320" t="s">
        <v>419</v>
      </c>
      <c r="C215" s="321" t="s">
        <v>247</v>
      </c>
      <c r="D215" s="321" t="s">
        <v>123</v>
      </c>
      <c r="E215" s="321" t="s">
        <v>124</v>
      </c>
      <c r="F215" s="321" t="s">
        <v>129</v>
      </c>
      <c r="G215" s="321" t="s">
        <v>420</v>
      </c>
      <c r="H215" s="321" t="s">
        <v>126</v>
      </c>
      <c r="I215" s="318"/>
      <c r="J215" s="318">
        <v>1200</v>
      </c>
      <c r="K215" s="321" t="s">
        <v>421</v>
      </c>
      <c r="L215" s="318">
        <v>830400</v>
      </c>
      <c r="M215" s="318">
        <v>1200</v>
      </c>
      <c r="N215" s="318">
        <v>0</v>
      </c>
      <c r="O215" s="182">
        <f t="shared" si="5"/>
        <v>1</v>
      </c>
    </row>
    <row r="216" spans="1:17" x14ac:dyDescent="0.25">
      <c r="A216" s="319">
        <v>1342</v>
      </c>
      <c r="B216" s="320" t="s">
        <v>422</v>
      </c>
      <c r="C216" s="321" t="s">
        <v>247</v>
      </c>
      <c r="D216" s="321" t="s">
        <v>123</v>
      </c>
      <c r="E216" s="321" t="s">
        <v>124</v>
      </c>
      <c r="F216" s="321" t="s">
        <v>128</v>
      </c>
      <c r="G216" s="321" t="s">
        <v>423</v>
      </c>
      <c r="H216" s="321" t="s">
        <v>126</v>
      </c>
      <c r="I216" s="318"/>
      <c r="J216" s="318">
        <v>1435</v>
      </c>
      <c r="K216" s="321" t="s">
        <v>424</v>
      </c>
      <c r="L216" s="318">
        <v>993020</v>
      </c>
      <c r="M216" s="318">
        <v>194.75</v>
      </c>
      <c r="N216" s="318">
        <v>0</v>
      </c>
      <c r="O216" s="182">
        <f t="shared" si="5"/>
        <v>1</v>
      </c>
    </row>
    <row r="217" spans="1:17" x14ac:dyDescent="0.25">
      <c r="A217" s="319">
        <v>1343</v>
      </c>
      <c r="B217" s="320" t="s">
        <v>425</v>
      </c>
      <c r="C217" s="321" t="s">
        <v>247</v>
      </c>
      <c r="D217" s="321" t="s">
        <v>123</v>
      </c>
      <c r="E217" s="321" t="s">
        <v>124</v>
      </c>
      <c r="F217" s="321" t="s">
        <v>128</v>
      </c>
      <c r="G217" s="321" t="s">
        <v>354</v>
      </c>
      <c r="H217" s="321" t="s">
        <v>126</v>
      </c>
      <c r="I217" s="318"/>
      <c r="J217" s="318">
        <v>800</v>
      </c>
      <c r="K217" s="321" t="s">
        <v>426</v>
      </c>
      <c r="L217" s="318">
        <v>553600</v>
      </c>
      <c r="M217" s="318">
        <v>800</v>
      </c>
      <c r="N217" s="318">
        <v>0</v>
      </c>
      <c r="O217" s="182">
        <f t="shared" si="5"/>
        <v>1</v>
      </c>
    </row>
    <row r="218" spans="1:17" x14ac:dyDescent="0.25">
      <c r="A218" s="333">
        <v>1344</v>
      </c>
      <c r="B218" s="334" t="s">
        <v>427</v>
      </c>
      <c r="C218" s="335" t="s">
        <v>247</v>
      </c>
      <c r="D218" s="335" t="s">
        <v>123</v>
      </c>
      <c r="E218" s="335" t="s">
        <v>124</v>
      </c>
      <c r="F218" s="335" t="s">
        <v>128</v>
      </c>
      <c r="G218" s="335" t="s">
        <v>390</v>
      </c>
      <c r="H218" s="335" t="s">
        <v>126</v>
      </c>
      <c r="I218" s="336"/>
      <c r="J218" s="336">
        <v>195</v>
      </c>
      <c r="K218" s="335" t="s">
        <v>428</v>
      </c>
      <c r="L218" s="336">
        <v>134940</v>
      </c>
      <c r="M218" s="336">
        <v>195</v>
      </c>
      <c r="N218" s="336">
        <v>0</v>
      </c>
      <c r="O218" s="182">
        <f t="shared" si="5"/>
        <v>1</v>
      </c>
    </row>
    <row r="219" spans="1:17" x14ac:dyDescent="0.25">
      <c r="A219" s="319">
        <v>1345</v>
      </c>
      <c r="B219" s="320" t="s">
        <v>429</v>
      </c>
      <c r="C219" s="321" t="s">
        <v>247</v>
      </c>
      <c r="D219" s="321" t="s">
        <v>123</v>
      </c>
      <c r="E219" s="321" t="s">
        <v>124</v>
      </c>
      <c r="F219" s="321" t="s">
        <v>125</v>
      </c>
      <c r="G219" s="321" t="s">
        <v>408</v>
      </c>
      <c r="H219" s="321" t="s">
        <v>126</v>
      </c>
      <c r="I219" s="318"/>
      <c r="J219" s="318">
        <v>185.25</v>
      </c>
      <c r="K219" s="321" t="s">
        <v>430</v>
      </c>
      <c r="L219" s="318">
        <v>128193</v>
      </c>
      <c r="M219" s="318">
        <v>185.25</v>
      </c>
      <c r="N219" s="318">
        <v>0</v>
      </c>
      <c r="O219" s="182">
        <f t="shared" si="5"/>
        <v>1</v>
      </c>
    </row>
    <row r="220" spans="1:17" x14ac:dyDescent="0.25">
      <c r="A220" s="319">
        <v>1346</v>
      </c>
      <c r="B220" s="320" t="s">
        <v>431</v>
      </c>
      <c r="C220" s="321" t="s">
        <v>246</v>
      </c>
      <c r="D220" s="321" t="s">
        <v>123</v>
      </c>
      <c r="E220" s="321" t="s">
        <v>127</v>
      </c>
      <c r="F220" s="321" t="s">
        <v>128</v>
      </c>
      <c r="G220" s="321" t="s">
        <v>390</v>
      </c>
      <c r="H220" s="321" t="s">
        <v>127</v>
      </c>
      <c r="I220" s="318">
        <v>102000</v>
      </c>
      <c r="J220" s="318"/>
      <c r="K220" s="321" t="s">
        <v>432</v>
      </c>
      <c r="L220" s="318">
        <v>102000</v>
      </c>
      <c r="M220" s="318">
        <v>147.39884393063585</v>
      </c>
      <c r="N220" s="318">
        <v>0</v>
      </c>
      <c r="O220" s="182">
        <f t="shared" si="5"/>
        <v>1</v>
      </c>
    </row>
    <row r="221" spans="1:17" x14ac:dyDescent="0.25">
      <c r="A221" s="319">
        <v>1347</v>
      </c>
      <c r="B221" s="320" t="s">
        <v>433</v>
      </c>
      <c r="C221" s="321" t="s">
        <v>246</v>
      </c>
      <c r="D221" s="321" t="s">
        <v>123</v>
      </c>
      <c r="E221" s="321" t="s">
        <v>127</v>
      </c>
      <c r="F221" s="321" t="s">
        <v>128</v>
      </c>
      <c r="G221" s="321" t="s">
        <v>393</v>
      </c>
      <c r="H221" s="321" t="s">
        <v>127</v>
      </c>
      <c r="I221" s="318">
        <v>158490</v>
      </c>
      <c r="J221" s="318"/>
      <c r="K221" s="321" t="s">
        <v>434</v>
      </c>
      <c r="L221" s="318">
        <v>158490</v>
      </c>
      <c r="M221" s="318">
        <v>229.03179190751445</v>
      </c>
      <c r="N221" s="318">
        <v>0</v>
      </c>
      <c r="O221" s="182">
        <f t="shared" si="5"/>
        <v>1</v>
      </c>
      <c r="Q221" s="58" t="s">
        <v>180</v>
      </c>
    </row>
    <row r="222" spans="1:17" x14ac:dyDescent="0.25">
      <c r="A222" s="319">
        <v>1348</v>
      </c>
      <c r="B222" s="320" t="s">
        <v>435</v>
      </c>
      <c r="C222" s="321" t="s">
        <v>246</v>
      </c>
      <c r="D222" s="321" t="s">
        <v>123</v>
      </c>
      <c r="E222" s="321" t="s">
        <v>127</v>
      </c>
      <c r="F222" s="321" t="s">
        <v>129</v>
      </c>
      <c r="G222" s="321" t="s">
        <v>436</v>
      </c>
      <c r="H222" s="321" t="s">
        <v>127</v>
      </c>
      <c r="I222" s="318">
        <v>158490</v>
      </c>
      <c r="J222" s="318"/>
      <c r="K222" s="321" t="s">
        <v>437</v>
      </c>
      <c r="L222" s="318">
        <v>158490</v>
      </c>
      <c r="M222" s="318">
        <v>229.03179190751445</v>
      </c>
      <c r="N222" s="318">
        <v>0</v>
      </c>
      <c r="O222" s="182">
        <f t="shared" si="5"/>
        <v>1</v>
      </c>
    </row>
    <row r="223" spans="1:17" x14ac:dyDescent="0.25">
      <c r="A223" s="319">
        <v>1349</v>
      </c>
      <c r="B223" s="320" t="s">
        <v>438</v>
      </c>
      <c r="C223" s="321" t="s">
        <v>247</v>
      </c>
      <c r="D223" s="321" t="s">
        <v>123</v>
      </c>
      <c r="E223" s="321" t="s">
        <v>124</v>
      </c>
      <c r="F223" s="321" t="s">
        <v>128</v>
      </c>
      <c r="G223" s="321" t="s">
        <v>357</v>
      </c>
      <c r="H223" s="321" t="s">
        <v>126</v>
      </c>
      <c r="I223" s="318"/>
      <c r="J223" s="318">
        <v>1330</v>
      </c>
      <c r="K223" s="321" t="s">
        <v>439</v>
      </c>
      <c r="L223" s="318">
        <v>920360</v>
      </c>
      <c r="M223" s="318">
        <v>1330</v>
      </c>
      <c r="N223" s="318">
        <v>0</v>
      </c>
      <c r="O223" s="182">
        <f t="shared" si="5"/>
        <v>1</v>
      </c>
    </row>
    <row r="224" spans="1:17" x14ac:dyDescent="0.25">
      <c r="A224" s="319">
        <v>1350</v>
      </c>
      <c r="B224" s="320" t="s">
        <v>440</v>
      </c>
      <c r="C224" s="321" t="s">
        <v>247</v>
      </c>
      <c r="D224" s="321" t="s">
        <v>123</v>
      </c>
      <c r="E224" s="321" t="s">
        <v>124</v>
      </c>
      <c r="F224" s="321" t="s">
        <v>129</v>
      </c>
      <c r="G224" s="321" t="s">
        <v>355</v>
      </c>
      <c r="H224" s="321" t="s">
        <v>126</v>
      </c>
      <c r="I224" s="318"/>
      <c r="J224" s="318">
        <v>200</v>
      </c>
      <c r="K224" s="321" t="s">
        <v>441</v>
      </c>
      <c r="L224" s="318">
        <v>138400</v>
      </c>
      <c r="M224" s="318">
        <v>200</v>
      </c>
      <c r="N224" s="318">
        <v>0</v>
      </c>
      <c r="O224" s="182">
        <f t="shared" si="5"/>
        <v>1</v>
      </c>
    </row>
    <row r="225" spans="1:15" x14ac:dyDescent="0.25">
      <c r="A225" s="319">
        <v>1351</v>
      </c>
      <c r="B225" s="320" t="s">
        <v>442</v>
      </c>
      <c r="C225" s="321" t="s">
        <v>247</v>
      </c>
      <c r="D225" s="321" t="s">
        <v>123</v>
      </c>
      <c r="E225" s="321" t="s">
        <v>124</v>
      </c>
      <c r="F225" s="321" t="s">
        <v>128</v>
      </c>
      <c r="G225" s="321" t="s">
        <v>443</v>
      </c>
      <c r="H225" s="321" t="s">
        <v>126</v>
      </c>
      <c r="I225" s="318"/>
      <c r="J225" s="318">
        <v>1100</v>
      </c>
      <c r="K225" s="321" t="s">
        <v>444</v>
      </c>
      <c r="L225" s="318">
        <v>761200</v>
      </c>
      <c r="M225" s="318">
        <v>1100</v>
      </c>
      <c r="N225" s="318">
        <v>0</v>
      </c>
      <c r="O225" s="182">
        <f t="shared" si="5"/>
        <v>1</v>
      </c>
    </row>
    <row r="226" spans="1:15" x14ac:dyDescent="0.25">
      <c r="A226" s="319">
        <v>1352</v>
      </c>
      <c r="B226" s="320" t="s">
        <v>445</v>
      </c>
      <c r="C226" s="321" t="s">
        <v>247</v>
      </c>
      <c r="D226" s="321" t="s">
        <v>123</v>
      </c>
      <c r="E226" s="321" t="s">
        <v>124</v>
      </c>
      <c r="F226" s="321" t="s">
        <v>129</v>
      </c>
      <c r="G226" s="321" t="s">
        <v>446</v>
      </c>
      <c r="H226" s="321" t="s">
        <v>126</v>
      </c>
      <c r="I226" s="318"/>
      <c r="J226" s="318">
        <v>370.5</v>
      </c>
      <c r="K226" s="321" t="s">
        <v>447</v>
      </c>
      <c r="L226" s="318">
        <v>256386</v>
      </c>
      <c r="M226" s="318">
        <v>370.5</v>
      </c>
      <c r="N226" s="318">
        <v>0</v>
      </c>
      <c r="O226" s="182">
        <f t="shared" si="5"/>
        <v>1</v>
      </c>
    </row>
    <row r="227" spans="1:15" x14ac:dyDescent="0.25">
      <c r="A227" s="319">
        <v>1353</v>
      </c>
      <c r="B227" s="320" t="s">
        <v>448</v>
      </c>
      <c r="C227" s="321" t="s">
        <v>247</v>
      </c>
      <c r="D227" s="321" t="s">
        <v>123</v>
      </c>
      <c r="E227" s="321" t="s">
        <v>124</v>
      </c>
      <c r="F227" s="321" t="s">
        <v>129</v>
      </c>
      <c r="G227" s="321" t="s">
        <v>360</v>
      </c>
      <c r="H227" s="321" t="s">
        <v>126</v>
      </c>
      <c r="I227" s="318"/>
      <c r="J227" s="318">
        <v>995</v>
      </c>
      <c r="K227" s="321" t="s">
        <v>449</v>
      </c>
      <c r="L227" s="318">
        <v>688540</v>
      </c>
      <c r="M227" s="318">
        <v>995</v>
      </c>
      <c r="N227" s="318">
        <v>0</v>
      </c>
      <c r="O227" s="182">
        <f t="shared" si="5"/>
        <v>1</v>
      </c>
    </row>
    <row r="228" spans="1:15" x14ac:dyDescent="0.25">
      <c r="A228" s="319">
        <v>1354</v>
      </c>
      <c r="B228" s="320" t="s">
        <v>450</v>
      </c>
      <c r="C228" s="321" t="s">
        <v>247</v>
      </c>
      <c r="D228" s="321" t="s">
        <v>123</v>
      </c>
      <c r="E228" s="321" t="s">
        <v>124</v>
      </c>
      <c r="F228" s="321" t="s">
        <v>125</v>
      </c>
      <c r="G228" s="321" t="s">
        <v>358</v>
      </c>
      <c r="H228" s="321" t="s">
        <v>126</v>
      </c>
      <c r="I228" s="318"/>
      <c r="J228" s="318">
        <v>1125</v>
      </c>
      <c r="K228" s="321" t="s">
        <v>451</v>
      </c>
      <c r="L228" s="318">
        <v>778500</v>
      </c>
      <c r="M228" s="318">
        <v>1125</v>
      </c>
      <c r="N228" s="318">
        <v>0</v>
      </c>
      <c r="O228" s="182">
        <f t="shared" si="5"/>
        <v>1</v>
      </c>
    </row>
    <row r="229" spans="1:15" x14ac:dyDescent="0.25">
      <c r="A229" s="319">
        <v>1355</v>
      </c>
      <c r="B229" s="320" t="s">
        <v>452</v>
      </c>
      <c r="C229" s="321" t="s">
        <v>246</v>
      </c>
      <c r="D229" s="321" t="s">
        <v>123</v>
      </c>
      <c r="E229" s="321" t="s">
        <v>127</v>
      </c>
      <c r="F229" s="321" t="s">
        <v>125</v>
      </c>
      <c r="G229" s="321" t="s">
        <v>453</v>
      </c>
      <c r="H229" s="321" t="s">
        <v>127</v>
      </c>
      <c r="I229" s="318">
        <v>378800</v>
      </c>
      <c r="J229" s="318"/>
      <c r="K229" s="321" t="s">
        <v>454</v>
      </c>
      <c r="L229" s="318">
        <v>378800</v>
      </c>
      <c r="M229" s="318">
        <v>547.39884393063585</v>
      </c>
      <c r="N229" s="318">
        <v>0</v>
      </c>
      <c r="O229" s="182">
        <f t="shared" si="5"/>
        <v>1</v>
      </c>
    </row>
    <row r="230" spans="1:15" x14ac:dyDescent="0.25">
      <c r="A230" s="319">
        <v>1356</v>
      </c>
      <c r="B230" s="320" t="s">
        <v>455</v>
      </c>
      <c r="C230" s="321" t="s">
        <v>246</v>
      </c>
      <c r="D230" s="321" t="s">
        <v>123</v>
      </c>
      <c r="E230" s="321" t="s">
        <v>127</v>
      </c>
      <c r="F230" s="321" t="s">
        <v>125</v>
      </c>
      <c r="G230" s="321" t="s">
        <v>363</v>
      </c>
      <c r="H230" s="321" t="s">
        <v>127</v>
      </c>
      <c r="I230" s="318">
        <v>164934</v>
      </c>
      <c r="J230" s="318"/>
      <c r="K230" s="321" t="s">
        <v>456</v>
      </c>
      <c r="L230" s="318">
        <v>164934</v>
      </c>
      <c r="M230" s="318">
        <v>238.34393063583815</v>
      </c>
      <c r="N230" s="318">
        <v>0</v>
      </c>
      <c r="O230" s="182">
        <f t="shared" si="5"/>
        <v>1</v>
      </c>
    </row>
    <row r="231" spans="1:15" x14ac:dyDescent="0.25">
      <c r="A231" s="319">
        <v>1357</v>
      </c>
      <c r="B231" s="320" t="s">
        <v>457</v>
      </c>
      <c r="C231" s="321" t="s">
        <v>246</v>
      </c>
      <c r="D231" s="321" t="s">
        <v>123</v>
      </c>
      <c r="E231" s="321" t="s">
        <v>127</v>
      </c>
      <c r="F231" s="321" t="s">
        <v>128</v>
      </c>
      <c r="G231" s="321" t="s">
        <v>458</v>
      </c>
      <c r="H231" s="321" t="s">
        <v>127</v>
      </c>
      <c r="I231" s="318">
        <v>379348</v>
      </c>
      <c r="J231" s="318"/>
      <c r="K231" s="321" t="s">
        <v>459</v>
      </c>
      <c r="L231" s="318">
        <v>379348</v>
      </c>
      <c r="M231" s="318">
        <v>548.19075144508668</v>
      </c>
      <c r="N231" s="318">
        <v>0</v>
      </c>
      <c r="O231" s="182">
        <f t="shared" si="5"/>
        <v>1</v>
      </c>
    </row>
    <row r="232" spans="1:15" x14ac:dyDescent="0.25">
      <c r="A232" s="319">
        <v>1358</v>
      </c>
      <c r="B232" s="320" t="s">
        <v>460</v>
      </c>
      <c r="C232" s="321" t="s">
        <v>246</v>
      </c>
      <c r="D232" s="321" t="s">
        <v>123</v>
      </c>
      <c r="E232" s="321" t="s">
        <v>127</v>
      </c>
      <c r="F232" s="321" t="s">
        <v>128</v>
      </c>
      <c r="G232" s="321" t="s">
        <v>461</v>
      </c>
      <c r="H232" s="321" t="s">
        <v>127</v>
      </c>
      <c r="I232" s="318">
        <v>329868</v>
      </c>
      <c r="J232" s="318"/>
      <c r="K232" s="321" t="s">
        <v>462</v>
      </c>
      <c r="L232" s="318">
        <v>329868</v>
      </c>
      <c r="M232" s="318">
        <v>476.6878612716763</v>
      </c>
      <c r="N232" s="318">
        <v>0</v>
      </c>
      <c r="O232" s="182">
        <f t="shared" si="5"/>
        <v>1</v>
      </c>
    </row>
    <row r="233" spans="1:15" x14ac:dyDescent="0.25">
      <c r="A233" s="319">
        <v>1359</v>
      </c>
      <c r="B233" s="320" t="s">
        <v>617</v>
      </c>
      <c r="C233" s="321"/>
      <c r="D233" s="321"/>
      <c r="E233" s="321"/>
      <c r="F233" s="321"/>
      <c r="G233" s="321"/>
      <c r="H233" s="321"/>
      <c r="I233" s="318"/>
      <c r="J233" s="318">
        <v>176</v>
      </c>
      <c r="K233" s="321">
        <v>305578</v>
      </c>
      <c r="L233" s="318">
        <v>121792</v>
      </c>
      <c r="M233" s="318"/>
      <c r="N233" s="318"/>
      <c r="O233" s="182">
        <f t="shared" si="5"/>
        <v>1</v>
      </c>
    </row>
    <row r="234" spans="1:15" x14ac:dyDescent="0.25">
      <c r="A234" s="319">
        <v>1360</v>
      </c>
      <c r="B234" s="320" t="s">
        <v>463</v>
      </c>
      <c r="C234" s="321" t="s">
        <v>247</v>
      </c>
      <c r="D234" s="321" t="s">
        <v>123</v>
      </c>
      <c r="E234" s="321" t="s">
        <v>124</v>
      </c>
      <c r="F234" s="321" t="s">
        <v>129</v>
      </c>
      <c r="G234" s="321" t="s">
        <v>362</v>
      </c>
      <c r="H234" s="321" t="s">
        <v>126</v>
      </c>
      <c r="I234" s="318"/>
      <c r="J234" s="318">
        <v>975</v>
      </c>
      <c r="K234" s="321" t="s">
        <v>464</v>
      </c>
      <c r="L234" s="318">
        <v>674700</v>
      </c>
      <c r="M234" s="318">
        <v>975</v>
      </c>
      <c r="N234" s="318">
        <v>0</v>
      </c>
      <c r="O234" s="182">
        <f t="shared" si="5"/>
        <v>1</v>
      </c>
    </row>
    <row r="235" spans="1:15" x14ac:dyDescent="0.25">
      <c r="A235" s="319">
        <v>1361</v>
      </c>
      <c r="B235" s="320" t="s">
        <v>465</v>
      </c>
      <c r="C235" s="321" t="s">
        <v>246</v>
      </c>
      <c r="D235" s="321" t="s">
        <v>123</v>
      </c>
      <c r="E235" s="321" t="s">
        <v>127</v>
      </c>
      <c r="F235" s="321" t="s">
        <v>125</v>
      </c>
      <c r="G235" s="321" t="s">
        <v>466</v>
      </c>
      <c r="H235" s="321" t="s">
        <v>127</v>
      </c>
      <c r="I235" s="318">
        <v>56000</v>
      </c>
      <c r="J235" s="318"/>
      <c r="K235" s="321" t="s">
        <v>467</v>
      </c>
      <c r="L235" s="318">
        <v>56000</v>
      </c>
      <c r="M235" s="318">
        <v>80.924855491329481</v>
      </c>
      <c r="N235" s="318">
        <v>0</v>
      </c>
      <c r="O235" s="182">
        <f t="shared" si="5"/>
        <v>1</v>
      </c>
    </row>
    <row r="236" spans="1:15" x14ac:dyDescent="0.25">
      <c r="A236" s="319">
        <v>1362</v>
      </c>
      <c r="B236" s="320" t="s">
        <v>468</v>
      </c>
      <c r="C236" s="321" t="s">
        <v>247</v>
      </c>
      <c r="D236" s="321" t="s">
        <v>123</v>
      </c>
      <c r="E236" s="321" t="s">
        <v>124</v>
      </c>
      <c r="F236" s="321" t="s">
        <v>128</v>
      </c>
      <c r="G236" s="321" t="s">
        <v>469</v>
      </c>
      <c r="H236" s="321" t="s">
        <v>126</v>
      </c>
      <c r="I236" s="318"/>
      <c r="J236" s="318">
        <v>205</v>
      </c>
      <c r="K236" s="321" t="s">
        <v>470</v>
      </c>
      <c r="L236" s="318">
        <v>141860</v>
      </c>
      <c r="M236" s="318">
        <v>205</v>
      </c>
      <c r="N236" s="318">
        <v>709300</v>
      </c>
      <c r="O236" s="182">
        <f t="shared" si="5"/>
        <v>1</v>
      </c>
    </row>
    <row r="237" spans="1:15" x14ac:dyDescent="0.25">
      <c r="A237" s="319">
        <v>1363</v>
      </c>
      <c r="B237" s="320" t="s">
        <v>471</v>
      </c>
      <c r="C237" s="321" t="s">
        <v>247</v>
      </c>
      <c r="D237" s="321" t="s">
        <v>123</v>
      </c>
      <c r="E237" s="321" t="s">
        <v>124</v>
      </c>
      <c r="F237" s="321" t="s">
        <v>128</v>
      </c>
      <c r="G237" s="321" t="s">
        <v>472</v>
      </c>
      <c r="H237" s="321" t="s">
        <v>126</v>
      </c>
      <c r="I237" s="318"/>
      <c r="J237" s="318">
        <v>585</v>
      </c>
      <c r="K237" s="321" t="s">
        <v>473</v>
      </c>
      <c r="L237" s="318">
        <v>404820</v>
      </c>
      <c r="M237" s="318">
        <v>585</v>
      </c>
      <c r="N237" s="318">
        <v>0</v>
      </c>
      <c r="O237" s="182">
        <f t="shared" si="5"/>
        <v>1</v>
      </c>
    </row>
    <row r="238" spans="1:15" x14ac:dyDescent="0.25">
      <c r="A238" s="319">
        <v>1364</v>
      </c>
      <c r="B238" s="320" t="s">
        <v>474</v>
      </c>
      <c r="C238" s="321" t="s">
        <v>247</v>
      </c>
      <c r="D238" s="321" t="s">
        <v>123</v>
      </c>
      <c r="E238" s="321" t="s">
        <v>124</v>
      </c>
      <c r="F238" s="321" t="s">
        <v>129</v>
      </c>
      <c r="G238" s="321" t="s">
        <v>366</v>
      </c>
      <c r="H238" s="321" t="s">
        <v>126</v>
      </c>
      <c r="I238" s="318"/>
      <c r="J238" s="318">
        <v>585</v>
      </c>
      <c r="K238" s="321" t="s">
        <v>475</v>
      </c>
      <c r="L238" s="318">
        <v>404820</v>
      </c>
      <c r="M238" s="318">
        <v>585</v>
      </c>
      <c r="N238" s="318">
        <v>0</v>
      </c>
      <c r="O238" s="182">
        <f t="shared" si="5"/>
        <v>1</v>
      </c>
    </row>
    <row r="239" spans="1:15" x14ac:dyDescent="0.25">
      <c r="A239" s="319">
        <v>1365</v>
      </c>
      <c r="B239" s="320" t="s">
        <v>476</v>
      </c>
      <c r="C239" s="321" t="s">
        <v>247</v>
      </c>
      <c r="D239" s="321" t="s">
        <v>123</v>
      </c>
      <c r="E239" s="321" t="s">
        <v>124</v>
      </c>
      <c r="F239" s="321" t="s">
        <v>128</v>
      </c>
      <c r="G239" s="321" t="s">
        <v>417</v>
      </c>
      <c r="H239" s="321" t="s">
        <v>126</v>
      </c>
      <c r="I239" s="318"/>
      <c r="J239" s="318">
        <v>390</v>
      </c>
      <c r="K239" s="321" t="s">
        <v>477</v>
      </c>
      <c r="L239" s="318">
        <v>269880</v>
      </c>
      <c r="M239" s="318">
        <v>390</v>
      </c>
      <c r="N239" s="318">
        <v>0</v>
      </c>
      <c r="O239" s="182">
        <f t="shared" si="5"/>
        <v>1</v>
      </c>
    </row>
    <row r="240" spans="1:15" x14ac:dyDescent="0.25">
      <c r="A240" s="319">
        <v>1366</v>
      </c>
      <c r="B240" s="320" t="s">
        <v>478</v>
      </c>
      <c r="C240" s="321" t="s">
        <v>246</v>
      </c>
      <c r="D240" s="321" t="s">
        <v>123</v>
      </c>
      <c r="E240" s="321" t="s">
        <v>127</v>
      </c>
      <c r="F240" s="321" t="s">
        <v>125</v>
      </c>
      <c r="G240" s="321" t="s">
        <v>358</v>
      </c>
      <c r="H240" s="321" t="s">
        <v>127</v>
      </c>
      <c r="I240" s="318">
        <v>50000</v>
      </c>
      <c r="J240" s="318"/>
      <c r="K240" s="321" t="s">
        <v>479</v>
      </c>
      <c r="L240" s="318">
        <v>50000</v>
      </c>
      <c r="M240" s="318">
        <v>72.25433526011561</v>
      </c>
      <c r="N240" s="318">
        <v>0</v>
      </c>
      <c r="O240" s="182">
        <f t="shared" si="5"/>
        <v>1</v>
      </c>
    </row>
    <row r="241" spans="1:17" x14ac:dyDescent="0.25">
      <c r="A241" s="319">
        <v>1367</v>
      </c>
      <c r="B241" s="320" t="s">
        <v>480</v>
      </c>
      <c r="C241" s="321" t="s">
        <v>247</v>
      </c>
      <c r="D241" s="321" t="s">
        <v>123</v>
      </c>
      <c r="E241" s="321" t="s">
        <v>124</v>
      </c>
      <c r="F241" s="321" t="s">
        <v>125</v>
      </c>
      <c r="G241" s="321" t="s">
        <v>361</v>
      </c>
      <c r="H241" s="321" t="s">
        <v>126</v>
      </c>
      <c r="I241" s="318"/>
      <c r="J241" s="318">
        <v>435</v>
      </c>
      <c r="K241" s="321" t="s">
        <v>336</v>
      </c>
      <c r="L241" s="318">
        <v>301020</v>
      </c>
      <c r="M241" s="318">
        <v>435</v>
      </c>
      <c r="N241" s="318">
        <v>0</v>
      </c>
      <c r="O241" s="182">
        <f t="shared" si="5"/>
        <v>1</v>
      </c>
      <c r="Q241" s="225">
        <v>1</v>
      </c>
    </row>
    <row r="242" spans="1:17" x14ac:dyDescent="0.25">
      <c r="A242" s="319">
        <v>1368</v>
      </c>
      <c r="B242" s="320" t="s">
        <v>481</v>
      </c>
      <c r="C242" s="321" t="s">
        <v>247</v>
      </c>
      <c r="D242" s="321" t="s">
        <v>123</v>
      </c>
      <c r="E242" s="321" t="s">
        <v>124</v>
      </c>
      <c r="F242" s="321" t="s">
        <v>129</v>
      </c>
      <c r="G242" s="321" t="s">
        <v>364</v>
      </c>
      <c r="H242" s="321" t="s">
        <v>126</v>
      </c>
      <c r="I242" s="318"/>
      <c r="J242" s="318">
        <v>1025</v>
      </c>
      <c r="K242" s="321" t="s">
        <v>482</v>
      </c>
      <c r="L242" s="318">
        <v>709300</v>
      </c>
      <c r="M242" s="318">
        <v>1025</v>
      </c>
      <c r="N242" s="318">
        <v>0</v>
      </c>
      <c r="O242" s="182">
        <f t="shared" si="5"/>
        <v>1</v>
      </c>
    </row>
    <row r="243" spans="1:17" x14ac:dyDescent="0.25">
      <c r="A243" s="319">
        <v>1369</v>
      </c>
      <c r="B243" s="320" t="s">
        <v>483</v>
      </c>
      <c r="C243" s="321" t="s">
        <v>246</v>
      </c>
      <c r="D243" s="321" t="s">
        <v>123</v>
      </c>
      <c r="E243" s="321" t="s">
        <v>127</v>
      </c>
      <c r="F243" s="321" t="s">
        <v>128</v>
      </c>
      <c r="G243" s="321" t="s">
        <v>365</v>
      </c>
      <c r="H243" s="321" t="s">
        <v>127</v>
      </c>
      <c r="I243" s="318">
        <v>307304</v>
      </c>
      <c r="J243" s="318"/>
      <c r="K243" s="321" t="s">
        <v>484</v>
      </c>
      <c r="L243" s="318">
        <v>307304</v>
      </c>
      <c r="M243" s="318">
        <v>444.08092485549133</v>
      </c>
      <c r="N243" s="318">
        <v>0</v>
      </c>
      <c r="O243" s="182">
        <f t="shared" si="5"/>
        <v>1</v>
      </c>
    </row>
    <row r="244" spans="1:17" x14ac:dyDescent="0.25">
      <c r="A244" s="319">
        <v>1370</v>
      </c>
      <c r="B244" s="320" t="s">
        <v>485</v>
      </c>
      <c r="C244" s="321" t="s">
        <v>247</v>
      </c>
      <c r="D244" s="321" t="s">
        <v>123</v>
      </c>
      <c r="E244" s="321" t="s">
        <v>124</v>
      </c>
      <c r="F244" s="321" t="s">
        <v>128</v>
      </c>
      <c r="G244" s="321" t="s">
        <v>486</v>
      </c>
      <c r="H244" s="321" t="s">
        <v>126</v>
      </c>
      <c r="I244" s="318"/>
      <c r="J244" s="318">
        <v>175.5</v>
      </c>
      <c r="K244" s="321" t="s">
        <v>487</v>
      </c>
      <c r="L244" s="318">
        <v>121446</v>
      </c>
      <c r="M244" s="318">
        <v>175.5</v>
      </c>
      <c r="N244" s="318">
        <v>0</v>
      </c>
      <c r="O244" s="182">
        <f t="shared" si="5"/>
        <v>1</v>
      </c>
    </row>
    <row r="245" spans="1:17" x14ac:dyDescent="0.25">
      <c r="A245" s="319">
        <v>1371</v>
      </c>
      <c r="B245" s="320" t="s">
        <v>488</v>
      </c>
      <c r="C245" s="321" t="s">
        <v>247</v>
      </c>
      <c r="D245" s="321" t="s">
        <v>123</v>
      </c>
      <c r="E245" s="321" t="s">
        <v>124</v>
      </c>
      <c r="F245" s="321" t="s">
        <v>128</v>
      </c>
      <c r="G245" s="321" t="s">
        <v>489</v>
      </c>
      <c r="H245" s="321" t="s">
        <v>126</v>
      </c>
      <c r="I245" s="318"/>
      <c r="J245" s="318">
        <v>220</v>
      </c>
      <c r="K245" s="321" t="s">
        <v>490</v>
      </c>
      <c r="L245" s="318">
        <v>152240</v>
      </c>
      <c r="M245" s="318">
        <v>220</v>
      </c>
      <c r="N245" s="318">
        <v>1065680</v>
      </c>
      <c r="O245" s="182">
        <f t="shared" si="5"/>
        <v>1</v>
      </c>
    </row>
    <row r="246" spans="1:17" x14ac:dyDescent="0.25">
      <c r="A246" s="319">
        <v>1372</v>
      </c>
      <c r="B246" s="320" t="s">
        <v>491</v>
      </c>
      <c r="C246" s="321" t="s">
        <v>247</v>
      </c>
      <c r="D246" s="321" t="s">
        <v>123</v>
      </c>
      <c r="E246" s="321" t="s">
        <v>124</v>
      </c>
      <c r="F246" s="321" t="s">
        <v>128</v>
      </c>
      <c r="G246" s="321" t="s">
        <v>492</v>
      </c>
      <c r="H246" s="321" t="s">
        <v>126</v>
      </c>
      <c r="I246" s="318"/>
      <c r="J246" s="318">
        <v>220</v>
      </c>
      <c r="K246" s="321" t="s">
        <v>493</v>
      </c>
      <c r="L246" s="318">
        <v>152240</v>
      </c>
      <c r="M246" s="318">
        <v>220</v>
      </c>
      <c r="N246" s="318">
        <v>761200</v>
      </c>
      <c r="O246" s="182">
        <f t="shared" si="5"/>
        <v>1</v>
      </c>
    </row>
    <row r="247" spans="1:17" x14ac:dyDescent="0.25">
      <c r="A247" s="319">
        <v>1373</v>
      </c>
      <c r="B247" s="320" t="s">
        <v>494</v>
      </c>
      <c r="C247" s="321" t="s">
        <v>247</v>
      </c>
      <c r="D247" s="321" t="s">
        <v>123</v>
      </c>
      <c r="E247" s="321" t="s">
        <v>124</v>
      </c>
      <c r="F247" s="321" t="s">
        <v>125</v>
      </c>
      <c r="G247" s="321" t="s">
        <v>495</v>
      </c>
      <c r="H247" s="321" t="s">
        <v>126</v>
      </c>
      <c r="I247" s="318"/>
      <c r="J247" s="318">
        <v>220</v>
      </c>
      <c r="K247" s="321" t="s">
        <v>496</v>
      </c>
      <c r="L247" s="318">
        <v>152240</v>
      </c>
      <c r="M247" s="318">
        <v>220</v>
      </c>
      <c r="N247" s="318">
        <v>456720</v>
      </c>
      <c r="O247" s="182">
        <f t="shared" si="5"/>
        <v>1</v>
      </c>
    </row>
    <row r="248" spans="1:17" x14ac:dyDescent="0.25">
      <c r="A248" s="319">
        <v>1374</v>
      </c>
      <c r="B248" s="320" t="s">
        <v>497</v>
      </c>
      <c r="C248" s="321" t="s">
        <v>247</v>
      </c>
      <c r="D248" s="321" t="s">
        <v>123</v>
      </c>
      <c r="E248" s="321" t="s">
        <v>124</v>
      </c>
      <c r="F248" s="321" t="s">
        <v>129</v>
      </c>
      <c r="G248" s="321" t="s">
        <v>498</v>
      </c>
      <c r="H248" s="321" t="s">
        <v>126</v>
      </c>
      <c r="I248" s="318"/>
      <c r="J248" s="318">
        <v>205</v>
      </c>
      <c r="K248" s="321" t="s">
        <v>499</v>
      </c>
      <c r="L248" s="318">
        <v>141860</v>
      </c>
      <c r="M248" s="318">
        <v>205</v>
      </c>
      <c r="N248" s="318">
        <v>141860</v>
      </c>
      <c r="O248" s="182">
        <f t="shared" si="5"/>
        <v>1</v>
      </c>
    </row>
    <row r="249" spans="1:17" x14ac:dyDescent="0.25">
      <c r="A249" s="319">
        <v>1375</v>
      </c>
      <c r="B249" s="320" t="s">
        <v>500</v>
      </c>
      <c r="C249" s="321" t="s">
        <v>246</v>
      </c>
      <c r="D249" s="321" t="s">
        <v>123</v>
      </c>
      <c r="E249" s="321" t="s">
        <v>127</v>
      </c>
      <c r="F249" s="321" t="s">
        <v>129</v>
      </c>
      <c r="G249" s="321" t="s">
        <v>501</v>
      </c>
      <c r="H249" s="321" t="s">
        <v>127</v>
      </c>
      <c r="I249" s="318">
        <v>364949</v>
      </c>
      <c r="J249" s="318"/>
      <c r="K249" s="321" t="s">
        <v>502</v>
      </c>
      <c r="L249" s="318">
        <v>364949</v>
      </c>
      <c r="M249" s="318">
        <v>527.38294797687865</v>
      </c>
      <c r="N249" s="318">
        <v>723091</v>
      </c>
      <c r="O249" s="182">
        <f t="shared" si="5"/>
        <v>1</v>
      </c>
    </row>
    <row r="250" spans="1:17" x14ac:dyDescent="0.25">
      <c r="A250" s="319">
        <v>1376</v>
      </c>
      <c r="B250" s="320" t="s">
        <v>503</v>
      </c>
      <c r="C250" s="321" t="s">
        <v>247</v>
      </c>
      <c r="D250" s="321" t="s">
        <v>123</v>
      </c>
      <c r="E250" s="321" t="s">
        <v>124</v>
      </c>
      <c r="F250" s="321" t="s">
        <v>129</v>
      </c>
      <c r="G250" s="321" t="s">
        <v>504</v>
      </c>
      <c r="H250" s="321" t="s">
        <v>126</v>
      </c>
      <c r="I250" s="318"/>
      <c r="J250" s="318">
        <v>220</v>
      </c>
      <c r="K250" s="321" t="s">
        <v>505</v>
      </c>
      <c r="L250" s="318">
        <v>152240</v>
      </c>
      <c r="M250" s="318">
        <v>220</v>
      </c>
      <c r="N250" s="318">
        <v>1217920</v>
      </c>
      <c r="O250" s="182">
        <f t="shared" si="5"/>
        <v>1</v>
      </c>
    </row>
    <row r="251" spans="1:17" x14ac:dyDescent="0.25">
      <c r="A251" s="319">
        <v>1377</v>
      </c>
      <c r="B251" s="320" t="s">
        <v>506</v>
      </c>
      <c r="C251" s="321" t="s">
        <v>246</v>
      </c>
      <c r="D251" s="321" t="s">
        <v>123</v>
      </c>
      <c r="E251" s="321" t="s">
        <v>127</v>
      </c>
      <c r="F251" s="321" t="s">
        <v>128</v>
      </c>
      <c r="G251" s="321" t="s">
        <v>507</v>
      </c>
      <c r="H251" s="321" t="s">
        <v>127</v>
      </c>
      <c r="I251" s="318">
        <v>4000</v>
      </c>
      <c r="J251" s="318"/>
      <c r="K251" s="321" t="s">
        <v>508</v>
      </c>
      <c r="L251" s="318">
        <v>4000</v>
      </c>
      <c r="M251" s="318">
        <v>5.7803468208092488</v>
      </c>
      <c r="N251" s="318">
        <v>0</v>
      </c>
      <c r="O251" s="182">
        <f t="shared" si="5"/>
        <v>1</v>
      </c>
    </row>
    <row r="252" spans="1:17" x14ac:dyDescent="0.25">
      <c r="A252" s="319">
        <v>1378</v>
      </c>
      <c r="B252" s="320" t="s">
        <v>509</v>
      </c>
      <c r="C252" s="321" t="s">
        <v>247</v>
      </c>
      <c r="D252" s="321" t="s">
        <v>123</v>
      </c>
      <c r="E252" s="321" t="s">
        <v>124</v>
      </c>
      <c r="F252" s="321" t="s">
        <v>129</v>
      </c>
      <c r="G252" s="321" t="s">
        <v>510</v>
      </c>
      <c r="H252" s="321" t="s">
        <v>126</v>
      </c>
      <c r="I252" s="318"/>
      <c r="J252" s="318">
        <v>440</v>
      </c>
      <c r="K252" s="321" t="s">
        <v>511</v>
      </c>
      <c r="L252" s="318">
        <v>304480</v>
      </c>
      <c r="M252" s="318">
        <v>440</v>
      </c>
      <c r="N252" s="318">
        <v>0</v>
      </c>
      <c r="O252" s="182">
        <f t="shared" si="5"/>
        <v>1</v>
      </c>
    </row>
    <row r="253" spans="1:17" x14ac:dyDescent="0.25">
      <c r="A253" s="333">
        <v>1379</v>
      </c>
      <c r="B253" s="334" t="s">
        <v>512</v>
      </c>
      <c r="C253" s="335" t="s">
        <v>247</v>
      </c>
      <c r="D253" s="335" t="s">
        <v>123</v>
      </c>
      <c r="E253" s="335" t="s">
        <v>124</v>
      </c>
      <c r="F253" s="335" t="s">
        <v>125</v>
      </c>
      <c r="G253" s="335" t="s">
        <v>513</v>
      </c>
      <c r="H253" s="335" t="s">
        <v>126</v>
      </c>
      <c r="I253" s="336"/>
      <c r="J253" s="336">
        <v>205</v>
      </c>
      <c r="K253" s="335" t="s">
        <v>514</v>
      </c>
      <c r="L253" s="336">
        <v>141860</v>
      </c>
      <c r="M253" s="336">
        <v>205</v>
      </c>
      <c r="N253" s="336">
        <v>0</v>
      </c>
      <c r="O253" s="182">
        <f t="shared" si="5"/>
        <v>1</v>
      </c>
    </row>
    <row r="254" spans="1:17" x14ac:dyDescent="0.25">
      <c r="A254" s="319">
        <v>1380</v>
      </c>
      <c r="B254" s="320" t="s">
        <v>515</v>
      </c>
      <c r="C254" s="321" t="s">
        <v>247</v>
      </c>
      <c r="D254" s="321" t="s">
        <v>123</v>
      </c>
      <c r="E254" s="321" t="s">
        <v>124</v>
      </c>
      <c r="F254" s="321" t="s">
        <v>125</v>
      </c>
      <c r="G254" s="321" t="s">
        <v>516</v>
      </c>
      <c r="H254" s="321" t="s">
        <v>126</v>
      </c>
      <c r="I254" s="318"/>
      <c r="J254" s="318">
        <v>205</v>
      </c>
      <c r="K254" s="321" t="s">
        <v>409</v>
      </c>
      <c r="L254" s="318">
        <v>141860</v>
      </c>
      <c r="M254" s="318">
        <v>205</v>
      </c>
      <c r="N254" s="318">
        <v>0</v>
      </c>
      <c r="O254" s="182">
        <f t="shared" si="5"/>
        <v>1</v>
      </c>
    </row>
    <row r="255" spans="1:17" x14ac:dyDescent="0.25">
      <c r="A255" s="319">
        <v>1381</v>
      </c>
      <c r="B255" s="320" t="s">
        <v>517</v>
      </c>
      <c r="C255" s="321" t="s">
        <v>247</v>
      </c>
      <c r="D255" s="321" t="s">
        <v>123</v>
      </c>
      <c r="E255" s="321" t="s">
        <v>124</v>
      </c>
      <c r="F255" s="321" t="s">
        <v>125</v>
      </c>
      <c r="G255" s="321" t="s">
        <v>518</v>
      </c>
      <c r="H255" s="321" t="s">
        <v>126</v>
      </c>
      <c r="I255" s="318"/>
      <c r="J255" s="318">
        <v>389.5</v>
      </c>
      <c r="K255" s="321" t="s">
        <v>519</v>
      </c>
      <c r="L255" s="318">
        <v>269534</v>
      </c>
      <c r="M255" s="318">
        <v>389.5</v>
      </c>
      <c r="N255" s="318">
        <v>0</v>
      </c>
      <c r="O255" s="182">
        <f t="shared" si="5"/>
        <v>1</v>
      </c>
    </row>
    <row r="256" spans="1:17" x14ac:dyDescent="0.25">
      <c r="A256" s="319">
        <v>1382</v>
      </c>
      <c r="B256" s="320" t="s">
        <v>520</v>
      </c>
      <c r="C256" s="321" t="s">
        <v>247</v>
      </c>
      <c r="D256" s="321" t="s">
        <v>123</v>
      </c>
      <c r="E256" s="321" t="s">
        <v>124</v>
      </c>
      <c r="F256" s="321" t="s">
        <v>129</v>
      </c>
      <c r="G256" s="321" t="s">
        <v>368</v>
      </c>
      <c r="H256" s="321" t="s">
        <v>126</v>
      </c>
      <c r="I256" s="318"/>
      <c r="J256" s="318">
        <v>1210</v>
      </c>
      <c r="K256" s="321" t="s">
        <v>521</v>
      </c>
      <c r="L256" s="318">
        <v>837320</v>
      </c>
      <c r="M256" s="318">
        <v>1210</v>
      </c>
      <c r="N256" s="318">
        <v>0</v>
      </c>
      <c r="O256" s="182">
        <f t="shared" si="5"/>
        <v>1</v>
      </c>
    </row>
    <row r="257" spans="1:16" x14ac:dyDescent="0.25">
      <c r="A257" s="319">
        <v>1383</v>
      </c>
      <c r="B257" s="320" t="s">
        <v>522</v>
      </c>
      <c r="C257" s="321" t="s">
        <v>247</v>
      </c>
      <c r="D257" s="321" t="s">
        <v>123</v>
      </c>
      <c r="E257" s="321" t="s">
        <v>124</v>
      </c>
      <c r="F257" s="321" t="s">
        <v>125</v>
      </c>
      <c r="G257" s="321" t="s">
        <v>523</v>
      </c>
      <c r="H257" s="321" t="s">
        <v>126</v>
      </c>
      <c r="I257" s="318"/>
      <c r="J257" s="318">
        <v>410</v>
      </c>
      <c r="K257" s="321" t="s">
        <v>524</v>
      </c>
      <c r="L257" s="318">
        <v>283720</v>
      </c>
      <c r="M257" s="318">
        <v>410</v>
      </c>
      <c r="N257" s="318">
        <v>1418600</v>
      </c>
      <c r="O257" s="182">
        <f t="shared" ref="O257:O273" si="6">+A257-A256</f>
        <v>1</v>
      </c>
    </row>
    <row r="258" spans="1:16" x14ac:dyDescent="0.25">
      <c r="A258" s="319">
        <v>1384</v>
      </c>
      <c r="B258" s="320" t="s">
        <v>525</v>
      </c>
      <c r="C258" s="321" t="s">
        <v>247</v>
      </c>
      <c r="D258" s="321" t="s">
        <v>123</v>
      </c>
      <c r="E258" s="321" t="s">
        <v>124</v>
      </c>
      <c r="F258" s="321" t="s">
        <v>129</v>
      </c>
      <c r="G258" s="321" t="s">
        <v>526</v>
      </c>
      <c r="H258" s="321" t="s">
        <v>126</v>
      </c>
      <c r="I258" s="318"/>
      <c r="J258" s="318">
        <v>205</v>
      </c>
      <c r="K258" s="321" t="s">
        <v>527</v>
      </c>
      <c r="L258" s="318">
        <v>141860</v>
      </c>
      <c r="M258" s="318">
        <v>205</v>
      </c>
      <c r="N258" s="318">
        <v>709300</v>
      </c>
      <c r="O258" s="182">
        <f t="shared" si="6"/>
        <v>1</v>
      </c>
    </row>
    <row r="259" spans="1:16" x14ac:dyDescent="0.25">
      <c r="A259" s="319">
        <v>1385</v>
      </c>
      <c r="B259" s="320" t="s">
        <v>528</v>
      </c>
      <c r="C259" s="321" t="s">
        <v>247</v>
      </c>
      <c r="D259" s="321" t="s">
        <v>123</v>
      </c>
      <c r="E259" s="321" t="s">
        <v>124</v>
      </c>
      <c r="F259" s="321" t="s">
        <v>129</v>
      </c>
      <c r="G259" s="321" t="s">
        <v>529</v>
      </c>
      <c r="H259" s="321" t="s">
        <v>126</v>
      </c>
      <c r="I259" s="318"/>
      <c r="J259" s="318">
        <v>205</v>
      </c>
      <c r="K259" s="321" t="s">
        <v>530</v>
      </c>
      <c r="L259" s="318">
        <v>141860</v>
      </c>
      <c r="M259" s="318">
        <v>205</v>
      </c>
      <c r="N259" s="318">
        <v>709300</v>
      </c>
      <c r="O259" s="182">
        <f t="shared" si="6"/>
        <v>1</v>
      </c>
      <c r="P259" s="58" t="s">
        <v>257</v>
      </c>
    </row>
    <row r="260" spans="1:16" x14ac:dyDescent="0.25">
      <c r="A260" s="319">
        <v>1386</v>
      </c>
      <c r="B260" s="320" t="s">
        <v>531</v>
      </c>
      <c r="C260" s="321" t="s">
        <v>246</v>
      </c>
      <c r="D260" s="321" t="s">
        <v>123</v>
      </c>
      <c r="E260" s="321" t="s">
        <v>127</v>
      </c>
      <c r="F260" s="321" t="s">
        <v>125</v>
      </c>
      <c r="G260" s="321" t="s">
        <v>513</v>
      </c>
      <c r="H260" s="321" t="s">
        <v>127</v>
      </c>
      <c r="I260" s="318">
        <v>6000</v>
      </c>
      <c r="J260" s="318"/>
      <c r="K260" s="321" t="s">
        <v>532</v>
      </c>
      <c r="L260" s="318">
        <v>6000</v>
      </c>
      <c r="M260" s="318">
        <v>8.6705202312138727</v>
      </c>
      <c r="N260" s="318">
        <v>0</v>
      </c>
      <c r="O260" s="182">
        <f t="shared" si="6"/>
        <v>1</v>
      </c>
    </row>
    <row r="261" spans="1:16" x14ac:dyDescent="0.25">
      <c r="A261" s="319">
        <v>1387</v>
      </c>
      <c r="B261" s="320" t="s">
        <v>533</v>
      </c>
      <c r="C261" s="321" t="s">
        <v>247</v>
      </c>
      <c r="D261" s="321" t="s">
        <v>123</v>
      </c>
      <c r="E261" s="321" t="s">
        <v>124</v>
      </c>
      <c r="F261" s="321" t="s">
        <v>128</v>
      </c>
      <c r="G261" s="321" t="s">
        <v>369</v>
      </c>
      <c r="H261" s="321" t="s">
        <v>126</v>
      </c>
      <c r="I261" s="318"/>
      <c r="J261" s="318">
        <v>780</v>
      </c>
      <c r="K261" s="321" t="s">
        <v>534</v>
      </c>
      <c r="L261" s="318">
        <v>539760</v>
      </c>
      <c r="M261" s="318">
        <v>780</v>
      </c>
      <c r="N261" s="318">
        <v>0</v>
      </c>
      <c r="O261" s="182">
        <f t="shared" si="6"/>
        <v>1</v>
      </c>
    </row>
    <row r="262" spans="1:16" x14ac:dyDescent="0.25">
      <c r="A262" s="319">
        <v>1388</v>
      </c>
      <c r="B262" s="320" t="s">
        <v>535</v>
      </c>
      <c r="C262" s="321" t="s">
        <v>247</v>
      </c>
      <c r="D262" s="321" t="s">
        <v>123</v>
      </c>
      <c r="E262" s="321" t="s">
        <v>124</v>
      </c>
      <c r="F262" s="321" t="s">
        <v>125</v>
      </c>
      <c r="G262" s="321" t="s">
        <v>536</v>
      </c>
      <c r="H262" s="321" t="s">
        <v>126</v>
      </c>
      <c r="I262" s="318"/>
      <c r="J262" s="318">
        <v>410</v>
      </c>
      <c r="K262" s="321" t="s">
        <v>359</v>
      </c>
      <c r="L262" s="318">
        <v>283720</v>
      </c>
      <c r="M262" s="318">
        <v>410</v>
      </c>
      <c r="N262" s="318">
        <v>1134880</v>
      </c>
      <c r="O262" s="182">
        <f t="shared" si="6"/>
        <v>1</v>
      </c>
    </row>
    <row r="263" spans="1:16" x14ac:dyDescent="0.25">
      <c r="A263" s="319">
        <v>1389</v>
      </c>
      <c r="B263" s="320" t="s">
        <v>537</v>
      </c>
      <c r="C263" s="321" t="s">
        <v>247</v>
      </c>
      <c r="D263" s="321" t="s">
        <v>123</v>
      </c>
      <c r="E263" s="321" t="s">
        <v>124</v>
      </c>
      <c r="F263" s="321" t="s">
        <v>129</v>
      </c>
      <c r="G263" s="321" t="s">
        <v>504</v>
      </c>
      <c r="H263" s="321" t="s">
        <v>126</v>
      </c>
      <c r="I263" s="318"/>
      <c r="J263" s="318">
        <v>440</v>
      </c>
      <c r="K263" s="321" t="s">
        <v>538</v>
      </c>
      <c r="L263" s="318">
        <v>304480</v>
      </c>
      <c r="M263" s="318">
        <v>440</v>
      </c>
      <c r="N263" s="318">
        <v>608960</v>
      </c>
      <c r="O263" s="182">
        <f t="shared" si="6"/>
        <v>1</v>
      </c>
    </row>
    <row r="264" spans="1:16" x14ac:dyDescent="0.25">
      <c r="A264" s="319">
        <v>1390</v>
      </c>
      <c r="B264" s="320" t="s">
        <v>539</v>
      </c>
      <c r="C264" s="321" t="s">
        <v>247</v>
      </c>
      <c r="D264" s="321" t="s">
        <v>123</v>
      </c>
      <c r="E264" s="321" t="s">
        <v>124</v>
      </c>
      <c r="F264" s="321" t="s">
        <v>128</v>
      </c>
      <c r="G264" s="321" t="s">
        <v>370</v>
      </c>
      <c r="H264" s="321" t="s">
        <v>126</v>
      </c>
      <c r="I264" s="318"/>
      <c r="J264" s="318">
        <v>390</v>
      </c>
      <c r="K264" s="321" t="s">
        <v>540</v>
      </c>
      <c r="L264" s="318">
        <v>269880</v>
      </c>
      <c r="M264" s="318">
        <v>390</v>
      </c>
      <c r="N264" s="318">
        <v>0</v>
      </c>
      <c r="O264" s="182">
        <f t="shared" si="6"/>
        <v>1</v>
      </c>
    </row>
    <row r="265" spans="1:16" x14ac:dyDescent="0.25">
      <c r="A265" s="319">
        <v>1391</v>
      </c>
      <c r="B265" s="320" t="s">
        <v>618</v>
      </c>
      <c r="C265" s="321"/>
      <c r="D265" s="321"/>
      <c r="E265" s="321"/>
      <c r="F265" s="321"/>
      <c r="G265" s="321"/>
      <c r="H265" s="321"/>
      <c r="I265" s="318"/>
      <c r="J265" s="318">
        <v>686</v>
      </c>
      <c r="K265" s="321"/>
      <c r="L265" s="318">
        <v>474712</v>
      </c>
      <c r="M265" s="318"/>
      <c r="N265" s="318"/>
      <c r="O265" s="182">
        <f t="shared" si="6"/>
        <v>1</v>
      </c>
    </row>
    <row r="266" spans="1:16" x14ac:dyDescent="0.25">
      <c r="A266" s="319">
        <v>1392</v>
      </c>
      <c r="B266" s="320" t="s">
        <v>541</v>
      </c>
      <c r="C266" s="321" t="s">
        <v>247</v>
      </c>
      <c r="D266" s="321" t="s">
        <v>123</v>
      </c>
      <c r="E266" s="321" t="s">
        <v>124</v>
      </c>
      <c r="F266" s="321" t="s">
        <v>128</v>
      </c>
      <c r="G266" s="321" t="s">
        <v>542</v>
      </c>
      <c r="H266" s="321" t="s">
        <v>126</v>
      </c>
      <c r="I266" s="318"/>
      <c r="J266" s="318">
        <v>198</v>
      </c>
      <c r="K266" s="321" t="s">
        <v>543</v>
      </c>
      <c r="L266" s="318">
        <v>137016</v>
      </c>
      <c r="M266" s="318">
        <v>198</v>
      </c>
      <c r="N266" s="318">
        <v>0</v>
      </c>
      <c r="O266" s="182">
        <f t="shared" si="6"/>
        <v>1</v>
      </c>
    </row>
    <row r="267" spans="1:16" x14ac:dyDescent="0.25">
      <c r="A267" s="319">
        <v>1393</v>
      </c>
      <c r="B267" s="320" t="s">
        <v>544</v>
      </c>
      <c r="C267" s="321" t="s">
        <v>246</v>
      </c>
      <c r="D267" s="321" t="s">
        <v>123</v>
      </c>
      <c r="E267" s="321" t="s">
        <v>127</v>
      </c>
      <c r="F267" s="321" t="s">
        <v>128</v>
      </c>
      <c r="G267" s="321" t="s">
        <v>545</v>
      </c>
      <c r="H267" s="321" t="s">
        <v>127</v>
      </c>
      <c r="I267" s="318">
        <v>146818</v>
      </c>
      <c r="J267" s="318"/>
      <c r="K267" s="321" t="s">
        <v>546</v>
      </c>
      <c r="L267" s="318">
        <v>146818</v>
      </c>
      <c r="M267" s="318">
        <v>212.16473988439307</v>
      </c>
      <c r="N267" s="318">
        <v>0</v>
      </c>
      <c r="O267" s="182">
        <f t="shared" si="6"/>
        <v>1</v>
      </c>
    </row>
    <row r="268" spans="1:16" x14ac:dyDescent="0.25">
      <c r="A268" s="319">
        <v>1394</v>
      </c>
      <c r="B268" s="320" t="s">
        <v>547</v>
      </c>
      <c r="C268" s="321" t="s">
        <v>246</v>
      </c>
      <c r="D268" s="321" t="s">
        <v>123</v>
      </c>
      <c r="E268" s="321" t="s">
        <v>127</v>
      </c>
      <c r="F268" s="321" t="s">
        <v>128</v>
      </c>
      <c r="G268" s="321" t="s">
        <v>548</v>
      </c>
      <c r="H268" s="321" t="s">
        <v>127</v>
      </c>
      <c r="I268" s="318">
        <v>184045</v>
      </c>
      <c r="J268" s="318"/>
      <c r="K268" s="321" t="s">
        <v>549</v>
      </c>
      <c r="L268" s="318">
        <v>184045</v>
      </c>
      <c r="M268" s="318">
        <v>265.96098265895955</v>
      </c>
      <c r="N268" s="318">
        <v>540093</v>
      </c>
      <c r="O268" s="182">
        <f t="shared" si="6"/>
        <v>1</v>
      </c>
    </row>
    <row r="269" spans="1:16" x14ac:dyDescent="0.25">
      <c r="A269" s="319">
        <v>1395</v>
      </c>
      <c r="B269" s="320" t="s">
        <v>550</v>
      </c>
      <c r="C269" s="321" t="s">
        <v>247</v>
      </c>
      <c r="D269" s="321" t="s">
        <v>123</v>
      </c>
      <c r="E269" s="321" t="s">
        <v>124</v>
      </c>
      <c r="F269" s="321" t="s">
        <v>129</v>
      </c>
      <c r="G269" s="321" t="s">
        <v>551</v>
      </c>
      <c r="H269" s="321" t="s">
        <v>126</v>
      </c>
      <c r="I269" s="318"/>
      <c r="J269" s="318">
        <v>555.75</v>
      </c>
      <c r="K269" s="321" t="s">
        <v>552</v>
      </c>
      <c r="L269" s="318">
        <v>384579</v>
      </c>
      <c r="M269" s="318">
        <v>555.75</v>
      </c>
      <c r="N269" s="318">
        <v>0</v>
      </c>
      <c r="O269" s="182">
        <f t="shared" si="6"/>
        <v>1</v>
      </c>
    </row>
    <row r="270" spans="1:16" x14ac:dyDescent="0.25">
      <c r="A270" s="319">
        <v>1396</v>
      </c>
      <c r="B270" s="320" t="s">
        <v>553</v>
      </c>
      <c r="C270" s="321" t="s">
        <v>247</v>
      </c>
      <c r="D270" s="321" t="s">
        <v>123</v>
      </c>
      <c r="E270" s="321" t="s">
        <v>124</v>
      </c>
      <c r="F270" s="321" t="s">
        <v>129</v>
      </c>
      <c r="G270" s="321" t="s">
        <v>554</v>
      </c>
      <c r="H270" s="321" t="s">
        <v>126</v>
      </c>
      <c r="I270" s="318"/>
      <c r="J270" s="318">
        <v>209</v>
      </c>
      <c r="K270" s="321" t="s">
        <v>555</v>
      </c>
      <c r="L270" s="318">
        <v>144628</v>
      </c>
      <c r="M270" s="318">
        <v>209</v>
      </c>
      <c r="N270" s="318">
        <v>433884</v>
      </c>
      <c r="O270" s="182">
        <f t="shared" si="6"/>
        <v>1</v>
      </c>
    </row>
    <row r="271" spans="1:16" x14ac:dyDescent="0.25">
      <c r="A271" s="319">
        <v>1397</v>
      </c>
      <c r="B271" s="320" t="s">
        <v>556</v>
      </c>
      <c r="C271" s="321" t="s">
        <v>247</v>
      </c>
      <c r="D271" s="321" t="s">
        <v>123</v>
      </c>
      <c r="E271" s="321" t="s">
        <v>124</v>
      </c>
      <c r="F271" s="321" t="s">
        <v>129</v>
      </c>
      <c r="G271" s="321" t="s">
        <v>557</v>
      </c>
      <c r="H271" s="321" t="s">
        <v>126</v>
      </c>
      <c r="I271" s="318"/>
      <c r="J271" s="318">
        <v>220</v>
      </c>
      <c r="K271" s="321" t="s">
        <v>558</v>
      </c>
      <c r="L271" s="318">
        <v>152240</v>
      </c>
      <c r="M271" s="318">
        <v>220</v>
      </c>
      <c r="N271" s="318">
        <v>456720</v>
      </c>
      <c r="O271" s="182">
        <f t="shared" si="6"/>
        <v>1</v>
      </c>
    </row>
    <row r="272" spans="1:16" x14ac:dyDescent="0.25">
      <c r="A272" s="319">
        <v>1398</v>
      </c>
      <c r="B272" s="320" t="s">
        <v>559</v>
      </c>
      <c r="C272" s="321" t="s">
        <v>247</v>
      </c>
      <c r="D272" s="321" t="s">
        <v>123</v>
      </c>
      <c r="E272" s="321" t="s">
        <v>124</v>
      </c>
      <c r="F272" s="321" t="s">
        <v>129</v>
      </c>
      <c r="G272" s="321" t="s">
        <v>414</v>
      </c>
      <c r="H272" s="321" t="s">
        <v>126</v>
      </c>
      <c r="I272" s="318"/>
      <c r="J272" s="318">
        <v>396</v>
      </c>
      <c r="K272" s="321" t="s">
        <v>560</v>
      </c>
      <c r="L272" s="318">
        <v>274032</v>
      </c>
      <c r="M272" s="318">
        <v>396</v>
      </c>
      <c r="N272" s="318">
        <v>0</v>
      </c>
      <c r="O272" s="182">
        <f t="shared" si="6"/>
        <v>1</v>
      </c>
    </row>
    <row r="273" spans="1:19" x14ac:dyDescent="0.25">
      <c r="A273" s="319">
        <v>1399</v>
      </c>
      <c r="B273" s="320" t="s">
        <v>561</v>
      </c>
      <c r="C273" s="321" t="s">
        <v>246</v>
      </c>
      <c r="D273" s="321" t="s">
        <v>123</v>
      </c>
      <c r="E273" s="321" t="s">
        <v>127</v>
      </c>
      <c r="F273" s="321" t="s">
        <v>128</v>
      </c>
      <c r="G273" s="321" t="s">
        <v>562</v>
      </c>
      <c r="H273" s="321" t="s">
        <v>127</v>
      </c>
      <c r="I273" s="318">
        <v>185354</v>
      </c>
      <c r="J273" s="318"/>
      <c r="K273" s="321" t="s">
        <v>563</v>
      </c>
      <c r="L273" s="318">
        <v>185354</v>
      </c>
      <c r="M273" s="318">
        <v>267.85260115606934</v>
      </c>
      <c r="N273" s="318">
        <v>185354</v>
      </c>
      <c r="O273" s="182">
        <f t="shared" si="6"/>
        <v>1</v>
      </c>
    </row>
    <row r="274" spans="1:19" x14ac:dyDescent="0.25">
      <c r="A274" s="319">
        <v>1400</v>
      </c>
      <c r="B274" s="320" t="s">
        <v>807</v>
      </c>
      <c r="C274" s="321" t="s">
        <v>246</v>
      </c>
      <c r="D274" s="321" t="s">
        <v>123</v>
      </c>
      <c r="E274" s="321" t="s">
        <v>127</v>
      </c>
      <c r="F274" s="321" t="s">
        <v>128</v>
      </c>
      <c r="G274" s="321" t="s">
        <v>808</v>
      </c>
      <c r="H274" s="321" t="s">
        <v>127</v>
      </c>
      <c r="I274" s="318">
        <v>166818</v>
      </c>
      <c r="J274" s="318"/>
      <c r="K274" s="321" t="s">
        <v>809</v>
      </c>
      <c r="L274" s="318">
        <v>166818</v>
      </c>
      <c r="M274" s="318">
        <v>241.0664739884393</v>
      </c>
      <c r="N274" s="318">
        <v>0</v>
      </c>
      <c r="O274" s="182">
        <f t="shared" ref="O274:O304" si="7">+A274-A273</f>
        <v>1</v>
      </c>
    </row>
    <row r="275" spans="1:19" x14ac:dyDescent="0.25">
      <c r="A275" s="319"/>
      <c r="B275" s="320"/>
      <c r="C275" s="321"/>
      <c r="D275" s="321"/>
      <c r="E275" s="321"/>
      <c r="F275" s="321"/>
      <c r="G275" s="321"/>
      <c r="H275" s="321"/>
      <c r="I275" s="318"/>
      <c r="J275" s="318"/>
      <c r="K275" s="321"/>
      <c r="L275" s="318"/>
      <c r="M275" s="318"/>
      <c r="N275" s="318"/>
      <c r="O275" s="182">
        <f t="shared" si="7"/>
        <v>-1400</v>
      </c>
    </row>
    <row r="276" spans="1:19" x14ac:dyDescent="0.25">
      <c r="A276" s="319"/>
      <c r="B276" s="320"/>
      <c r="C276" s="321"/>
      <c r="D276" s="321"/>
      <c r="E276" s="321"/>
      <c r="F276" s="321"/>
      <c r="G276" s="321"/>
      <c r="H276" s="321"/>
      <c r="I276" s="318"/>
      <c r="J276" s="318"/>
      <c r="K276" s="321"/>
      <c r="L276" s="318"/>
      <c r="M276" s="318"/>
      <c r="N276" s="318"/>
      <c r="O276" s="182">
        <f t="shared" si="7"/>
        <v>0</v>
      </c>
    </row>
    <row r="277" spans="1:19" x14ac:dyDescent="0.25">
      <c r="A277" s="319"/>
      <c r="B277" s="320"/>
      <c r="C277" s="321"/>
      <c r="D277" s="321"/>
      <c r="E277" s="321"/>
      <c r="F277" s="321"/>
      <c r="G277" s="321"/>
      <c r="H277" s="321"/>
      <c r="I277" s="318"/>
      <c r="J277" s="318"/>
      <c r="K277" s="321"/>
      <c r="L277" s="318"/>
      <c r="M277" s="318"/>
      <c r="N277" s="318"/>
      <c r="O277" s="182">
        <f t="shared" si="7"/>
        <v>0</v>
      </c>
    </row>
    <row r="278" spans="1:19" x14ac:dyDescent="0.25">
      <c r="A278" s="319"/>
      <c r="B278" s="320"/>
      <c r="C278" s="321"/>
      <c r="D278" s="321"/>
      <c r="E278" s="321"/>
      <c r="F278" s="321"/>
      <c r="G278" s="321"/>
      <c r="H278" s="321"/>
      <c r="I278" s="318"/>
      <c r="J278" s="318"/>
      <c r="K278" s="321"/>
      <c r="L278" s="318"/>
      <c r="M278" s="318"/>
      <c r="N278" s="318"/>
      <c r="O278" s="182">
        <f t="shared" si="7"/>
        <v>0</v>
      </c>
    </row>
    <row r="279" spans="1:19" x14ac:dyDescent="0.25">
      <c r="A279" s="319"/>
      <c r="B279" s="320"/>
      <c r="C279" s="321"/>
      <c r="D279" s="321"/>
      <c r="E279" s="321"/>
      <c r="F279" s="321"/>
      <c r="G279" s="321"/>
      <c r="H279" s="321"/>
      <c r="I279" s="318"/>
      <c r="J279" s="318"/>
      <c r="K279" s="321"/>
      <c r="L279" s="318"/>
      <c r="M279" s="318"/>
      <c r="N279" s="318"/>
      <c r="O279" s="182">
        <f t="shared" si="7"/>
        <v>0</v>
      </c>
      <c r="R279" s="58" t="s">
        <v>180</v>
      </c>
      <c r="S279" s="58" t="s">
        <v>181</v>
      </c>
    </row>
    <row r="280" spans="1:19" x14ac:dyDescent="0.25">
      <c r="A280" s="319"/>
      <c r="B280" s="320"/>
      <c r="C280" s="321"/>
      <c r="D280" s="321"/>
      <c r="E280" s="321"/>
      <c r="F280" s="321"/>
      <c r="G280" s="321"/>
      <c r="H280" s="321"/>
      <c r="I280" s="318"/>
      <c r="J280" s="318"/>
      <c r="K280" s="321"/>
      <c r="L280" s="318"/>
      <c r="M280" s="318"/>
      <c r="N280" s="318"/>
      <c r="O280" s="182">
        <f t="shared" si="7"/>
        <v>0</v>
      </c>
    </row>
    <row r="281" spans="1:19" x14ac:dyDescent="0.25">
      <c r="A281" s="319"/>
      <c r="B281" s="320"/>
      <c r="C281" s="321"/>
      <c r="D281" s="321"/>
      <c r="E281" s="321"/>
      <c r="F281" s="321"/>
      <c r="G281" s="321"/>
      <c r="H281" s="321"/>
      <c r="I281" s="318"/>
      <c r="J281" s="318"/>
      <c r="K281" s="321"/>
      <c r="L281" s="318"/>
      <c r="M281" s="318"/>
      <c r="N281" s="318"/>
      <c r="O281" s="182">
        <f t="shared" si="7"/>
        <v>0</v>
      </c>
    </row>
    <row r="282" spans="1:19" x14ac:dyDescent="0.25">
      <c r="A282" s="319"/>
      <c r="B282" s="320"/>
      <c r="C282" s="321"/>
      <c r="D282" s="321"/>
      <c r="E282" s="321"/>
      <c r="F282" s="321"/>
      <c r="G282" s="321"/>
      <c r="H282" s="321"/>
      <c r="I282" s="318"/>
      <c r="J282" s="318"/>
      <c r="K282" s="321"/>
      <c r="L282" s="318"/>
      <c r="M282" s="318"/>
      <c r="N282" s="318"/>
      <c r="O282" s="182">
        <f t="shared" si="7"/>
        <v>0</v>
      </c>
    </row>
    <row r="283" spans="1:19" x14ac:dyDescent="0.25">
      <c r="A283" s="319"/>
      <c r="B283" s="320"/>
      <c r="C283" s="321"/>
      <c r="D283" s="321"/>
      <c r="E283" s="321"/>
      <c r="F283" s="321"/>
      <c r="G283" s="321"/>
      <c r="H283" s="321"/>
      <c r="I283" s="318"/>
      <c r="J283" s="318"/>
      <c r="K283" s="321"/>
      <c r="L283" s="318"/>
      <c r="M283" s="318"/>
      <c r="N283" s="318"/>
      <c r="O283" s="182">
        <f t="shared" si="7"/>
        <v>0</v>
      </c>
    </row>
    <row r="284" spans="1:19" x14ac:dyDescent="0.25">
      <c r="A284" s="319"/>
      <c r="B284" s="320"/>
      <c r="C284" s="321"/>
      <c r="D284" s="321"/>
      <c r="E284" s="321"/>
      <c r="F284" s="321"/>
      <c r="G284" s="321"/>
      <c r="H284" s="321"/>
      <c r="I284" s="318"/>
      <c r="J284" s="318"/>
      <c r="K284" s="321"/>
      <c r="L284" s="318"/>
      <c r="M284" s="318"/>
      <c r="N284" s="318"/>
      <c r="O284" s="182">
        <f t="shared" si="7"/>
        <v>0</v>
      </c>
    </row>
    <row r="285" spans="1:19" x14ac:dyDescent="0.25">
      <c r="A285" s="319"/>
      <c r="B285" s="320"/>
      <c r="C285" s="321"/>
      <c r="D285" s="321"/>
      <c r="E285" s="321"/>
      <c r="F285" s="321"/>
      <c r="G285" s="321"/>
      <c r="H285" s="321"/>
      <c r="I285" s="318"/>
      <c r="J285" s="318"/>
      <c r="K285" s="321"/>
      <c r="L285" s="318"/>
      <c r="M285" s="318"/>
      <c r="N285" s="318"/>
      <c r="O285" s="182">
        <f t="shared" si="7"/>
        <v>0</v>
      </c>
    </row>
    <row r="286" spans="1:19" x14ac:dyDescent="0.25">
      <c r="A286" s="319"/>
      <c r="B286" s="320"/>
      <c r="C286" s="321"/>
      <c r="D286" s="321"/>
      <c r="E286" s="321"/>
      <c r="F286" s="321"/>
      <c r="G286" s="321"/>
      <c r="H286" s="321"/>
      <c r="I286" s="318"/>
      <c r="J286" s="318"/>
      <c r="K286" s="321"/>
      <c r="L286" s="318"/>
      <c r="M286" s="318"/>
      <c r="N286" s="318"/>
      <c r="O286" s="182">
        <f t="shared" si="7"/>
        <v>0</v>
      </c>
    </row>
    <row r="287" spans="1:19" x14ac:dyDescent="0.25">
      <c r="A287" s="319"/>
      <c r="B287" s="320"/>
      <c r="C287" s="321"/>
      <c r="D287" s="321"/>
      <c r="E287" s="321"/>
      <c r="F287" s="321"/>
      <c r="G287" s="321"/>
      <c r="H287" s="321"/>
      <c r="I287" s="318"/>
      <c r="J287" s="318"/>
      <c r="K287" s="321"/>
      <c r="L287" s="318"/>
      <c r="M287" s="318"/>
      <c r="N287" s="318"/>
      <c r="O287" s="182">
        <f t="shared" si="7"/>
        <v>0</v>
      </c>
    </row>
    <row r="288" spans="1:19" x14ac:dyDescent="0.25">
      <c r="A288" s="319"/>
      <c r="B288" s="320"/>
      <c r="C288" s="321"/>
      <c r="D288" s="321"/>
      <c r="E288" s="321"/>
      <c r="F288" s="321"/>
      <c r="G288" s="321"/>
      <c r="H288" s="321"/>
      <c r="I288" s="318"/>
      <c r="J288" s="318"/>
      <c r="K288" s="321"/>
      <c r="L288" s="318"/>
      <c r="M288" s="318"/>
      <c r="N288" s="318"/>
      <c r="O288" s="182">
        <f t="shared" si="7"/>
        <v>0</v>
      </c>
    </row>
    <row r="289" spans="1:17" x14ac:dyDescent="0.25">
      <c r="A289" s="319"/>
      <c r="B289" s="320"/>
      <c r="C289" s="321"/>
      <c r="D289" s="321"/>
      <c r="E289" s="321"/>
      <c r="F289" s="321"/>
      <c r="G289" s="321"/>
      <c r="H289" s="321"/>
      <c r="I289" s="318"/>
      <c r="J289" s="318"/>
      <c r="K289" s="321"/>
      <c r="L289" s="318"/>
      <c r="M289" s="318"/>
      <c r="N289" s="318"/>
      <c r="O289" s="182">
        <f t="shared" si="7"/>
        <v>0</v>
      </c>
    </row>
    <row r="290" spans="1:17" x14ac:dyDescent="0.25">
      <c r="A290" s="319"/>
      <c r="B290" s="320"/>
      <c r="C290" s="321"/>
      <c r="D290" s="321"/>
      <c r="E290" s="321"/>
      <c r="F290" s="321"/>
      <c r="G290" s="321"/>
      <c r="H290" s="321"/>
      <c r="I290" s="318"/>
      <c r="J290" s="318"/>
      <c r="K290" s="321"/>
      <c r="L290" s="318"/>
      <c r="M290" s="318"/>
      <c r="N290" s="318"/>
      <c r="O290" s="182">
        <f t="shared" si="7"/>
        <v>0</v>
      </c>
    </row>
    <row r="291" spans="1:17" x14ac:dyDescent="0.25">
      <c r="A291" s="319"/>
      <c r="B291" s="320"/>
      <c r="C291" s="321"/>
      <c r="D291" s="321"/>
      <c r="E291" s="321"/>
      <c r="F291" s="321"/>
      <c r="G291" s="321"/>
      <c r="H291" s="321"/>
      <c r="I291" s="318"/>
      <c r="J291" s="318"/>
      <c r="K291" s="321"/>
      <c r="L291" s="318"/>
      <c r="M291" s="318"/>
      <c r="N291" s="318"/>
      <c r="O291" s="182">
        <f t="shared" si="7"/>
        <v>0</v>
      </c>
    </row>
    <row r="292" spans="1:17" x14ac:dyDescent="0.25">
      <c r="A292" s="319"/>
      <c r="B292" s="320"/>
      <c r="C292" s="321"/>
      <c r="D292" s="321"/>
      <c r="E292" s="321"/>
      <c r="F292" s="321"/>
      <c r="G292" s="321"/>
      <c r="H292" s="321"/>
      <c r="I292" s="318"/>
      <c r="J292" s="318"/>
      <c r="K292" s="321"/>
      <c r="L292" s="318"/>
      <c r="M292" s="318"/>
      <c r="N292" s="318"/>
      <c r="O292" s="182">
        <f t="shared" si="7"/>
        <v>0</v>
      </c>
      <c r="Q292" s="58" t="s">
        <v>211</v>
      </c>
    </row>
    <row r="293" spans="1:17" x14ac:dyDescent="0.25">
      <c r="A293" s="319"/>
      <c r="B293" s="320"/>
      <c r="C293" s="321"/>
      <c r="D293" s="321"/>
      <c r="E293" s="321"/>
      <c r="F293" s="321"/>
      <c r="G293" s="321"/>
      <c r="H293" s="321"/>
      <c r="I293" s="318"/>
      <c r="J293" s="318"/>
      <c r="K293" s="321"/>
      <c r="L293" s="318"/>
      <c r="M293" s="318"/>
      <c r="N293" s="318"/>
      <c r="O293" s="182">
        <f t="shared" si="7"/>
        <v>0</v>
      </c>
    </row>
    <row r="294" spans="1:17" x14ac:dyDescent="0.25">
      <c r="A294" s="319"/>
      <c r="B294" s="320"/>
      <c r="C294" s="321"/>
      <c r="D294" s="321"/>
      <c r="E294" s="321"/>
      <c r="F294" s="321"/>
      <c r="G294" s="321"/>
      <c r="H294" s="321"/>
      <c r="I294" s="318"/>
      <c r="J294" s="318"/>
      <c r="K294" s="321"/>
      <c r="L294" s="318"/>
      <c r="M294" s="318"/>
      <c r="N294" s="318"/>
      <c r="O294" s="182">
        <f t="shared" si="7"/>
        <v>0</v>
      </c>
    </row>
    <row r="295" spans="1:17" x14ac:dyDescent="0.25">
      <c r="A295" s="319"/>
      <c r="B295" s="320"/>
      <c r="C295" s="321"/>
      <c r="D295" s="321"/>
      <c r="E295" s="321"/>
      <c r="F295" s="321"/>
      <c r="G295" s="321"/>
      <c r="H295" s="321"/>
      <c r="I295" s="318"/>
      <c r="J295" s="318"/>
      <c r="K295" s="321"/>
      <c r="L295" s="318"/>
      <c r="M295" s="318"/>
      <c r="N295" s="318"/>
      <c r="O295" s="182">
        <f t="shared" si="7"/>
        <v>0</v>
      </c>
    </row>
    <row r="296" spans="1:17" x14ac:dyDescent="0.25">
      <c r="A296" s="319"/>
      <c r="B296" s="320"/>
      <c r="C296" s="321"/>
      <c r="D296" s="321"/>
      <c r="E296" s="321"/>
      <c r="F296" s="321"/>
      <c r="G296" s="321"/>
      <c r="H296" s="321"/>
      <c r="I296" s="318"/>
      <c r="J296" s="318"/>
      <c r="K296" s="321"/>
      <c r="L296" s="318"/>
      <c r="M296" s="318"/>
      <c r="N296" s="318"/>
      <c r="O296" s="182">
        <f t="shared" si="7"/>
        <v>0</v>
      </c>
    </row>
    <row r="297" spans="1:17" x14ac:dyDescent="0.25">
      <c r="A297" s="319"/>
      <c r="B297" s="320"/>
      <c r="C297" s="321"/>
      <c r="D297" s="321"/>
      <c r="E297" s="321"/>
      <c r="F297" s="321"/>
      <c r="G297" s="321"/>
      <c r="H297" s="321"/>
      <c r="I297" s="318"/>
      <c r="J297" s="318"/>
      <c r="K297" s="321"/>
      <c r="L297" s="318"/>
      <c r="M297" s="318"/>
      <c r="N297" s="318"/>
      <c r="O297" s="182">
        <f t="shared" si="7"/>
        <v>0</v>
      </c>
    </row>
    <row r="298" spans="1:17" x14ac:dyDescent="0.25">
      <c r="A298" s="319"/>
      <c r="B298" s="320"/>
      <c r="C298" s="321"/>
      <c r="D298" s="321"/>
      <c r="E298" s="321"/>
      <c r="F298" s="321"/>
      <c r="G298" s="321"/>
      <c r="H298" s="321"/>
      <c r="I298" s="318"/>
      <c r="J298" s="318"/>
      <c r="K298" s="321"/>
      <c r="L298" s="318"/>
      <c r="M298" s="318"/>
      <c r="N298" s="318"/>
      <c r="O298" s="182">
        <f t="shared" si="7"/>
        <v>0</v>
      </c>
    </row>
    <row r="299" spans="1:17" x14ac:dyDescent="0.25">
      <c r="A299" s="319"/>
      <c r="B299" s="320"/>
      <c r="C299" s="321"/>
      <c r="D299" s="321"/>
      <c r="E299" s="321"/>
      <c r="F299" s="321"/>
      <c r="G299" s="321"/>
      <c r="H299" s="321"/>
      <c r="I299" s="318"/>
      <c r="J299" s="318"/>
      <c r="K299" s="321"/>
      <c r="L299" s="318"/>
      <c r="M299" s="318"/>
      <c r="N299" s="318"/>
      <c r="O299" s="182">
        <f t="shared" si="7"/>
        <v>0</v>
      </c>
    </row>
    <row r="300" spans="1:17" x14ac:dyDescent="0.25">
      <c r="A300" s="319"/>
      <c r="B300" s="320"/>
      <c r="C300" s="321"/>
      <c r="D300" s="321"/>
      <c r="E300" s="321"/>
      <c r="F300" s="321"/>
      <c r="G300" s="321"/>
      <c r="H300" s="321"/>
      <c r="I300" s="318"/>
      <c r="J300" s="318"/>
      <c r="K300" s="321"/>
      <c r="L300" s="318"/>
      <c r="M300" s="318"/>
      <c r="N300" s="318"/>
      <c r="O300" s="182">
        <f t="shared" si="7"/>
        <v>0</v>
      </c>
    </row>
    <row r="301" spans="1:17" x14ac:dyDescent="0.25">
      <c r="A301" s="319"/>
      <c r="B301" s="320"/>
      <c r="C301" s="321"/>
      <c r="D301" s="321"/>
      <c r="E301" s="321"/>
      <c r="F301" s="321"/>
      <c r="G301" s="321"/>
      <c r="H301" s="321"/>
      <c r="I301" s="318"/>
      <c r="J301" s="318"/>
      <c r="K301" s="321"/>
      <c r="L301" s="318"/>
      <c r="M301" s="318"/>
      <c r="N301" s="318"/>
      <c r="O301" s="182">
        <f t="shared" si="7"/>
        <v>0</v>
      </c>
    </row>
    <row r="302" spans="1:17" x14ac:dyDescent="0.25">
      <c r="A302" s="319"/>
      <c r="B302" s="320"/>
      <c r="C302" s="321"/>
      <c r="D302" s="321"/>
      <c r="E302" s="321"/>
      <c r="F302" s="321"/>
      <c r="G302" s="321"/>
      <c r="H302" s="321"/>
      <c r="I302" s="318"/>
      <c r="J302" s="318"/>
      <c r="K302" s="321"/>
      <c r="L302" s="318"/>
      <c r="M302" s="318"/>
      <c r="N302" s="318"/>
      <c r="O302" s="182">
        <f t="shared" si="7"/>
        <v>0</v>
      </c>
    </row>
    <row r="303" spans="1:17" x14ac:dyDescent="0.25">
      <c r="A303" s="319"/>
      <c r="B303" s="320"/>
      <c r="C303" s="321"/>
      <c r="D303" s="321"/>
      <c r="E303" s="321"/>
      <c r="F303" s="321"/>
      <c r="G303" s="321"/>
      <c r="H303" s="321"/>
      <c r="I303" s="318"/>
      <c r="J303" s="318"/>
      <c r="K303" s="321"/>
      <c r="L303" s="318"/>
      <c r="M303" s="318"/>
      <c r="N303" s="318"/>
      <c r="O303" s="182">
        <f t="shared" si="7"/>
        <v>0</v>
      </c>
    </row>
    <row r="304" spans="1:17" x14ac:dyDescent="0.25">
      <c r="A304" s="319"/>
      <c r="B304" s="320"/>
      <c r="C304" s="321"/>
      <c r="D304" s="321"/>
      <c r="E304" s="321"/>
      <c r="F304" s="321"/>
      <c r="G304" s="321"/>
      <c r="H304" s="321"/>
      <c r="I304" s="318"/>
      <c r="J304" s="318"/>
      <c r="K304" s="321"/>
      <c r="L304" s="318"/>
      <c r="M304" s="318"/>
      <c r="N304" s="318"/>
      <c r="O304" s="182">
        <f t="shared" si="7"/>
        <v>0</v>
      </c>
    </row>
    <row r="305" spans="1:16" x14ac:dyDescent="0.25">
      <c r="A305" s="319"/>
      <c r="B305" s="320"/>
      <c r="C305" s="321"/>
      <c r="D305" s="321"/>
      <c r="E305" s="321"/>
      <c r="F305" s="321"/>
      <c r="G305" s="321"/>
      <c r="H305" s="321"/>
      <c r="I305" s="318"/>
      <c r="J305" s="318"/>
      <c r="K305" s="321"/>
      <c r="L305" s="318"/>
      <c r="M305" s="318"/>
      <c r="N305" s="318"/>
      <c r="O305" s="182">
        <f t="shared" ref="O305:O366" si="8">+A305-A304</f>
        <v>0</v>
      </c>
    </row>
    <row r="306" spans="1:16" ht="15.75" x14ac:dyDescent="0.25">
      <c r="A306" s="319"/>
      <c r="B306" s="320"/>
      <c r="C306" s="321"/>
      <c r="D306" s="321"/>
      <c r="E306" s="321"/>
      <c r="F306" s="321"/>
      <c r="G306" s="321"/>
      <c r="H306" s="321"/>
      <c r="I306" s="318"/>
      <c r="J306" s="318"/>
      <c r="K306" s="321"/>
      <c r="L306" s="318"/>
      <c r="M306" s="318"/>
      <c r="N306" s="318"/>
      <c r="O306" s="182">
        <f t="shared" si="8"/>
        <v>0</v>
      </c>
      <c r="P306" s="302" t="s">
        <v>326</v>
      </c>
    </row>
    <row r="307" spans="1:16" ht="15.75" x14ac:dyDescent="0.25">
      <c r="A307" s="319"/>
      <c r="B307" s="320"/>
      <c r="C307" s="321"/>
      <c r="D307" s="321"/>
      <c r="E307" s="321"/>
      <c r="F307" s="321"/>
      <c r="G307" s="321"/>
      <c r="H307" s="321"/>
      <c r="I307" s="318"/>
      <c r="J307" s="318"/>
      <c r="K307" s="321"/>
      <c r="L307" s="318"/>
      <c r="M307" s="318"/>
      <c r="N307" s="318"/>
      <c r="O307" s="182">
        <f t="shared" si="8"/>
        <v>0</v>
      </c>
      <c r="P307" s="302"/>
    </row>
    <row r="308" spans="1:16" x14ac:dyDescent="0.25">
      <c r="A308" s="319"/>
      <c r="B308" s="320"/>
      <c r="C308" s="321"/>
      <c r="D308" s="321"/>
      <c r="E308" s="321"/>
      <c r="F308" s="321"/>
      <c r="G308" s="321"/>
      <c r="H308" s="321"/>
      <c r="I308" s="318"/>
      <c r="J308" s="318"/>
      <c r="K308" s="321"/>
      <c r="L308" s="318"/>
      <c r="M308" s="318"/>
      <c r="N308" s="318"/>
      <c r="O308" s="182">
        <f t="shared" si="8"/>
        <v>0</v>
      </c>
    </row>
    <row r="309" spans="1:16" x14ac:dyDescent="0.25">
      <c r="A309" s="319"/>
      <c r="B309" s="320"/>
      <c r="C309" s="321"/>
      <c r="D309" s="321"/>
      <c r="E309" s="321"/>
      <c r="F309" s="321"/>
      <c r="G309" s="321"/>
      <c r="H309" s="321"/>
      <c r="I309" s="318"/>
      <c r="J309" s="318"/>
      <c r="K309" s="321"/>
      <c r="L309" s="318"/>
      <c r="M309" s="318"/>
      <c r="N309" s="318"/>
      <c r="O309" s="182">
        <f t="shared" si="8"/>
        <v>0</v>
      </c>
    </row>
    <row r="310" spans="1:16" x14ac:dyDescent="0.25">
      <c r="A310" s="319"/>
      <c r="B310" s="320"/>
      <c r="C310" s="321"/>
      <c r="D310" s="321"/>
      <c r="E310" s="321"/>
      <c r="F310" s="321"/>
      <c r="G310" s="321"/>
      <c r="H310" s="321"/>
      <c r="I310" s="318"/>
      <c r="J310" s="318"/>
      <c r="K310" s="321"/>
      <c r="L310" s="318"/>
      <c r="M310" s="318"/>
      <c r="N310" s="318"/>
      <c r="O310" s="182">
        <f t="shared" si="8"/>
        <v>0</v>
      </c>
    </row>
    <row r="311" spans="1:16" x14ac:dyDescent="0.25">
      <c r="A311" s="319"/>
      <c r="B311" s="320"/>
      <c r="C311" s="321"/>
      <c r="D311" s="321"/>
      <c r="E311" s="321"/>
      <c r="F311" s="321"/>
      <c r="G311" s="321"/>
      <c r="H311" s="321"/>
      <c r="I311" s="318"/>
      <c r="J311" s="318"/>
      <c r="K311" s="321"/>
      <c r="L311" s="318"/>
      <c r="M311" s="318"/>
      <c r="N311" s="318"/>
      <c r="O311" s="182">
        <f t="shared" si="8"/>
        <v>0</v>
      </c>
    </row>
    <row r="312" spans="1:16" x14ac:dyDescent="0.25">
      <c r="A312" s="319"/>
      <c r="B312" s="320"/>
      <c r="C312" s="321"/>
      <c r="D312" s="321"/>
      <c r="E312" s="321"/>
      <c r="F312" s="321"/>
      <c r="G312" s="321"/>
      <c r="H312" s="321"/>
      <c r="I312" s="318"/>
      <c r="J312" s="318"/>
      <c r="K312" s="321"/>
      <c r="L312" s="318"/>
      <c r="M312" s="318"/>
      <c r="N312" s="318"/>
      <c r="O312" s="182">
        <f t="shared" si="8"/>
        <v>0</v>
      </c>
    </row>
    <row r="313" spans="1:16" x14ac:dyDescent="0.25">
      <c r="A313" s="319"/>
      <c r="B313" s="320"/>
      <c r="C313" s="321"/>
      <c r="D313" s="321"/>
      <c r="E313" s="321"/>
      <c r="F313" s="321"/>
      <c r="G313" s="321"/>
      <c r="H313" s="321"/>
      <c r="I313" s="318"/>
      <c r="J313" s="318"/>
      <c r="K313" s="321"/>
      <c r="L313" s="318"/>
      <c r="M313" s="318"/>
      <c r="N313" s="318"/>
      <c r="O313" s="182">
        <f t="shared" si="8"/>
        <v>0</v>
      </c>
    </row>
    <row r="314" spans="1:16" x14ac:dyDescent="0.25">
      <c r="A314" s="319"/>
      <c r="B314" s="320"/>
      <c r="C314" s="321"/>
      <c r="D314" s="321"/>
      <c r="E314" s="321"/>
      <c r="F314" s="321"/>
      <c r="G314" s="321"/>
      <c r="H314" s="321"/>
      <c r="I314" s="318"/>
      <c r="J314" s="318"/>
      <c r="K314" s="321"/>
      <c r="L314" s="318"/>
      <c r="M314" s="318"/>
      <c r="N314" s="318"/>
      <c r="O314" s="182">
        <f t="shared" si="8"/>
        <v>0</v>
      </c>
    </row>
    <row r="315" spans="1:16" x14ac:dyDescent="0.25">
      <c r="A315" s="319"/>
      <c r="B315" s="320"/>
      <c r="C315" s="321"/>
      <c r="D315" s="321"/>
      <c r="E315" s="321"/>
      <c r="F315" s="321"/>
      <c r="G315" s="321"/>
      <c r="H315" s="321"/>
      <c r="I315" s="318"/>
      <c r="J315" s="318"/>
      <c r="K315" s="321"/>
      <c r="L315" s="318"/>
      <c r="M315" s="318"/>
      <c r="N315" s="318"/>
      <c r="O315" s="182">
        <f t="shared" si="8"/>
        <v>0</v>
      </c>
    </row>
    <row r="316" spans="1:16" x14ac:dyDescent="0.25">
      <c r="A316" s="319"/>
      <c r="B316" s="320"/>
      <c r="C316" s="321"/>
      <c r="D316" s="321"/>
      <c r="E316" s="321"/>
      <c r="F316" s="321"/>
      <c r="G316" s="321"/>
      <c r="H316" s="321"/>
      <c r="I316" s="318"/>
      <c r="J316" s="318"/>
      <c r="K316" s="321"/>
      <c r="L316" s="318"/>
      <c r="M316" s="318"/>
      <c r="N316" s="318"/>
      <c r="O316" s="182">
        <f t="shared" si="8"/>
        <v>0</v>
      </c>
    </row>
    <row r="317" spans="1:16" x14ac:dyDescent="0.25">
      <c r="A317" s="319"/>
      <c r="B317" s="320"/>
      <c r="C317" s="321"/>
      <c r="D317" s="321"/>
      <c r="E317" s="321"/>
      <c r="F317" s="321"/>
      <c r="G317" s="321"/>
      <c r="H317" s="321"/>
      <c r="I317" s="318"/>
      <c r="J317" s="318"/>
      <c r="K317" s="321"/>
      <c r="L317" s="318"/>
      <c r="M317" s="318"/>
      <c r="N317" s="318"/>
      <c r="O317" s="182">
        <f t="shared" si="8"/>
        <v>0</v>
      </c>
    </row>
    <row r="318" spans="1:16" x14ac:dyDescent="0.25">
      <c r="A318" s="319"/>
      <c r="B318" s="320"/>
      <c r="C318" s="321"/>
      <c r="D318" s="321"/>
      <c r="E318" s="321"/>
      <c r="F318" s="321"/>
      <c r="G318" s="321"/>
      <c r="H318" s="321"/>
      <c r="I318" s="318"/>
      <c r="J318" s="318"/>
      <c r="K318" s="321"/>
      <c r="L318" s="318"/>
      <c r="M318" s="318"/>
      <c r="N318" s="318"/>
      <c r="O318" s="182">
        <f t="shared" si="8"/>
        <v>0</v>
      </c>
    </row>
    <row r="319" spans="1:16" x14ac:dyDescent="0.25">
      <c r="A319" s="319"/>
      <c r="B319" s="320"/>
      <c r="C319" s="321"/>
      <c r="D319" s="321"/>
      <c r="E319" s="321"/>
      <c r="F319" s="321"/>
      <c r="G319" s="321"/>
      <c r="H319" s="321"/>
      <c r="I319" s="318"/>
      <c r="J319" s="318"/>
      <c r="K319" s="321"/>
      <c r="L319" s="318"/>
      <c r="M319" s="318"/>
      <c r="N319" s="318"/>
      <c r="O319" s="182">
        <f t="shared" si="8"/>
        <v>0</v>
      </c>
    </row>
    <row r="320" spans="1:16" x14ac:dyDescent="0.25">
      <c r="A320" s="319"/>
      <c r="B320" s="320"/>
      <c r="C320" s="321"/>
      <c r="D320" s="321"/>
      <c r="E320" s="321"/>
      <c r="F320" s="321"/>
      <c r="G320" s="321"/>
      <c r="H320" s="321"/>
      <c r="I320" s="318"/>
      <c r="J320" s="318"/>
      <c r="K320" s="321"/>
      <c r="L320" s="318"/>
      <c r="M320" s="318"/>
      <c r="N320" s="318"/>
      <c r="O320" s="182">
        <f t="shared" si="8"/>
        <v>0</v>
      </c>
    </row>
    <row r="321" spans="1:17" x14ac:dyDescent="0.25">
      <c r="A321" s="319"/>
      <c r="B321" s="320"/>
      <c r="C321" s="321"/>
      <c r="D321" s="321"/>
      <c r="E321" s="321"/>
      <c r="F321" s="321"/>
      <c r="G321" s="321"/>
      <c r="H321" s="321"/>
      <c r="I321" s="318"/>
      <c r="J321" s="318"/>
      <c r="K321" s="321"/>
      <c r="L321" s="318"/>
      <c r="M321" s="318"/>
      <c r="N321" s="318"/>
      <c r="O321" s="182">
        <f t="shared" si="8"/>
        <v>0</v>
      </c>
    </row>
    <row r="322" spans="1:17" x14ac:dyDescent="0.25">
      <c r="A322" s="319"/>
      <c r="B322" s="320"/>
      <c r="C322" s="321"/>
      <c r="D322" s="321"/>
      <c r="E322" s="321"/>
      <c r="F322" s="321"/>
      <c r="G322" s="321"/>
      <c r="H322" s="321"/>
      <c r="I322" s="318"/>
      <c r="J322" s="318"/>
      <c r="K322" s="321"/>
      <c r="L322" s="318"/>
      <c r="M322" s="318"/>
      <c r="N322" s="318"/>
      <c r="O322" s="182">
        <f t="shared" si="8"/>
        <v>0</v>
      </c>
    </row>
    <row r="323" spans="1:17" x14ac:dyDescent="0.25">
      <c r="A323" s="319"/>
      <c r="B323" s="320"/>
      <c r="C323" s="321"/>
      <c r="D323" s="321"/>
      <c r="E323" s="321"/>
      <c r="F323" s="321"/>
      <c r="G323" s="321"/>
      <c r="H323" s="321"/>
      <c r="I323" s="318"/>
      <c r="J323" s="318"/>
      <c r="K323" s="321"/>
      <c r="L323" s="318"/>
      <c r="M323" s="318"/>
      <c r="N323" s="318"/>
      <c r="O323" s="182">
        <f t="shared" si="8"/>
        <v>0</v>
      </c>
    </row>
    <row r="324" spans="1:17" x14ac:dyDescent="0.25">
      <c r="A324" s="319"/>
      <c r="B324" s="320"/>
      <c r="C324" s="321"/>
      <c r="D324" s="321"/>
      <c r="E324" s="321"/>
      <c r="F324" s="321"/>
      <c r="G324" s="321"/>
      <c r="H324" s="321"/>
      <c r="I324" s="318"/>
      <c r="J324" s="318"/>
      <c r="K324" s="321"/>
      <c r="L324" s="318"/>
      <c r="M324" s="318"/>
      <c r="N324" s="318"/>
      <c r="O324" s="182">
        <f t="shared" si="8"/>
        <v>0</v>
      </c>
      <c r="Q324" s="240" t="str">
        <f t="shared" ref="Q324:Q328" si="9">CONCATENATE(MID(B324,1,2),"-",MID(B324,4,2),"-",MID(B324,7,4))</f>
        <v>--</v>
      </c>
    </row>
    <row r="325" spans="1:17" x14ac:dyDescent="0.25">
      <c r="A325" s="319"/>
      <c r="B325" s="320"/>
      <c r="C325" s="321"/>
      <c r="D325" s="321"/>
      <c r="E325" s="321"/>
      <c r="F325" s="321"/>
      <c r="G325" s="321"/>
      <c r="H325" s="321"/>
      <c r="I325" s="318"/>
      <c r="J325" s="318"/>
      <c r="K325" s="321"/>
      <c r="L325" s="318"/>
      <c r="M325" s="318"/>
      <c r="N325" s="318"/>
      <c r="O325" s="182">
        <f t="shared" si="8"/>
        <v>0</v>
      </c>
      <c r="Q325" s="240" t="str">
        <f t="shared" si="9"/>
        <v>--</v>
      </c>
    </row>
    <row r="326" spans="1:17" x14ac:dyDescent="0.25">
      <c r="A326" s="319"/>
      <c r="B326" s="320"/>
      <c r="C326" s="321"/>
      <c r="D326" s="321"/>
      <c r="E326" s="321"/>
      <c r="F326" s="321"/>
      <c r="G326" s="321"/>
      <c r="H326" s="321"/>
      <c r="I326" s="318"/>
      <c r="J326" s="318"/>
      <c r="K326" s="321"/>
      <c r="L326" s="318"/>
      <c r="M326" s="318"/>
      <c r="N326" s="318"/>
      <c r="O326" s="182">
        <f t="shared" si="8"/>
        <v>0</v>
      </c>
      <c r="Q326" s="240" t="str">
        <f t="shared" si="9"/>
        <v>--</v>
      </c>
    </row>
    <row r="327" spans="1:17" x14ac:dyDescent="0.25">
      <c r="A327" s="319"/>
      <c r="B327" s="320"/>
      <c r="C327" s="321"/>
      <c r="D327" s="321"/>
      <c r="E327" s="321"/>
      <c r="F327" s="321"/>
      <c r="G327" s="321"/>
      <c r="H327" s="321"/>
      <c r="I327" s="318"/>
      <c r="J327" s="318"/>
      <c r="K327" s="321"/>
      <c r="L327" s="318"/>
      <c r="M327" s="318"/>
      <c r="N327" s="318"/>
      <c r="O327" s="182">
        <f t="shared" si="8"/>
        <v>0</v>
      </c>
      <c r="Q327" s="240" t="str">
        <f t="shared" si="9"/>
        <v>--</v>
      </c>
    </row>
    <row r="328" spans="1:17" x14ac:dyDescent="0.25">
      <c r="A328" s="319"/>
      <c r="B328" s="320"/>
      <c r="C328" s="321"/>
      <c r="D328" s="321"/>
      <c r="E328" s="321"/>
      <c r="F328" s="321"/>
      <c r="G328" s="321"/>
      <c r="H328" s="321"/>
      <c r="I328" s="318"/>
      <c r="J328" s="318"/>
      <c r="K328" s="321"/>
      <c r="L328" s="318"/>
      <c r="M328" s="318"/>
      <c r="N328" s="318"/>
      <c r="O328" s="182">
        <f t="shared" si="8"/>
        <v>0</v>
      </c>
      <c r="Q328" s="240" t="str">
        <f t="shared" si="9"/>
        <v>--</v>
      </c>
    </row>
    <row r="329" spans="1:17" x14ac:dyDescent="0.25">
      <c r="A329" s="319"/>
      <c r="B329" s="320"/>
      <c r="C329" s="321"/>
      <c r="D329" s="321"/>
      <c r="E329" s="321"/>
      <c r="F329" s="321"/>
      <c r="G329" s="321"/>
      <c r="H329" s="321"/>
      <c r="I329" s="318"/>
      <c r="J329" s="318"/>
      <c r="K329" s="321"/>
      <c r="L329" s="318"/>
      <c r="M329" s="318"/>
      <c r="N329" s="318"/>
      <c r="O329" s="182">
        <f t="shared" si="8"/>
        <v>0</v>
      </c>
      <c r="Q329" s="240" t="str">
        <f>CONCATENATE(MID(B329,1,2),"-",MID(B329,4,2),"-",MID(B329,7,4))</f>
        <v>--</v>
      </c>
    </row>
    <row r="330" spans="1:17" x14ac:dyDescent="0.25">
      <c r="A330" s="319"/>
      <c r="B330" s="320"/>
      <c r="C330" s="321"/>
      <c r="D330" s="321"/>
      <c r="E330" s="321"/>
      <c r="F330" s="321"/>
      <c r="G330" s="321"/>
      <c r="H330" s="321"/>
      <c r="I330" s="318"/>
      <c r="J330" s="318"/>
      <c r="K330" s="321"/>
      <c r="L330" s="318"/>
      <c r="M330" s="318"/>
      <c r="N330" s="318"/>
      <c r="O330" s="182">
        <f t="shared" si="8"/>
        <v>0</v>
      </c>
    </row>
    <row r="331" spans="1:17" x14ac:dyDescent="0.25">
      <c r="A331" s="319"/>
      <c r="B331" s="320"/>
      <c r="C331" s="321"/>
      <c r="D331" s="321"/>
      <c r="E331" s="321"/>
      <c r="F331" s="321"/>
      <c r="G331" s="321"/>
      <c r="H331" s="321"/>
      <c r="I331" s="318"/>
      <c r="J331" s="318"/>
      <c r="K331" s="321"/>
      <c r="L331" s="318"/>
      <c r="M331" s="318"/>
      <c r="N331" s="318"/>
      <c r="O331" s="182">
        <f t="shared" si="8"/>
        <v>0</v>
      </c>
    </row>
    <row r="332" spans="1:17" x14ac:dyDescent="0.25">
      <c r="A332" s="319"/>
      <c r="B332" s="320"/>
      <c r="C332" s="321"/>
      <c r="D332" s="321"/>
      <c r="E332" s="321"/>
      <c r="F332" s="321"/>
      <c r="G332" s="321"/>
      <c r="H332" s="321"/>
      <c r="I332" s="318"/>
      <c r="J332" s="318"/>
      <c r="K332" s="321"/>
      <c r="L332" s="318"/>
      <c r="M332" s="318"/>
      <c r="N332" s="318"/>
      <c r="O332" s="182">
        <f t="shared" si="8"/>
        <v>0</v>
      </c>
    </row>
    <row r="333" spans="1:17" x14ac:dyDescent="0.25">
      <c r="A333" s="319"/>
      <c r="B333" s="320"/>
      <c r="C333" s="321"/>
      <c r="D333" s="321"/>
      <c r="E333" s="321"/>
      <c r="F333" s="321"/>
      <c r="G333" s="321"/>
      <c r="H333" s="321"/>
      <c r="I333" s="318"/>
      <c r="J333" s="318"/>
      <c r="K333" s="321"/>
      <c r="L333" s="318"/>
      <c r="M333" s="318"/>
      <c r="N333" s="318"/>
      <c r="O333" s="182">
        <f t="shared" si="8"/>
        <v>0</v>
      </c>
    </row>
    <row r="334" spans="1:17" x14ac:dyDescent="0.25">
      <c r="A334" s="319"/>
      <c r="B334" s="320"/>
      <c r="C334" s="321"/>
      <c r="D334" s="321"/>
      <c r="E334" s="321"/>
      <c r="F334" s="321"/>
      <c r="G334" s="321"/>
      <c r="H334" s="321"/>
      <c r="I334" s="318"/>
      <c r="J334" s="318"/>
      <c r="K334" s="321"/>
      <c r="L334" s="318"/>
      <c r="M334" s="318"/>
      <c r="N334" s="318"/>
      <c r="O334" s="182">
        <f t="shared" si="8"/>
        <v>0</v>
      </c>
    </row>
    <row r="335" spans="1:17" x14ac:dyDescent="0.25">
      <c r="A335" s="319"/>
      <c r="B335" s="320"/>
      <c r="C335" s="321"/>
      <c r="D335" s="321"/>
      <c r="E335" s="321"/>
      <c r="F335" s="321"/>
      <c r="G335" s="321"/>
      <c r="H335" s="321"/>
      <c r="I335" s="318"/>
      <c r="J335" s="318"/>
      <c r="K335" s="321"/>
      <c r="L335" s="318"/>
      <c r="M335" s="318"/>
      <c r="N335" s="318"/>
      <c r="O335" s="182">
        <f t="shared" si="8"/>
        <v>0</v>
      </c>
    </row>
    <row r="336" spans="1:17" x14ac:dyDescent="0.25">
      <c r="A336" s="319"/>
      <c r="B336" s="320"/>
      <c r="C336" s="321"/>
      <c r="D336" s="321"/>
      <c r="E336" s="321"/>
      <c r="F336" s="321"/>
      <c r="G336" s="321"/>
      <c r="H336" s="321"/>
      <c r="I336" s="318"/>
      <c r="J336" s="318"/>
      <c r="K336" s="321"/>
      <c r="L336" s="318"/>
      <c r="M336" s="318"/>
      <c r="N336" s="318"/>
      <c r="O336" s="182">
        <f t="shared" si="8"/>
        <v>0</v>
      </c>
    </row>
    <row r="337" spans="1:15" x14ac:dyDescent="0.25">
      <c r="A337" s="319"/>
      <c r="B337" s="320"/>
      <c r="C337" s="321"/>
      <c r="D337" s="321"/>
      <c r="E337" s="321"/>
      <c r="F337" s="321"/>
      <c r="G337" s="321"/>
      <c r="H337" s="321"/>
      <c r="I337" s="318"/>
      <c r="J337" s="318"/>
      <c r="K337" s="321"/>
      <c r="L337" s="318"/>
      <c r="M337" s="318"/>
      <c r="N337" s="318"/>
      <c r="O337" s="182">
        <f t="shared" si="8"/>
        <v>0</v>
      </c>
    </row>
    <row r="338" spans="1:15" x14ac:dyDescent="0.25">
      <c r="A338" s="319"/>
      <c r="B338" s="320"/>
      <c r="C338" s="321"/>
      <c r="D338" s="321"/>
      <c r="E338" s="321"/>
      <c r="F338" s="321"/>
      <c r="G338" s="321"/>
      <c r="H338" s="321"/>
      <c r="I338" s="318"/>
      <c r="J338" s="318"/>
      <c r="K338" s="321"/>
      <c r="L338" s="318"/>
      <c r="M338" s="318"/>
      <c r="N338" s="318"/>
      <c r="O338" s="182">
        <f t="shared" si="8"/>
        <v>0</v>
      </c>
    </row>
    <row r="339" spans="1:15" x14ac:dyDescent="0.25">
      <c r="A339" s="319"/>
      <c r="B339" s="320"/>
      <c r="C339" s="321"/>
      <c r="D339" s="321"/>
      <c r="E339" s="321"/>
      <c r="F339" s="321"/>
      <c r="G339" s="321"/>
      <c r="H339" s="321"/>
      <c r="I339" s="318"/>
      <c r="J339" s="318"/>
      <c r="K339" s="321"/>
      <c r="L339" s="318"/>
      <c r="M339" s="318"/>
      <c r="N339" s="318"/>
      <c r="O339" s="182">
        <f t="shared" si="8"/>
        <v>0</v>
      </c>
    </row>
    <row r="340" spans="1:15" x14ac:dyDescent="0.25">
      <c r="A340" s="319"/>
      <c r="B340" s="320"/>
      <c r="C340" s="321"/>
      <c r="D340" s="321"/>
      <c r="E340" s="321"/>
      <c r="F340" s="321"/>
      <c r="G340" s="321"/>
      <c r="H340" s="321"/>
      <c r="I340" s="318"/>
      <c r="J340" s="318"/>
      <c r="K340" s="321"/>
      <c r="L340" s="318"/>
      <c r="M340" s="318"/>
      <c r="N340" s="318"/>
      <c r="O340" s="182">
        <f t="shared" si="8"/>
        <v>0</v>
      </c>
    </row>
    <row r="341" spans="1:15" x14ac:dyDescent="0.25">
      <c r="A341" s="319"/>
      <c r="B341" s="320"/>
      <c r="C341" s="321"/>
      <c r="D341" s="321"/>
      <c r="E341" s="321"/>
      <c r="F341" s="321"/>
      <c r="G341" s="321"/>
      <c r="H341" s="321"/>
      <c r="I341" s="318"/>
      <c r="J341" s="318"/>
      <c r="K341" s="321"/>
      <c r="L341" s="318"/>
      <c r="M341" s="318"/>
      <c r="N341" s="318"/>
      <c r="O341" s="182">
        <f t="shared" si="8"/>
        <v>0</v>
      </c>
    </row>
    <row r="342" spans="1:15" x14ac:dyDescent="0.25">
      <c r="A342" s="319"/>
      <c r="B342" s="320"/>
      <c r="C342" s="321"/>
      <c r="D342" s="321"/>
      <c r="E342" s="321"/>
      <c r="F342" s="321"/>
      <c r="G342" s="321"/>
      <c r="H342" s="321"/>
      <c r="I342" s="318"/>
      <c r="J342" s="318"/>
      <c r="K342" s="321"/>
      <c r="L342" s="318"/>
      <c r="M342" s="318"/>
      <c r="N342" s="318"/>
      <c r="O342" s="182">
        <f t="shared" si="8"/>
        <v>0</v>
      </c>
    </row>
    <row r="343" spans="1:15" x14ac:dyDescent="0.25">
      <c r="A343" s="319"/>
      <c r="B343" s="320"/>
      <c r="C343" s="321"/>
      <c r="D343" s="321"/>
      <c r="E343" s="321"/>
      <c r="F343" s="321"/>
      <c r="G343" s="321"/>
      <c r="H343" s="321"/>
      <c r="I343" s="318"/>
      <c r="J343" s="318"/>
      <c r="K343" s="321"/>
      <c r="L343" s="318"/>
      <c r="M343" s="318"/>
      <c r="N343" s="318"/>
      <c r="O343" s="182">
        <f t="shared" si="8"/>
        <v>0</v>
      </c>
    </row>
    <row r="344" spans="1:15" x14ac:dyDescent="0.25">
      <c r="A344" s="319"/>
      <c r="B344" s="320"/>
      <c r="C344" s="321"/>
      <c r="D344" s="321"/>
      <c r="E344" s="321"/>
      <c r="F344" s="321"/>
      <c r="G344" s="321"/>
      <c r="H344" s="321"/>
      <c r="I344" s="318"/>
      <c r="J344" s="318"/>
      <c r="K344" s="321"/>
      <c r="L344" s="318"/>
      <c r="M344" s="318"/>
      <c r="N344" s="318"/>
      <c r="O344" s="182">
        <f t="shared" si="8"/>
        <v>0</v>
      </c>
    </row>
    <row r="345" spans="1:15" x14ac:dyDescent="0.25">
      <c r="A345" s="319"/>
      <c r="B345" s="320"/>
      <c r="C345" s="321"/>
      <c r="D345" s="321"/>
      <c r="E345" s="321"/>
      <c r="F345" s="321"/>
      <c r="G345" s="321"/>
      <c r="H345" s="321"/>
      <c r="I345" s="318"/>
      <c r="J345" s="318"/>
      <c r="K345" s="321"/>
      <c r="L345" s="318"/>
      <c r="M345" s="318"/>
      <c r="N345" s="318"/>
      <c r="O345" s="182">
        <f t="shared" si="8"/>
        <v>0</v>
      </c>
    </row>
    <row r="346" spans="1:15" x14ac:dyDescent="0.25">
      <c r="A346" s="319"/>
      <c r="B346" s="320"/>
      <c r="C346" s="321"/>
      <c r="D346" s="321"/>
      <c r="E346" s="321"/>
      <c r="F346" s="321"/>
      <c r="G346" s="321"/>
      <c r="H346" s="321"/>
      <c r="I346" s="318"/>
      <c r="J346" s="318"/>
      <c r="K346" s="321"/>
      <c r="L346" s="318"/>
      <c r="M346" s="318"/>
      <c r="N346" s="318"/>
      <c r="O346" s="182">
        <f t="shared" si="8"/>
        <v>0</v>
      </c>
    </row>
    <row r="347" spans="1:15" x14ac:dyDescent="0.25">
      <c r="A347" s="319"/>
      <c r="B347" s="320"/>
      <c r="C347" s="321"/>
      <c r="D347" s="321"/>
      <c r="E347" s="321"/>
      <c r="F347" s="321"/>
      <c r="G347" s="321"/>
      <c r="H347" s="321"/>
      <c r="I347" s="318"/>
      <c r="J347" s="318"/>
      <c r="K347" s="321"/>
      <c r="L347" s="318"/>
      <c r="M347" s="318"/>
      <c r="N347" s="318"/>
      <c r="O347" s="182">
        <f t="shared" si="8"/>
        <v>0</v>
      </c>
    </row>
    <row r="348" spans="1:15" x14ac:dyDescent="0.25">
      <c r="A348" s="319"/>
      <c r="B348" s="320"/>
      <c r="C348" s="321"/>
      <c r="D348" s="321"/>
      <c r="E348" s="321"/>
      <c r="F348" s="321"/>
      <c r="G348" s="321"/>
      <c r="H348" s="321"/>
      <c r="I348" s="318"/>
      <c r="J348" s="318"/>
      <c r="K348" s="321"/>
      <c r="L348" s="318"/>
      <c r="M348" s="318"/>
      <c r="N348" s="318"/>
      <c r="O348" s="182">
        <f t="shared" si="8"/>
        <v>0</v>
      </c>
    </row>
    <row r="349" spans="1:15" x14ac:dyDescent="0.25">
      <c r="A349" s="319"/>
      <c r="B349" s="320"/>
      <c r="C349" s="321"/>
      <c r="D349" s="321"/>
      <c r="E349" s="321"/>
      <c r="F349" s="321"/>
      <c r="G349" s="321"/>
      <c r="H349" s="321"/>
      <c r="I349" s="318"/>
      <c r="J349" s="318"/>
      <c r="K349" s="321"/>
      <c r="L349" s="318"/>
      <c r="M349" s="318"/>
      <c r="N349" s="318"/>
      <c r="O349" s="182">
        <f t="shared" si="8"/>
        <v>0</v>
      </c>
    </row>
    <row r="350" spans="1:15" x14ac:dyDescent="0.25">
      <c r="A350" s="319"/>
      <c r="B350" s="320"/>
      <c r="C350" s="321"/>
      <c r="D350" s="321"/>
      <c r="E350" s="321"/>
      <c r="F350" s="321"/>
      <c r="G350" s="321"/>
      <c r="H350" s="321"/>
      <c r="I350" s="318"/>
      <c r="J350" s="318"/>
      <c r="K350" s="321"/>
      <c r="L350" s="318"/>
      <c r="M350" s="318"/>
      <c r="N350" s="318"/>
      <c r="O350" s="182">
        <f t="shared" si="8"/>
        <v>0</v>
      </c>
    </row>
    <row r="351" spans="1:15" x14ac:dyDescent="0.25">
      <c r="A351" s="319"/>
      <c r="B351" s="320"/>
      <c r="C351" s="321"/>
      <c r="D351" s="321"/>
      <c r="E351" s="321"/>
      <c r="F351" s="321"/>
      <c r="G351" s="321"/>
      <c r="H351" s="321"/>
      <c r="I351" s="318"/>
      <c r="J351" s="318"/>
      <c r="K351" s="321"/>
      <c r="L351" s="318"/>
      <c r="M351" s="318"/>
      <c r="N351" s="318"/>
      <c r="O351" s="182">
        <f t="shared" si="8"/>
        <v>0</v>
      </c>
    </row>
    <row r="352" spans="1:15" x14ac:dyDescent="0.25">
      <c r="A352" s="319"/>
      <c r="B352" s="320"/>
      <c r="C352" s="321"/>
      <c r="D352" s="321"/>
      <c r="E352" s="321"/>
      <c r="F352" s="321"/>
      <c r="G352" s="321"/>
      <c r="H352" s="321"/>
      <c r="I352" s="318"/>
      <c r="J352" s="318"/>
      <c r="K352" s="321"/>
      <c r="L352" s="318"/>
      <c r="M352" s="318"/>
      <c r="N352" s="318"/>
      <c r="O352" s="182">
        <f t="shared" si="8"/>
        <v>0</v>
      </c>
    </row>
    <row r="353" spans="1:15" x14ac:dyDescent="0.25">
      <c r="A353" s="319"/>
      <c r="B353" s="320"/>
      <c r="C353" s="321"/>
      <c r="D353" s="321"/>
      <c r="E353" s="321"/>
      <c r="F353" s="321"/>
      <c r="G353" s="321"/>
      <c r="H353" s="321"/>
      <c r="I353" s="318"/>
      <c r="J353" s="318"/>
      <c r="K353" s="321"/>
      <c r="L353" s="318"/>
      <c r="M353" s="318"/>
      <c r="N353" s="318"/>
      <c r="O353" s="182">
        <f t="shared" si="8"/>
        <v>0</v>
      </c>
    </row>
    <row r="354" spans="1:15" x14ac:dyDescent="0.25">
      <c r="A354" s="319"/>
      <c r="B354" s="320"/>
      <c r="C354" s="321"/>
      <c r="D354" s="321"/>
      <c r="E354" s="321"/>
      <c r="F354" s="321"/>
      <c r="G354" s="321"/>
      <c r="H354" s="321"/>
      <c r="I354" s="318"/>
      <c r="J354" s="318"/>
      <c r="K354" s="321"/>
      <c r="L354" s="318"/>
      <c r="M354" s="318"/>
      <c r="N354" s="318"/>
      <c r="O354" s="182">
        <f t="shared" si="8"/>
        <v>0</v>
      </c>
    </row>
    <row r="355" spans="1:15" x14ac:dyDescent="0.25">
      <c r="A355" s="319"/>
      <c r="B355" s="320"/>
      <c r="C355" s="321"/>
      <c r="D355" s="321"/>
      <c r="E355" s="321"/>
      <c r="F355" s="321"/>
      <c r="G355" s="321"/>
      <c r="H355" s="321"/>
      <c r="I355" s="318"/>
      <c r="J355" s="318"/>
      <c r="K355" s="321"/>
      <c r="L355" s="322"/>
      <c r="M355" s="318"/>
      <c r="N355" s="318"/>
      <c r="O355" s="182">
        <f t="shared" si="8"/>
        <v>0</v>
      </c>
    </row>
    <row r="356" spans="1:15" x14ac:dyDescent="0.25">
      <c r="A356" s="319"/>
      <c r="B356" s="320"/>
      <c r="C356" s="321"/>
      <c r="D356" s="321"/>
      <c r="E356" s="321"/>
      <c r="F356" s="321"/>
      <c r="G356" s="321"/>
      <c r="H356" s="321"/>
      <c r="I356" s="318"/>
      <c r="J356" s="318"/>
      <c r="K356" s="321"/>
      <c r="L356" s="322"/>
      <c r="M356" s="318"/>
      <c r="N356" s="318"/>
      <c r="O356" s="182">
        <f t="shared" si="8"/>
        <v>0</v>
      </c>
    </row>
    <row r="357" spans="1:15" x14ac:dyDescent="0.25">
      <c r="A357" s="319"/>
      <c r="B357" s="320"/>
      <c r="C357" s="321"/>
      <c r="D357" s="321"/>
      <c r="E357" s="321"/>
      <c r="F357" s="321"/>
      <c r="G357" s="321"/>
      <c r="H357" s="321"/>
      <c r="I357" s="318"/>
      <c r="J357" s="318"/>
      <c r="K357" s="321"/>
      <c r="L357" s="322"/>
      <c r="M357" s="318"/>
      <c r="N357" s="318"/>
      <c r="O357" s="182">
        <f t="shared" si="8"/>
        <v>0</v>
      </c>
    </row>
    <row r="358" spans="1:15" x14ac:dyDescent="0.25">
      <c r="A358" s="212"/>
      <c r="B358" s="213"/>
      <c r="C358" s="214"/>
      <c r="D358" s="214"/>
      <c r="E358" s="214"/>
      <c r="F358" s="214"/>
      <c r="G358" s="214"/>
      <c r="H358" s="214"/>
      <c r="I358" s="215"/>
      <c r="J358" s="215"/>
      <c r="K358" s="214"/>
      <c r="L358" s="304"/>
      <c r="M358" s="303"/>
      <c r="N358" s="303"/>
      <c r="O358" s="182">
        <f t="shared" si="8"/>
        <v>0</v>
      </c>
    </row>
    <row r="359" spans="1:15" x14ac:dyDescent="0.25">
      <c r="A359" s="212"/>
      <c r="B359" s="213"/>
      <c r="C359" s="214"/>
      <c r="D359" s="214"/>
      <c r="E359" s="214"/>
      <c r="F359" s="214"/>
      <c r="G359" s="214"/>
      <c r="H359" s="214"/>
      <c r="I359" s="215"/>
      <c r="J359" s="215"/>
      <c r="K359" s="214"/>
      <c r="L359" s="304"/>
      <c r="M359" s="303"/>
      <c r="N359" s="303"/>
      <c r="O359" s="182">
        <f t="shared" si="8"/>
        <v>0</v>
      </c>
    </row>
    <row r="360" spans="1:15" x14ac:dyDescent="0.25">
      <c r="A360" s="212"/>
      <c r="B360" s="213"/>
      <c r="C360" s="214"/>
      <c r="D360" s="214"/>
      <c r="E360" s="214"/>
      <c r="F360" s="214"/>
      <c r="G360" s="214"/>
      <c r="H360" s="214"/>
      <c r="I360" s="215"/>
      <c r="J360" s="215"/>
      <c r="K360" s="214"/>
      <c r="L360" s="304"/>
      <c r="M360" s="303"/>
      <c r="N360" s="303"/>
      <c r="O360" s="182">
        <f t="shared" si="8"/>
        <v>0</v>
      </c>
    </row>
    <row r="361" spans="1:15" x14ac:dyDescent="0.25">
      <c r="A361" s="212"/>
      <c r="B361" s="213"/>
      <c r="C361" s="214"/>
      <c r="D361" s="214"/>
      <c r="E361" s="214"/>
      <c r="F361" s="214"/>
      <c r="G361" s="214"/>
      <c r="H361" s="214"/>
      <c r="I361" s="215"/>
      <c r="J361" s="215"/>
      <c r="K361" s="214"/>
      <c r="L361" s="304"/>
      <c r="M361" s="303"/>
      <c r="N361" s="303"/>
      <c r="O361" s="182">
        <f t="shared" si="8"/>
        <v>0</v>
      </c>
    </row>
    <row r="362" spans="1:15" x14ac:dyDescent="0.25">
      <c r="A362" s="212"/>
      <c r="B362" s="213"/>
      <c r="C362" s="214"/>
      <c r="D362" s="214"/>
      <c r="E362" s="214"/>
      <c r="F362" s="214"/>
      <c r="G362" s="214"/>
      <c r="H362" s="214"/>
      <c r="I362" s="215"/>
      <c r="J362" s="215"/>
      <c r="K362" s="214"/>
      <c r="L362" s="304"/>
      <c r="M362" s="303"/>
      <c r="N362" s="303"/>
      <c r="O362" s="182">
        <f t="shared" si="8"/>
        <v>0</v>
      </c>
    </row>
    <row r="363" spans="1:15" x14ac:dyDescent="0.25">
      <c r="A363" s="212"/>
      <c r="B363" s="213"/>
      <c r="C363" s="214"/>
      <c r="D363" s="214"/>
      <c r="E363" s="214"/>
      <c r="F363" s="214"/>
      <c r="G363" s="214"/>
      <c r="H363" s="214"/>
      <c r="I363" s="215"/>
      <c r="J363" s="215"/>
      <c r="K363" s="214"/>
      <c r="L363" s="304"/>
      <c r="M363" s="303"/>
      <c r="N363" s="303"/>
      <c r="O363" s="182">
        <f t="shared" si="8"/>
        <v>0</v>
      </c>
    </row>
    <row r="364" spans="1:15" x14ac:dyDescent="0.25">
      <c r="A364" s="212"/>
      <c r="B364" s="213"/>
      <c r="C364" s="214"/>
      <c r="D364" s="214"/>
      <c r="E364" s="214"/>
      <c r="F364" s="214"/>
      <c r="G364" s="214"/>
      <c r="H364" s="214"/>
      <c r="I364" s="215"/>
      <c r="J364" s="215"/>
      <c r="K364" s="214"/>
      <c r="L364" s="304"/>
      <c r="M364" s="303"/>
      <c r="N364" s="303"/>
      <c r="O364" s="182">
        <f t="shared" si="8"/>
        <v>0</v>
      </c>
    </row>
    <row r="365" spans="1:15" x14ac:dyDescent="0.25">
      <c r="A365" s="212"/>
      <c r="B365" s="213"/>
      <c r="C365" s="214"/>
      <c r="D365" s="214"/>
      <c r="E365" s="214"/>
      <c r="F365" s="214"/>
      <c r="G365" s="214"/>
      <c r="H365" s="214"/>
      <c r="I365" s="215"/>
      <c r="J365" s="215"/>
      <c r="K365" s="214"/>
      <c r="L365" s="304"/>
      <c r="M365" s="303"/>
      <c r="N365" s="303"/>
      <c r="O365" s="182">
        <f t="shared" si="8"/>
        <v>0</v>
      </c>
    </row>
    <row r="366" spans="1:15" x14ac:dyDescent="0.25">
      <c r="A366" s="212"/>
      <c r="B366" s="213"/>
      <c r="C366" s="214"/>
      <c r="D366" s="214"/>
      <c r="E366" s="214"/>
      <c r="F366" s="214"/>
      <c r="G366" s="214"/>
      <c r="H366" s="214"/>
      <c r="I366" s="215"/>
      <c r="J366" s="215"/>
      <c r="K366" s="214"/>
      <c r="L366" s="304"/>
      <c r="M366" s="303"/>
      <c r="N366" s="303"/>
      <c r="O366" s="182">
        <f t="shared" si="8"/>
        <v>0</v>
      </c>
    </row>
    <row r="367" spans="1:15" x14ac:dyDescent="0.25">
      <c r="A367" s="121"/>
      <c r="B367" s="118"/>
      <c r="C367" s="107"/>
      <c r="D367" s="107"/>
      <c r="E367" s="107"/>
      <c r="F367" s="107"/>
      <c r="G367" s="107"/>
      <c r="H367" s="107"/>
      <c r="I367" s="108"/>
      <c r="J367" s="108"/>
      <c r="K367" s="107"/>
      <c r="L367" s="168"/>
      <c r="M367" s="109"/>
      <c r="N367" s="109"/>
    </row>
    <row r="368" spans="1:15" x14ac:dyDescent="0.25">
      <c r="A368" s="121"/>
      <c r="B368" s="118"/>
      <c r="C368" s="107"/>
      <c r="D368" s="107"/>
      <c r="E368" s="107"/>
      <c r="F368" s="107"/>
      <c r="G368" s="107"/>
      <c r="H368" s="107"/>
      <c r="I368" s="108"/>
      <c r="J368" s="108"/>
      <c r="K368" s="107"/>
      <c r="L368" s="168"/>
      <c r="M368" s="109"/>
      <c r="N368" s="109"/>
    </row>
    <row r="369" spans="1:14" x14ac:dyDescent="0.25">
      <c r="A369" s="121"/>
      <c r="B369" s="118"/>
      <c r="C369" s="107"/>
      <c r="D369" s="107"/>
      <c r="E369" s="107"/>
      <c r="F369" s="107"/>
      <c r="G369" s="107"/>
      <c r="H369" s="107"/>
      <c r="I369" s="108"/>
      <c r="J369" s="108"/>
      <c r="K369" s="107"/>
      <c r="L369" s="168"/>
      <c r="M369" s="109"/>
      <c r="N369" s="109"/>
    </row>
    <row r="370" spans="1:14" x14ac:dyDescent="0.25">
      <c r="A370" s="121"/>
      <c r="B370" s="118"/>
      <c r="C370" s="107"/>
      <c r="D370" s="107"/>
      <c r="E370" s="107"/>
      <c r="F370" s="107"/>
      <c r="G370" s="107"/>
      <c r="H370" s="107"/>
      <c r="I370" s="108"/>
      <c r="J370" s="108"/>
      <c r="K370" s="107"/>
      <c r="L370" s="168"/>
      <c r="M370" s="109"/>
      <c r="N370" s="109"/>
    </row>
    <row r="371" spans="1:14" x14ac:dyDescent="0.25">
      <c r="A371" s="121"/>
      <c r="B371" s="118"/>
      <c r="C371" s="107"/>
      <c r="D371" s="107"/>
      <c r="E371" s="107"/>
      <c r="F371" s="107"/>
      <c r="G371" s="107"/>
      <c r="H371" s="107"/>
      <c r="I371" s="108"/>
      <c r="J371" s="108"/>
      <c r="K371" s="107"/>
      <c r="L371" s="168"/>
      <c r="M371" s="109"/>
      <c r="N371" s="109"/>
    </row>
    <row r="372" spans="1:14" x14ac:dyDescent="0.25">
      <c r="A372" s="121"/>
      <c r="B372" s="118"/>
      <c r="C372" s="107"/>
      <c r="D372" s="107"/>
      <c r="E372" s="107"/>
      <c r="F372" s="107"/>
      <c r="G372" s="107"/>
      <c r="H372" s="107"/>
      <c r="I372" s="108"/>
      <c r="J372" s="108"/>
      <c r="K372" s="107"/>
      <c r="L372" s="168"/>
      <c r="M372" s="109"/>
      <c r="N372" s="109"/>
    </row>
    <row r="373" spans="1:14" x14ac:dyDescent="0.25">
      <c r="A373" s="121"/>
      <c r="B373" s="118"/>
      <c r="C373" s="107"/>
      <c r="D373" s="107"/>
      <c r="E373" s="107"/>
      <c r="F373" s="107"/>
      <c r="G373" s="107"/>
      <c r="H373" s="107"/>
      <c r="I373" s="108"/>
      <c r="J373" s="108"/>
      <c r="K373" s="107"/>
      <c r="L373" s="168"/>
      <c r="M373" s="109"/>
      <c r="N373" s="109"/>
    </row>
    <row r="374" spans="1:14" x14ac:dyDescent="0.25">
      <c r="A374" s="121"/>
      <c r="B374" s="118"/>
      <c r="C374" s="107"/>
      <c r="D374" s="107"/>
      <c r="E374" s="107"/>
      <c r="F374" s="107"/>
      <c r="G374" s="107"/>
      <c r="H374" s="107"/>
      <c r="I374" s="108"/>
      <c r="J374" s="108"/>
      <c r="K374" s="107"/>
      <c r="L374" s="168"/>
      <c r="M374" s="109"/>
      <c r="N374" s="109"/>
    </row>
    <row r="375" spans="1:14" x14ac:dyDescent="0.25">
      <c r="A375" s="121"/>
      <c r="B375" s="118"/>
      <c r="C375" s="107"/>
      <c r="D375" s="107"/>
      <c r="E375" s="107"/>
      <c r="F375" s="107"/>
      <c r="G375" s="107"/>
      <c r="H375" s="107"/>
      <c r="I375" s="108"/>
      <c r="J375" s="108"/>
      <c r="K375" s="107"/>
      <c r="L375" s="168"/>
      <c r="M375" s="109"/>
      <c r="N375" s="109"/>
    </row>
    <row r="376" spans="1:14" x14ac:dyDescent="0.25">
      <c r="A376" s="121"/>
      <c r="B376" s="118"/>
      <c r="C376" s="107"/>
      <c r="D376" s="107"/>
      <c r="E376" s="107"/>
      <c r="F376" s="107"/>
      <c r="G376" s="107"/>
      <c r="H376" s="107"/>
      <c r="I376" s="108"/>
      <c r="J376" s="108"/>
      <c r="K376" s="107"/>
      <c r="L376" s="168"/>
      <c r="M376" s="109"/>
      <c r="N376" s="109"/>
    </row>
    <row r="377" spans="1:14" x14ac:dyDescent="0.25">
      <c r="A377" s="121"/>
      <c r="B377" s="118"/>
      <c r="C377" s="107"/>
      <c r="D377" s="107"/>
      <c r="E377" s="107"/>
      <c r="F377" s="107"/>
      <c r="G377" s="107"/>
      <c r="H377" s="107"/>
      <c r="I377" s="108"/>
      <c r="J377" s="108"/>
      <c r="K377" s="107"/>
      <c r="L377" s="168"/>
      <c r="M377" s="109"/>
      <c r="N377" s="109"/>
    </row>
    <row r="378" spans="1:14" x14ac:dyDescent="0.25">
      <c r="A378" s="121"/>
      <c r="B378" s="118"/>
      <c r="C378" s="107"/>
      <c r="D378" s="107"/>
      <c r="E378" s="107"/>
      <c r="F378" s="107"/>
      <c r="G378" s="107"/>
      <c r="H378" s="107"/>
      <c r="I378" s="108"/>
      <c r="J378" s="108"/>
      <c r="K378" s="107"/>
      <c r="L378" s="168"/>
      <c r="M378" s="109"/>
      <c r="N378" s="109"/>
    </row>
    <row r="379" spans="1:14" x14ac:dyDescent="0.25">
      <c r="A379" s="121"/>
      <c r="B379" s="118"/>
      <c r="C379" s="107"/>
      <c r="D379" s="107"/>
      <c r="E379" s="107"/>
      <c r="F379" s="107"/>
      <c r="G379" s="107"/>
      <c r="H379" s="107"/>
      <c r="I379" s="108"/>
      <c r="J379" s="108"/>
      <c r="K379" s="107"/>
      <c r="L379" s="168"/>
      <c r="M379" s="109"/>
      <c r="N379" s="109"/>
    </row>
    <row r="380" spans="1:14" x14ac:dyDescent="0.25">
      <c r="A380" s="121"/>
      <c r="B380" s="118"/>
      <c r="C380" s="107"/>
      <c r="D380" s="107"/>
      <c r="E380" s="107"/>
      <c r="F380" s="107"/>
      <c r="G380" s="107"/>
      <c r="H380" s="107"/>
      <c r="I380" s="108"/>
      <c r="J380" s="108"/>
      <c r="K380" s="107"/>
      <c r="L380" s="168"/>
      <c r="M380" s="109"/>
      <c r="N380" s="109"/>
    </row>
    <row r="381" spans="1:14" x14ac:dyDescent="0.25">
      <c r="A381" s="121"/>
      <c r="B381" s="118"/>
      <c r="C381" s="107"/>
      <c r="D381" s="107"/>
      <c r="E381" s="107"/>
      <c r="F381" s="107"/>
      <c r="G381" s="107"/>
      <c r="H381" s="107"/>
      <c r="I381" s="108"/>
      <c r="J381" s="108"/>
      <c r="K381" s="107"/>
      <c r="L381" s="168"/>
      <c r="M381" s="109"/>
      <c r="N381" s="109"/>
    </row>
    <row r="382" spans="1:14" x14ac:dyDescent="0.25">
      <c r="A382" s="121"/>
      <c r="B382" s="118"/>
      <c r="C382" s="107"/>
      <c r="D382" s="107"/>
      <c r="E382" s="107"/>
      <c r="F382" s="107"/>
      <c r="G382" s="107"/>
      <c r="H382" s="107"/>
      <c r="I382" s="108"/>
      <c r="J382" s="108"/>
      <c r="K382" s="107"/>
      <c r="L382" s="168"/>
      <c r="M382" s="109"/>
      <c r="N382" s="109"/>
    </row>
    <row r="383" spans="1:14" x14ac:dyDescent="0.25">
      <c r="A383" s="121"/>
      <c r="B383" s="118"/>
      <c r="C383" s="107"/>
      <c r="D383" s="107"/>
      <c r="E383" s="107"/>
      <c r="F383" s="107"/>
      <c r="G383" s="107"/>
      <c r="H383" s="107"/>
      <c r="I383" s="108"/>
      <c r="J383" s="108"/>
      <c r="K383" s="107"/>
      <c r="L383" s="168"/>
      <c r="M383" s="109"/>
      <c r="N383" s="109"/>
    </row>
    <row r="384" spans="1:14" x14ac:dyDescent="0.25">
      <c r="A384" s="121"/>
      <c r="B384" s="118"/>
      <c r="C384" s="107"/>
      <c r="D384" s="107"/>
      <c r="E384" s="107"/>
      <c r="F384" s="107"/>
      <c r="G384" s="107"/>
      <c r="H384" s="107"/>
      <c r="I384" s="108"/>
      <c r="J384" s="108"/>
      <c r="K384" s="107"/>
      <c r="L384" s="168"/>
      <c r="M384" s="109"/>
      <c r="N384" s="109"/>
    </row>
    <row r="385" spans="1:21" x14ac:dyDescent="0.25">
      <c r="A385" s="121"/>
      <c r="B385" s="118"/>
      <c r="C385" s="107"/>
      <c r="D385" s="107"/>
      <c r="E385" s="107"/>
      <c r="F385" s="107"/>
      <c r="G385" s="107"/>
      <c r="H385" s="107"/>
      <c r="I385" s="108"/>
      <c r="J385" s="108"/>
      <c r="K385" s="107"/>
      <c r="L385" s="168"/>
      <c r="M385" s="109"/>
      <c r="N385" s="109"/>
    </row>
    <row r="386" spans="1:21" x14ac:dyDescent="0.25">
      <c r="A386" s="216"/>
      <c r="B386" s="217"/>
      <c r="C386" s="218"/>
      <c r="D386" s="218"/>
      <c r="E386" s="218"/>
      <c r="F386" s="218"/>
      <c r="G386" s="218"/>
      <c r="H386" s="218"/>
      <c r="I386" s="219"/>
      <c r="J386" s="219"/>
      <c r="K386" s="218"/>
      <c r="L386" s="168"/>
      <c r="M386" s="109"/>
      <c r="N386" s="109"/>
    </row>
    <row r="387" spans="1:21" x14ac:dyDescent="0.25">
      <c r="A387" s="216"/>
      <c r="B387" s="217"/>
      <c r="C387" s="218"/>
      <c r="D387" s="218"/>
      <c r="E387" s="218"/>
      <c r="F387" s="218"/>
      <c r="G387" s="218"/>
      <c r="H387" s="218"/>
      <c r="I387" s="219"/>
      <c r="J387" s="219"/>
      <c r="K387" s="218"/>
      <c r="L387" s="168"/>
      <c r="M387" s="109"/>
      <c r="N387" s="109"/>
    </row>
    <row r="388" spans="1:21" x14ac:dyDescent="0.25">
      <c r="A388" s="216"/>
      <c r="B388" s="217"/>
      <c r="C388" s="218"/>
      <c r="D388" s="218"/>
      <c r="E388" s="218"/>
      <c r="F388" s="218"/>
      <c r="G388" s="218"/>
      <c r="H388" s="218"/>
      <c r="I388" s="219"/>
      <c r="J388" s="219"/>
      <c r="K388" s="218"/>
      <c r="L388" s="168"/>
      <c r="M388" s="109"/>
      <c r="N388" s="109"/>
    </row>
    <row r="389" spans="1:21" x14ac:dyDescent="0.25">
      <c r="A389" s="216"/>
      <c r="B389" s="217"/>
      <c r="C389" s="218"/>
      <c r="D389" s="218"/>
      <c r="E389" s="218"/>
      <c r="F389" s="218"/>
      <c r="G389" s="218"/>
      <c r="H389" s="218"/>
      <c r="I389" s="219"/>
      <c r="J389" s="219"/>
      <c r="K389" s="218"/>
      <c r="L389" s="168"/>
      <c r="M389" s="109"/>
      <c r="N389" s="109"/>
      <c r="U389" s="58" t="s">
        <v>212</v>
      </c>
    </row>
    <row r="390" spans="1:21" x14ac:dyDescent="0.25">
      <c r="A390" s="121"/>
      <c r="B390" s="118"/>
      <c r="C390" s="107"/>
      <c r="D390" s="107"/>
      <c r="E390" s="107"/>
      <c r="F390" s="107"/>
      <c r="G390" s="107"/>
      <c r="H390" s="107"/>
      <c r="I390" s="108"/>
      <c r="J390" s="108"/>
      <c r="K390" s="107"/>
      <c r="L390" s="168">
        <f>I390+J390*EERR!$D$2</f>
        <v>0</v>
      </c>
      <c r="M390" s="109">
        <f>L390/EERR!$D$2</f>
        <v>0</v>
      </c>
      <c r="N390" s="109" t="e">
        <f>SUMIF(Jun!#REF!,A390,Jun!$T$3:$T$115)+SUMIF(Jun!$B$3:$B$115,A390,Jun!$T$3:$T$115)</f>
        <v>#REF!</v>
      </c>
    </row>
    <row r="391" spans="1:21" x14ac:dyDescent="0.25">
      <c r="A391" s="121"/>
      <c r="B391" s="118"/>
      <c r="C391" s="107"/>
      <c r="D391" s="107"/>
      <c r="E391" s="107"/>
      <c r="F391" s="107"/>
      <c r="G391" s="107"/>
      <c r="H391" s="107"/>
      <c r="I391" s="108"/>
      <c r="J391" s="108"/>
      <c r="K391" s="107"/>
      <c r="L391" s="168">
        <f>I391+J391*EERR!$D$2</f>
        <v>0</v>
      </c>
      <c r="M391" s="109">
        <f>L391/EERR!$D$2</f>
        <v>0</v>
      </c>
      <c r="N391" s="109" t="e">
        <f>SUMIF(Jun!#REF!,A391,Jun!$T$3:$T$115)+SUMIF(Jun!$B$3:$B$115,A391,Jun!$T$3:$T$115)</f>
        <v>#REF!</v>
      </c>
    </row>
    <row r="392" spans="1:21" x14ac:dyDescent="0.25">
      <c r="A392" s="121"/>
      <c r="B392" s="118"/>
      <c r="C392" s="107"/>
      <c r="D392" s="107"/>
      <c r="E392" s="107"/>
      <c r="F392" s="107"/>
      <c r="G392" s="107"/>
      <c r="H392" s="107"/>
      <c r="I392" s="108"/>
      <c r="J392" s="108"/>
      <c r="K392" s="107"/>
      <c r="L392" s="168">
        <f>I392+J392*EERR!$D$2</f>
        <v>0</v>
      </c>
      <c r="M392" s="109">
        <f>L392/EERR!$D$2</f>
        <v>0</v>
      </c>
      <c r="N392" s="109" t="e">
        <f>SUMIF(Jun!#REF!,A392,Jun!$T$3:$T$115)+SUMIF(Jun!$B$3:$B$115,A392,Jun!$T$3:$T$115)</f>
        <v>#REF!</v>
      </c>
    </row>
    <row r="393" spans="1:21" x14ac:dyDescent="0.25">
      <c r="A393" s="121"/>
      <c r="B393" s="118"/>
      <c r="C393" s="107"/>
      <c r="D393" s="107"/>
      <c r="E393" s="107"/>
      <c r="F393" s="107"/>
      <c r="G393" s="107"/>
      <c r="H393" s="107"/>
      <c r="I393" s="108"/>
      <c r="J393" s="108"/>
      <c r="K393" s="107"/>
      <c r="L393" s="168">
        <f>I393+J393*EERR!$D$2</f>
        <v>0</v>
      </c>
      <c r="M393" s="109">
        <f>L393/EERR!$D$2</f>
        <v>0</v>
      </c>
      <c r="N393" s="109" t="e">
        <f>SUMIF(Jun!#REF!,A393,Jun!$T$3:$T$115)+SUMIF(Jun!$B$3:$B$115,A393,Jun!$T$3:$T$115)</f>
        <v>#REF!</v>
      </c>
    </row>
    <row r="394" spans="1:21" x14ac:dyDescent="0.25">
      <c r="A394" s="121"/>
      <c r="B394" s="118"/>
      <c r="C394" s="107"/>
      <c r="D394" s="107"/>
      <c r="E394" s="107"/>
      <c r="F394" s="107"/>
      <c r="G394" s="107"/>
      <c r="H394" s="107"/>
      <c r="I394" s="108">
        <f>SUM(I199:I393)</f>
        <v>4280352</v>
      </c>
      <c r="J394" s="108">
        <f>SUM(J199:J393)</f>
        <v>27474</v>
      </c>
      <c r="K394" s="107"/>
      <c r="L394" s="168">
        <f>I394+J394*EERR!$D$2</f>
        <v>23303899.079999998</v>
      </c>
      <c r="M394" s="109">
        <f>L394/EERR!$D$2</f>
        <v>33655.727853037177</v>
      </c>
      <c r="N394" s="109" t="e">
        <f>SUMIF(Jun!#REF!,A394,Jun!$T$3:$T$115)+SUMIF(Jun!$B$3:$B$115,A394,Jun!$T$3:$T$115)</f>
        <v>#REF!</v>
      </c>
    </row>
    <row r="398" spans="1:21" x14ac:dyDescent="0.25">
      <c r="A398" s="162"/>
      <c r="B398" s="162"/>
      <c r="C398" s="162"/>
      <c r="D398" s="162"/>
      <c r="E398" s="162"/>
      <c r="F398" s="162"/>
      <c r="G398" s="162"/>
      <c r="H398" s="162"/>
      <c r="I398" s="186"/>
      <c r="J398" s="186"/>
      <c r="K398" s="162"/>
      <c r="L398" s="186">
        <f>Jun!L116</f>
        <v>1230</v>
      </c>
      <c r="M398" s="162"/>
      <c r="N398" s="162"/>
    </row>
    <row r="399" spans="1:21" x14ac:dyDescent="0.25">
      <c r="A399" s="162"/>
      <c r="B399" s="187"/>
      <c r="C399" s="162"/>
      <c r="D399" s="162"/>
      <c r="E399" s="162"/>
      <c r="F399" s="162"/>
      <c r="G399" s="162"/>
      <c r="H399" s="162"/>
      <c r="I399" s="186"/>
      <c r="J399" s="186"/>
      <c r="K399" s="162"/>
      <c r="L399" s="163" t="e">
        <f>SUM(L192:L398)</f>
        <v>#VALUE!</v>
      </c>
    </row>
    <row r="400" spans="1:21" x14ac:dyDescent="0.25">
      <c r="A400" s="162"/>
      <c r="B400" s="187"/>
      <c r="C400" s="162"/>
      <c r="D400" s="162"/>
      <c r="E400" s="162"/>
      <c r="F400" s="162"/>
      <c r="G400" s="162"/>
      <c r="H400" s="162"/>
      <c r="I400" s="186"/>
      <c r="J400" s="186"/>
      <c r="K400" s="162"/>
    </row>
    <row r="401" spans="1:12" x14ac:dyDescent="0.25">
      <c r="A401" s="188"/>
      <c r="B401" s="188"/>
      <c r="C401" s="188"/>
      <c r="D401" s="188"/>
      <c r="E401" s="188"/>
      <c r="F401" s="188"/>
      <c r="G401" s="188" t="s">
        <v>110</v>
      </c>
      <c r="H401" s="188"/>
      <c r="I401" s="189">
        <f>I192</f>
        <v>2691137</v>
      </c>
      <c r="J401" s="189">
        <f>J192</f>
        <v>23398</v>
      </c>
      <c r="K401" s="188"/>
      <c r="L401" s="163">
        <v>51431551.622000001</v>
      </c>
    </row>
    <row r="402" spans="1:12" x14ac:dyDescent="0.25">
      <c r="A402" s="188"/>
      <c r="B402" s="188"/>
      <c r="C402" s="188"/>
      <c r="D402" s="188"/>
      <c r="E402" s="188"/>
      <c r="F402" s="188"/>
      <c r="G402" s="188" t="s">
        <v>111</v>
      </c>
      <c r="H402" s="188"/>
      <c r="I402" s="190"/>
      <c r="J402" s="190"/>
      <c r="K402" s="188"/>
    </row>
    <row r="403" spans="1:12" x14ac:dyDescent="0.25">
      <c r="A403" s="188"/>
      <c r="B403" s="188"/>
      <c r="C403" s="188"/>
      <c r="D403" s="188"/>
      <c r="E403" s="188"/>
      <c r="F403" s="188"/>
      <c r="G403" s="188"/>
      <c r="H403" s="188"/>
      <c r="K403" s="163"/>
    </row>
    <row r="404" spans="1:12" x14ac:dyDescent="0.25">
      <c r="A404" s="188"/>
      <c r="B404" s="188"/>
      <c r="C404" s="188"/>
      <c r="D404" s="188"/>
      <c r="E404" s="188"/>
      <c r="F404" s="188"/>
      <c r="G404" s="188"/>
      <c r="H404" s="188"/>
      <c r="I404" s="191"/>
      <c r="J404" s="191"/>
      <c r="K404" s="188"/>
    </row>
    <row r="405" spans="1:12" x14ac:dyDescent="0.25">
      <c r="A405" s="149" t="s">
        <v>99</v>
      </c>
      <c r="B405" s="188"/>
      <c r="C405" s="188"/>
      <c r="D405" s="188"/>
      <c r="E405" s="188"/>
      <c r="F405" s="188"/>
      <c r="G405" s="188"/>
      <c r="H405" s="188"/>
      <c r="I405" s="191"/>
      <c r="J405" s="191"/>
      <c r="K405" s="188"/>
    </row>
    <row r="406" spans="1:12" x14ac:dyDescent="0.25">
      <c r="A406" s="107"/>
      <c r="B406" s="188"/>
      <c r="C406" s="188"/>
      <c r="D406" s="188"/>
      <c r="E406" s="188"/>
      <c r="F406" s="188"/>
      <c r="G406" s="188"/>
      <c r="H406" s="188"/>
      <c r="I406" s="191"/>
      <c r="J406" s="191"/>
      <c r="K406" s="188"/>
    </row>
    <row r="407" spans="1:12" x14ac:dyDescent="0.25">
      <c r="A407" s="107"/>
      <c r="B407" s="188"/>
      <c r="C407" s="188"/>
      <c r="D407" s="188"/>
      <c r="E407" s="188"/>
      <c r="F407" s="188"/>
      <c r="G407" s="188"/>
      <c r="H407" s="188"/>
      <c r="I407" s="191"/>
      <c r="J407" s="191"/>
      <c r="K407" s="188"/>
    </row>
    <row r="408" spans="1:12" x14ac:dyDescent="0.25">
      <c r="A408" s="107"/>
      <c r="B408" s="188"/>
      <c r="C408" s="188"/>
      <c r="D408" s="188"/>
      <c r="E408" s="188"/>
      <c r="F408" s="188"/>
      <c r="G408" s="188"/>
      <c r="H408" s="188"/>
      <c r="I408" s="191"/>
      <c r="J408" s="191"/>
      <c r="K408" s="188"/>
    </row>
    <row r="409" spans="1:12" x14ac:dyDescent="0.25">
      <c r="A409" s="107"/>
      <c r="B409" s="188"/>
      <c r="C409" s="188"/>
      <c r="D409" s="188"/>
      <c r="E409" s="188"/>
      <c r="F409" s="188"/>
      <c r="G409" s="188"/>
      <c r="H409" s="188"/>
      <c r="I409" s="191"/>
      <c r="J409" s="191"/>
      <c r="K409" s="188"/>
    </row>
    <row r="410" spans="1:12" x14ac:dyDescent="0.25">
      <c r="A410" s="107"/>
    </row>
    <row r="411" spans="1:12" x14ac:dyDescent="0.25">
      <c r="A411" s="107"/>
    </row>
    <row r="412" spans="1:12" x14ac:dyDescent="0.25">
      <c r="A412" s="107"/>
    </row>
    <row r="413" spans="1:12" x14ac:dyDescent="0.25">
      <c r="A413" s="107"/>
    </row>
    <row r="414" spans="1:12" x14ac:dyDescent="0.25">
      <c r="A414" s="107"/>
    </row>
    <row r="415" spans="1:12" x14ac:dyDescent="0.25">
      <c r="A415" s="107"/>
    </row>
    <row r="416" spans="1:12" x14ac:dyDescent="0.25">
      <c r="A416" s="107"/>
    </row>
    <row r="417" spans="1:1" x14ac:dyDescent="0.25">
      <c r="A417" s="107"/>
    </row>
    <row r="418" spans="1:1" x14ac:dyDescent="0.25">
      <c r="A418" s="107"/>
    </row>
    <row r="419" spans="1:1" x14ac:dyDescent="0.25">
      <c r="A419" s="107"/>
    </row>
    <row r="420" spans="1:1" x14ac:dyDescent="0.25">
      <c r="A420" s="107"/>
    </row>
  </sheetData>
  <autoFilter ref="A1:S366"/>
  <sortState ref="A208:N384">
    <sortCondition ref="A20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7"/>
  <sheetViews>
    <sheetView topLeftCell="A148" zoomScale="85" zoomScaleNormal="85" workbookViewId="0">
      <selection activeCell="F13" sqref="F13"/>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4" customWidth="1"/>
    <col min="10" max="10" width="30.85546875" style="44" customWidth="1"/>
    <col min="11" max="11" width="35" style="18" customWidth="1"/>
    <col min="12" max="12" width="23.42578125" style="18" customWidth="1"/>
    <col min="13" max="13" width="18.140625" style="18" customWidth="1"/>
    <col min="14" max="14" width="7.28515625" style="18" customWidth="1"/>
    <col min="15" max="15" width="13.28515625" style="104" customWidth="1"/>
    <col min="16" max="16" width="11.5703125" style="44" customWidth="1"/>
    <col min="17" max="17" width="18" style="44" customWidth="1"/>
    <col min="18" max="18" width="11.140625" style="44" customWidth="1"/>
    <col min="19" max="19" width="15.42578125" style="105" customWidth="1"/>
    <col min="20" max="20" width="11.140625" style="105" customWidth="1"/>
    <col min="21" max="22" width="11.140625" style="44" customWidth="1"/>
    <col min="23" max="23" width="29.7109375" style="44"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46"/>
      <c r="N1" s="57"/>
      <c r="O1" s="130" t="s">
        <v>114</v>
      </c>
      <c r="P1" s="131"/>
      <c r="Q1" s="131"/>
      <c r="R1" s="131"/>
      <c r="S1" s="132"/>
      <c r="T1" s="132"/>
      <c r="U1" s="131"/>
      <c r="V1" s="131"/>
      <c r="W1" s="131"/>
    </row>
    <row r="2" spans="1:25" ht="18" customHeight="1" x14ac:dyDescent="0.25">
      <c r="A2" s="26"/>
      <c r="B2" s="59" t="s">
        <v>5</v>
      </c>
      <c r="C2" s="59" t="s">
        <v>25</v>
      </c>
      <c r="D2" s="59" t="s">
        <v>26</v>
      </c>
      <c r="E2" s="59" t="s">
        <v>27</v>
      </c>
      <c r="F2" s="59" t="s">
        <v>28</v>
      </c>
      <c r="G2" s="59" t="s">
        <v>29</v>
      </c>
      <c r="H2" s="59" t="s">
        <v>51</v>
      </c>
      <c r="I2" s="60" t="s">
        <v>36</v>
      </c>
      <c r="J2" s="60" t="s">
        <v>167</v>
      </c>
      <c r="K2" s="60" t="s">
        <v>115</v>
      </c>
      <c r="L2" s="116"/>
      <c r="M2" s="146"/>
      <c r="N2" s="110"/>
      <c r="O2" s="205" t="s">
        <v>5</v>
      </c>
      <c r="P2" s="205" t="s">
        <v>192</v>
      </c>
      <c r="Q2" s="205" t="s">
        <v>193</v>
      </c>
      <c r="R2" s="205" t="s">
        <v>194</v>
      </c>
      <c r="S2" s="205" t="s">
        <v>195</v>
      </c>
      <c r="T2" s="205" t="s">
        <v>112</v>
      </c>
      <c r="U2" s="205" t="s">
        <v>64</v>
      </c>
      <c r="V2" s="205" t="s">
        <v>196</v>
      </c>
      <c r="W2" s="205" t="s">
        <v>197</v>
      </c>
    </row>
    <row r="3" spans="1:25" ht="18" customHeight="1" x14ac:dyDescent="0.3">
      <c r="A3" s="26"/>
      <c r="B3" s="160" t="s">
        <v>810</v>
      </c>
      <c r="C3" s="161" t="s">
        <v>135</v>
      </c>
      <c r="D3" s="161" t="s">
        <v>136</v>
      </c>
      <c r="E3" s="161" t="s">
        <v>162</v>
      </c>
      <c r="F3" s="161">
        <v>148668</v>
      </c>
      <c r="G3" s="161">
        <v>0</v>
      </c>
      <c r="H3" s="161">
        <v>2901599</v>
      </c>
      <c r="I3" s="192" t="s">
        <v>186</v>
      </c>
      <c r="J3" s="145" t="str">
        <f>IFERROR(VLOOKUP(-F3,$T$3:$W$50,4,FALSE),"")</f>
        <v>Fact 230137</v>
      </c>
      <c r="K3" s="145" t="str">
        <f>IFERROR(VLOOKUP(-F3,$T$3:$W$50,3,FALSE),"")</f>
        <v xml:space="preserve">Truly Nolen Chile SA                         </v>
      </c>
      <c r="L3" s="171"/>
      <c r="M3" s="110"/>
      <c r="N3" s="110"/>
      <c r="O3" s="226" t="s">
        <v>826</v>
      </c>
      <c r="P3" s="227" t="s">
        <v>878</v>
      </c>
      <c r="Q3" s="227" t="s">
        <v>176</v>
      </c>
      <c r="R3" s="227" t="s">
        <v>159</v>
      </c>
      <c r="S3" s="228" t="s">
        <v>231</v>
      </c>
      <c r="T3" s="275">
        <v>-100000</v>
      </c>
      <c r="U3" s="227" t="s">
        <v>156</v>
      </c>
      <c r="V3" s="227" t="s">
        <v>177</v>
      </c>
      <c r="W3" s="229" t="s">
        <v>191</v>
      </c>
      <c r="Y3" s="342"/>
    </row>
    <row r="4" spans="1:25" ht="18" customHeight="1" x14ac:dyDescent="0.3">
      <c r="A4" s="26"/>
      <c r="B4" s="160" t="s">
        <v>810</v>
      </c>
      <c r="C4" s="161" t="s">
        <v>135</v>
      </c>
      <c r="D4" s="161" t="s">
        <v>136</v>
      </c>
      <c r="E4" s="161" t="s">
        <v>162</v>
      </c>
      <c r="F4" s="161">
        <v>132150</v>
      </c>
      <c r="G4" s="161">
        <v>0</v>
      </c>
      <c r="H4" s="161">
        <v>3050267</v>
      </c>
      <c r="I4" s="192" t="s">
        <v>187</v>
      </c>
      <c r="J4" s="145" t="str">
        <f t="shared" ref="J4:J54" si="0">IFERROR(VLOOKUP(-F4,$T$3:$W$50,4,FALSE),"")</f>
        <v>fact 691215</v>
      </c>
      <c r="K4" s="145" t="str">
        <f t="shared" ref="K4:K54" si="1">IFERROR(VLOOKUP(-F4,$T$3:$W$50,3,FALSE),"")</f>
        <v xml:space="preserve">Acepta.com                                   </v>
      </c>
      <c r="L4" s="171"/>
      <c r="M4" s="110"/>
      <c r="N4" s="110"/>
      <c r="O4" s="230" t="s">
        <v>810</v>
      </c>
      <c r="P4" s="227" t="s">
        <v>879</v>
      </c>
      <c r="Q4" s="227" t="s">
        <v>268</v>
      </c>
      <c r="R4" s="227" t="s">
        <v>158</v>
      </c>
      <c r="S4" s="228" t="s">
        <v>269</v>
      </c>
      <c r="T4" s="275">
        <v>-100000.1</v>
      </c>
      <c r="U4" s="227" t="s">
        <v>156</v>
      </c>
      <c r="V4" s="227" t="s">
        <v>270</v>
      </c>
      <c r="W4" s="229" t="s">
        <v>880</v>
      </c>
      <c r="Y4" s="342"/>
    </row>
    <row r="5" spans="1:25" ht="18" customHeight="1" x14ac:dyDescent="0.3">
      <c r="A5" s="26"/>
      <c r="B5" s="160" t="s">
        <v>810</v>
      </c>
      <c r="C5" s="161" t="s">
        <v>135</v>
      </c>
      <c r="D5" s="161" t="s">
        <v>136</v>
      </c>
      <c r="E5" s="161" t="s">
        <v>162</v>
      </c>
      <c r="F5" s="161">
        <v>303712</v>
      </c>
      <c r="G5" s="161">
        <v>0</v>
      </c>
      <c r="H5" s="161">
        <v>3182417</v>
      </c>
      <c r="I5" s="192" t="s">
        <v>8</v>
      </c>
      <c r="J5" s="145" t="str">
        <f t="shared" si="0"/>
        <v>Fact 13624, 98</v>
      </c>
      <c r="K5" s="145" t="str">
        <f t="shared" si="1"/>
        <v xml:space="preserve">MIGUEL ANGEL NIEVAS                          </v>
      </c>
      <c r="L5" s="171"/>
      <c r="M5" s="110"/>
      <c r="N5" s="110"/>
      <c r="O5" s="230" t="s">
        <v>810</v>
      </c>
      <c r="P5" s="227" t="s">
        <v>881</v>
      </c>
      <c r="Q5" s="227" t="s">
        <v>319</v>
      </c>
      <c r="R5" s="227" t="s">
        <v>320</v>
      </c>
      <c r="S5" s="228" t="s">
        <v>321</v>
      </c>
      <c r="T5" s="275">
        <v>-148668</v>
      </c>
      <c r="U5" s="227" t="s">
        <v>156</v>
      </c>
      <c r="V5" s="227" t="s">
        <v>322</v>
      </c>
      <c r="W5" s="229" t="s">
        <v>882</v>
      </c>
      <c r="Y5" s="342"/>
    </row>
    <row r="6" spans="1:25" ht="18" customHeight="1" x14ac:dyDescent="0.3">
      <c r="A6" s="26"/>
      <c r="B6" s="160" t="s">
        <v>811</v>
      </c>
      <c r="C6" s="161" t="s">
        <v>135</v>
      </c>
      <c r="D6" s="161" t="s">
        <v>136</v>
      </c>
      <c r="E6" s="161" t="s">
        <v>162</v>
      </c>
      <c r="F6" s="161">
        <v>100000.1</v>
      </c>
      <c r="G6" s="161">
        <v>0</v>
      </c>
      <c r="H6" s="161">
        <v>2801599</v>
      </c>
      <c r="I6" s="192" t="s">
        <v>186</v>
      </c>
      <c r="J6" s="145" t="str">
        <f t="shared" si="0"/>
        <v>Gastos mantenimiento</v>
      </c>
      <c r="K6" s="145" t="str">
        <f t="shared" si="1"/>
        <v xml:space="preserve">Alexi Muchairo Manu                          </v>
      </c>
      <c r="L6" s="171"/>
      <c r="M6" s="110"/>
      <c r="N6" s="110"/>
      <c r="O6" s="230" t="s">
        <v>810</v>
      </c>
      <c r="P6" s="227" t="s">
        <v>883</v>
      </c>
      <c r="Q6" s="227" t="s">
        <v>573</v>
      </c>
      <c r="R6" s="227" t="s">
        <v>157</v>
      </c>
      <c r="S6" s="228" t="s">
        <v>574</v>
      </c>
      <c r="T6" s="275">
        <v>-303712</v>
      </c>
      <c r="U6" s="227" t="s">
        <v>156</v>
      </c>
      <c r="V6" s="227" t="s">
        <v>575</v>
      </c>
      <c r="W6" s="229" t="s">
        <v>884</v>
      </c>
      <c r="Y6" s="342"/>
    </row>
    <row r="7" spans="1:25" s="98" customFormat="1" ht="18" customHeight="1" x14ac:dyDescent="0.3">
      <c r="A7" s="26"/>
      <c r="B7" s="160" t="s">
        <v>812</v>
      </c>
      <c r="C7" s="161" t="s">
        <v>137</v>
      </c>
      <c r="D7" s="161" t="s">
        <v>813</v>
      </c>
      <c r="E7" s="161" t="s">
        <v>162</v>
      </c>
      <c r="F7" s="161">
        <v>49556</v>
      </c>
      <c r="G7" s="161">
        <v>0</v>
      </c>
      <c r="H7" s="161">
        <v>2752043</v>
      </c>
      <c r="I7" s="192" t="s">
        <v>184</v>
      </c>
      <c r="J7" s="145" t="str">
        <f t="shared" si="0"/>
        <v/>
      </c>
      <c r="K7" s="145" t="str">
        <f t="shared" si="1"/>
        <v/>
      </c>
      <c r="L7" s="171"/>
      <c r="M7" s="110"/>
      <c r="N7" s="110"/>
      <c r="O7" s="230" t="s">
        <v>810</v>
      </c>
      <c r="P7" s="227" t="s">
        <v>885</v>
      </c>
      <c r="Q7" s="227" t="s">
        <v>327</v>
      </c>
      <c r="R7" s="227" t="s">
        <v>157</v>
      </c>
      <c r="S7" s="228" t="s">
        <v>328</v>
      </c>
      <c r="T7" s="275">
        <v>-132150</v>
      </c>
      <c r="U7" s="227" t="s">
        <v>156</v>
      </c>
      <c r="V7" s="227" t="s">
        <v>329</v>
      </c>
      <c r="W7" s="229" t="s">
        <v>886</v>
      </c>
      <c r="Y7" s="342"/>
    </row>
    <row r="8" spans="1:25" ht="18" customHeight="1" x14ac:dyDescent="0.3">
      <c r="A8" s="26"/>
      <c r="B8" s="160" t="s">
        <v>814</v>
      </c>
      <c r="C8" s="161" t="s">
        <v>137</v>
      </c>
      <c r="D8" s="161" t="s">
        <v>138</v>
      </c>
      <c r="E8" s="161" t="s">
        <v>162</v>
      </c>
      <c r="F8" s="161">
        <v>11680</v>
      </c>
      <c r="G8" s="161">
        <v>0</v>
      </c>
      <c r="H8" s="161">
        <v>2685382</v>
      </c>
      <c r="I8" s="192" t="s">
        <v>184</v>
      </c>
      <c r="J8" s="145" t="str">
        <f t="shared" si="0"/>
        <v/>
      </c>
      <c r="K8" s="145" t="str">
        <f t="shared" si="1"/>
        <v/>
      </c>
      <c r="L8" s="171"/>
      <c r="M8" s="110"/>
      <c r="N8" s="110"/>
      <c r="O8" s="226" t="s">
        <v>814</v>
      </c>
      <c r="P8" s="227" t="s">
        <v>887</v>
      </c>
      <c r="Q8" s="227" t="s">
        <v>309</v>
      </c>
      <c r="R8" s="227" t="s">
        <v>159</v>
      </c>
      <c r="S8" s="228" t="s">
        <v>310</v>
      </c>
      <c r="T8" s="275">
        <v>-54981</v>
      </c>
      <c r="U8" s="227" t="s">
        <v>156</v>
      </c>
      <c r="V8" s="227" t="s">
        <v>311</v>
      </c>
      <c r="W8" s="229" t="s">
        <v>888</v>
      </c>
      <c r="Y8" s="342"/>
    </row>
    <row r="9" spans="1:25" ht="18" customHeight="1" x14ac:dyDescent="0.3">
      <c r="A9" s="26"/>
      <c r="B9" s="160" t="s">
        <v>814</v>
      </c>
      <c r="C9" s="161" t="s">
        <v>135</v>
      </c>
      <c r="D9" s="161" t="s">
        <v>139</v>
      </c>
      <c r="E9" s="161" t="s">
        <v>162</v>
      </c>
      <c r="F9" s="161">
        <v>54981</v>
      </c>
      <c r="G9" s="161">
        <v>0</v>
      </c>
      <c r="H9" s="161">
        <v>2697062</v>
      </c>
      <c r="I9" s="192" t="s">
        <v>8</v>
      </c>
      <c r="J9" s="145" t="str">
        <f t="shared" si="0"/>
        <v>fact 4937,4774,4744,4682,4536,</v>
      </c>
      <c r="K9" s="145" t="str">
        <f t="shared" si="1"/>
        <v xml:space="preserve">Panaderia La Franchuteria                    </v>
      </c>
      <c r="L9" s="171"/>
      <c r="M9" s="110"/>
      <c r="N9" s="110"/>
      <c r="O9" s="226" t="s">
        <v>815</v>
      </c>
      <c r="P9" s="227" t="s">
        <v>889</v>
      </c>
      <c r="Q9" s="227" t="s">
        <v>315</v>
      </c>
      <c r="R9" s="227" t="s">
        <v>316</v>
      </c>
      <c r="S9" s="228" t="s">
        <v>317</v>
      </c>
      <c r="T9" s="275">
        <v>-3733501</v>
      </c>
      <c r="U9" s="227" t="s">
        <v>156</v>
      </c>
      <c r="V9" s="227" t="s">
        <v>318</v>
      </c>
      <c r="W9" s="229" t="s">
        <v>890</v>
      </c>
      <c r="Y9" s="342"/>
    </row>
    <row r="10" spans="1:25" ht="18" customHeight="1" x14ac:dyDescent="0.3">
      <c r="A10" s="26"/>
      <c r="B10" s="160" t="s">
        <v>815</v>
      </c>
      <c r="C10" s="161" t="s">
        <v>143</v>
      </c>
      <c r="D10" s="161" t="s">
        <v>163</v>
      </c>
      <c r="E10" s="161" t="s">
        <v>162</v>
      </c>
      <c r="F10" s="161">
        <v>100000</v>
      </c>
      <c r="G10" s="161">
        <v>0</v>
      </c>
      <c r="H10" s="161">
        <v>2405632</v>
      </c>
      <c r="I10" s="192" t="s">
        <v>186</v>
      </c>
      <c r="J10" s="145" t="str">
        <f t="shared" si="0"/>
        <v xml:space="preserve"> </v>
      </c>
      <c r="K10" s="145" t="str">
        <f t="shared" si="1"/>
        <v>SOCIEDAD HOTELERA ZAMORA RAMIREZ HERMANOS LIM</v>
      </c>
      <c r="L10" s="171" t="s">
        <v>957</v>
      </c>
      <c r="M10" s="110"/>
      <c r="N10" s="110"/>
      <c r="O10" s="226" t="s">
        <v>815</v>
      </c>
      <c r="P10" s="227" t="s">
        <v>891</v>
      </c>
      <c r="Q10" s="227" t="s">
        <v>271</v>
      </c>
      <c r="R10" s="227" t="s">
        <v>272</v>
      </c>
      <c r="S10" s="228" t="s">
        <v>273</v>
      </c>
      <c r="T10" s="275">
        <v>-970507</v>
      </c>
      <c r="U10" s="227" t="s">
        <v>156</v>
      </c>
      <c r="V10" s="227" t="s">
        <v>274</v>
      </c>
      <c r="W10" s="229" t="s">
        <v>892</v>
      </c>
      <c r="Y10" s="342"/>
    </row>
    <row r="11" spans="1:25" ht="18" customHeight="1" x14ac:dyDescent="0.3">
      <c r="A11" s="26"/>
      <c r="B11" s="160" t="s">
        <v>815</v>
      </c>
      <c r="C11" s="161" t="s">
        <v>143</v>
      </c>
      <c r="D11" s="161" t="s">
        <v>144</v>
      </c>
      <c r="E11" s="161" t="s">
        <v>162</v>
      </c>
      <c r="F11" s="161">
        <v>11990</v>
      </c>
      <c r="G11" s="161">
        <v>0</v>
      </c>
      <c r="H11" s="161">
        <v>2505632</v>
      </c>
      <c r="I11" s="192" t="s">
        <v>186</v>
      </c>
      <c r="J11" s="145" t="str">
        <f t="shared" si="0"/>
        <v/>
      </c>
      <c r="K11" s="145" t="str">
        <f t="shared" si="1"/>
        <v/>
      </c>
      <c r="L11" s="171" t="s">
        <v>958</v>
      </c>
      <c r="M11" s="110"/>
      <c r="N11" s="110"/>
      <c r="O11" s="226" t="s">
        <v>816</v>
      </c>
      <c r="P11" s="227" t="s">
        <v>893</v>
      </c>
      <c r="Q11" s="227" t="s">
        <v>894</v>
      </c>
      <c r="R11" s="227" t="s">
        <v>158</v>
      </c>
      <c r="S11" s="228" t="s">
        <v>895</v>
      </c>
      <c r="T11" s="275">
        <v>-95000</v>
      </c>
      <c r="U11" s="227" t="s">
        <v>156</v>
      </c>
      <c r="V11" s="227" t="s">
        <v>896</v>
      </c>
      <c r="W11" s="229" t="s">
        <v>897</v>
      </c>
      <c r="Y11" s="342"/>
    </row>
    <row r="12" spans="1:25" ht="18" customHeight="1" x14ac:dyDescent="0.3">
      <c r="A12" s="26"/>
      <c r="B12" s="160" t="s">
        <v>815</v>
      </c>
      <c r="C12" s="161" t="s">
        <v>143</v>
      </c>
      <c r="D12" s="161" t="s">
        <v>144</v>
      </c>
      <c r="E12" s="161" t="s">
        <v>162</v>
      </c>
      <c r="F12" s="161">
        <v>167760</v>
      </c>
      <c r="G12" s="161">
        <v>0</v>
      </c>
      <c r="H12" s="161">
        <v>2517622</v>
      </c>
      <c r="I12" s="192" t="s">
        <v>186</v>
      </c>
      <c r="J12" s="145" t="str">
        <f t="shared" si="0"/>
        <v/>
      </c>
      <c r="K12" s="145" t="str">
        <f t="shared" si="1"/>
        <v/>
      </c>
      <c r="L12" s="171" t="s">
        <v>958</v>
      </c>
      <c r="M12" s="110"/>
      <c r="N12" s="110"/>
      <c r="O12" s="226" t="s">
        <v>898</v>
      </c>
      <c r="P12" s="227" t="s">
        <v>899</v>
      </c>
      <c r="Q12" s="227" t="s">
        <v>900</v>
      </c>
      <c r="R12" s="227" t="s">
        <v>343</v>
      </c>
      <c r="S12" s="228" t="s">
        <v>901</v>
      </c>
      <c r="T12" s="275">
        <v>-216000</v>
      </c>
      <c r="U12" s="227" t="s">
        <v>156</v>
      </c>
      <c r="V12" s="227" t="s">
        <v>902</v>
      </c>
      <c r="W12" s="229" t="s">
        <v>903</v>
      </c>
      <c r="Y12" s="342"/>
    </row>
    <row r="13" spans="1:25" ht="18" customHeight="1" x14ac:dyDescent="0.3">
      <c r="A13" s="26"/>
      <c r="B13" s="160" t="s">
        <v>816</v>
      </c>
      <c r="C13" s="161" t="s">
        <v>135</v>
      </c>
      <c r="D13" s="161" t="s">
        <v>136</v>
      </c>
      <c r="E13" s="161" t="s">
        <v>162</v>
      </c>
      <c r="F13" s="161">
        <v>3733501</v>
      </c>
      <c r="G13" s="161">
        <v>0</v>
      </c>
      <c r="H13" s="161">
        <v>7701624</v>
      </c>
      <c r="I13" s="192" t="s">
        <v>31</v>
      </c>
      <c r="J13" s="145" t="str">
        <f t="shared" si="0"/>
        <v>factura 1539861547</v>
      </c>
      <c r="K13" s="145" t="str">
        <f t="shared" si="1"/>
        <v xml:space="preserve">Pagos y Servicios Astropay Ltda              </v>
      </c>
      <c r="L13" s="171"/>
      <c r="M13" s="110"/>
      <c r="N13" s="110"/>
      <c r="O13" s="226" t="s">
        <v>898</v>
      </c>
      <c r="P13" s="227" t="s">
        <v>904</v>
      </c>
      <c r="Q13" s="227" t="s">
        <v>900</v>
      </c>
      <c r="R13" s="227" t="s">
        <v>343</v>
      </c>
      <c r="S13" s="228" t="s">
        <v>901</v>
      </c>
      <c r="T13" s="275">
        <v>-81728</v>
      </c>
      <c r="U13" s="227" t="s">
        <v>156</v>
      </c>
      <c r="V13" s="227" t="s">
        <v>902</v>
      </c>
      <c r="W13" s="229" t="s">
        <v>905</v>
      </c>
      <c r="Y13" s="342"/>
    </row>
    <row r="14" spans="1:25" ht="18" customHeight="1" x14ac:dyDescent="0.3">
      <c r="A14" s="26"/>
      <c r="B14" s="160" t="s">
        <v>816</v>
      </c>
      <c r="C14" s="161" t="s">
        <v>135</v>
      </c>
      <c r="D14" s="161" t="s">
        <v>136</v>
      </c>
      <c r="E14" s="161" t="s">
        <v>162</v>
      </c>
      <c r="F14" s="274">
        <v>970507</v>
      </c>
      <c r="G14" s="161">
        <v>0</v>
      </c>
      <c r="H14" s="161">
        <v>11435125</v>
      </c>
      <c r="I14" s="192" t="s">
        <v>113</v>
      </c>
      <c r="J14" s="145" t="str">
        <f t="shared" si="0"/>
        <v>Factura 1920562209</v>
      </c>
      <c r="K14" s="145" t="str">
        <f t="shared" si="1"/>
        <v xml:space="preserve">EXP Chile Limitada                           </v>
      </c>
      <c r="L14" s="171"/>
      <c r="M14" s="110"/>
      <c r="N14" s="110"/>
      <c r="O14" s="226" t="s">
        <v>898</v>
      </c>
      <c r="P14" s="227" t="s">
        <v>906</v>
      </c>
      <c r="Q14" s="227" t="s">
        <v>907</v>
      </c>
      <c r="R14" s="227" t="s">
        <v>158</v>
      </c>
      <c r="S14" s="228" t="s">
        <v>908</v>
      </c>
      <c r="T14" s="275">
        <v>-198000</v>
      </c>
      <c r="U14" s="227" t="s">
        <v>156</v>
      </c>
      <c r="V14" s="227" t="s">
        <v>909</v>
      </c>
      <c r="W14" s="229" t="s">
        <v>910</v>
      </c>
      <c r="Y14" s="342"/>
    </row>
    <row r="15" spans="1:25" ht="18" customHeight="1" x14ac:dyDescent="0.3">
      <c r="A15" s="26"/>
      <c r="B15" s="160" t="s">
        <v>816</v>
      </c>
      <c r="C15" s="161" t="s">
        <v>135</v>
      </c>
      <c r="D15" s="161" t="s">
        <v>140</v>
      </c>
      <c r="E15" s="161" t="s">
        <v>162</v>
      </c>
      <c r="F15" s="274">
        <v>0</v>
      </c>
      <c r="G15" s="161">
        <v>5000000</v>
      </c>
      <c r="H15" s="161">
        <v>12405632</v>
      </c>
      <c r="I15" s="192" t="s">
        <v>147</v>
      </c>
      <c r="J15" s="145" t="str">
        <f t="shared" si="0"/>
        <v/>
      </c>
      <c r="K15" s="145" t="str">
        <f t="shared" si="1"/>
        <v/>
      </c>
      <c r="L15" s="171"/>
      <c r="M15" s="110"/>
      <c r="N15" s="110"/>
      <c r="O15" s="226" t="s">
        <v>898</v>
      </c>
      <c r="P15" s="227" t="s">
        <v>911</v>
      </c>
      <c r="Q15" s="227" t="s">
        <v>251</v>
      </c>
      <c r="R15" s="227" t="s">
        <v>158</v>
      </c>
      <c r="S15" s="228" t="s">
        <v>252</v>
      </c>
      <c r="T15" s="275">
        <v>-150000</v>
      </c>
      <c r="U15" s="227" t="s">
        <v>156</v>
      </c>
      <c r="V15" s="227" t="s">
        <v>253</v>
      </c>
      <c r="W15" s="229" t="s">
        <v>912</v>
      </c>
      <c r="Y15" s="342"/>
    </row>
    <row r="16" spans="1:25" ht="18" customHeight="1" x14ac:dyDescent="0.3">
      <c r="A16" s="26"/>
      <c r="B16" s="160" t="s">
        <v>816</v>
      </c>
      <c r="C16" s="161" t="s">
        <v>135</v>
      </c>
      <c r="D16" s="161" t="s">
        <v>140</v>
      </c>
      <c r="E16" s="161" t="s">
        <v>162</v>
      </c>
      <c r="F16" s="274">
        <v>0</v>
      </c>
      <c r="G16" s="161">
        <v>5000000</v>
      </c>
      <c r="H16" s="161">
        <v>7405632</v>
      </c>
      <c r="I16" s="192" t="s">
        <v>147</v>
      </c>
      <c r="J16" s="145" t="str">
        <f t="shared" si="0"/>
        <v/>
      </c>
      <c r="K16" s="145" t="str">
        <f t="shared" si="1"/>
        <v/>
      </c>
      <c r="L16" s="171"/>
      <c r="M16" s="110"/>
      <c r="N16" s="110"/>
      <c r="O16" s="226" t="s">
        <v>898</v>
      </c>
      <c r="P16" s="227" t="s">
        <v>913</v>
      </c>
      <c r="Q16" s="227" t="s">
        <v>914</v>
      </c>
      <c r="R16" s="227" t="s">
        <v>158</v>
      </c>
      <c r="S16" s="228" t="s">
        <v>915</v>
      </c>
      <c r="T16" s="275">
        <v>-800000</v>
      </c>
      <c r="U16" s="227" t="s">
        <v>156</v>
      </c>
      <c r="V16" s="227" t="s">
        <v>916</v>
      </c>
      <c r="W16" s="229" t="s">
        <v>917</v>
      </c>
      <c r="Y16" s="342"/>
    </row>
    <row r="17" spans="1:25" ht="18" customHeight="1" x14ac:dyDescent="0.3">
      <c r="A17" s="26"/>
      <c r="B17" s="160" t="s">
        <v>817</v>
      </c>
      <c r="C17" s="161" t="s">
        <v>135</v>
      </c>
      <c r="D17" s="161" t="s">
        <v>136</v>
      </c>
      <c r="E17" s="161" t="s">
        <v>162</v>
      </c>
      <c r="F17" s="274">
        <v>95000</v>
      </c>
      <c r="G17" s="161">
        <v>0</v>
      </c>
      <c r="H17" s="161">
        <v>3277937</v>
      </c>
      <c r="I17" s="192" t="s">
        <v>186</v>
      </c>
      <c r="J17" s="145" t="str">
        <f t="shared" si="0"/>
        <v>El huerto-Almuerzos Hotel</v>
      </c>
      <c r="K17" s="145" t="str">
        <f t="shared" si="1"/>
        <v xml:space="preserve">Elcira Campos                                </v>
      </c>
      <c r="L17" s="14"/>
      <c r="M17" s="110"/>
      <c r="N17" s="110"/>
      <c r="O17" s="226" t="s">
        <v>898</v>
      </c>
      <c r="P17" s="227" t="s">
        <v>918</v>
      </c>
      <c r="Q17" s="227" t="s">
        <v>213</v>
      </c>
      <c r="R17" s="227" t="s">
        <v>158</v>
      </c>
      <c r="S17" s="228" t="s">
        <v>232</v>
      </c>
      <c r="T17" s="275">
        <v>-200000</v>
      </c>
      <c r="U17" s="227" t="s">
        <v>156</v>
      </c>
      <c r="V17" s="227" t="s">
        <v>250</v>
      </c>
      <c r="W17" s="229" t="s">
        <v>912</v>
      </c>
      <c r="Y17" s="342"/>
    </row>
    <row r="18" spans="1:25" ht="18" customHeight="1" x14ac:dyDescent="0.3">
      <c r="A18" s="26"/>
      <c r="B18" s="160" t="s">
        <v>817</v>
      </c>
      <c r="C18" s="161" t="s">
        <v>141</v>
      </c>
      <c r="D18" s="161" t="s">
        <v>142</v>
      </c>
      <c r="E18" s="161" t="s">
        <v>162</v>
      </c>
      <c r="F18" s="274">
        <v>4328687</v>
      </c>
      <c r="G18" s="161">
        <v>0</v>
      </c>
      <c r="H18" s="161">
        <v>3372937</v>
      </c>
      <c r="I18" s="192" t="s">
        <v>19</v>
      </c>
      <c r="J18" s="145" t="str">
        <f t="shared" si="0"/>
        <v/>
      </c>
      <c r="K18" s="145" t="str">
        <f t="shared" si="1"/>
        <v/>
      </c>
      <c r="L18" s="171"/>
      <c r="M18" s="110"/>
      <c r="N18" s="110"/>
      <c r="O18" s="226" t="s">
        <v>818</v>
      </c>
      <c r="P18" s="227" t="s">
        <v>919</v>
      </c>
      <c r="Q18" s="227" t="s">
        <v>920</v>
      </c>
      <c r="R18" s="227" t="s">
        <v>157</v>
      </c>
      <c r="S18" s="228" t="s">
        <v>921</v>
      </c>
      <c r="T18" s="275">
        <v>-691985</v>
      </c>
      <c r="U18" s="227" t="s">
        <v>156</v>
      </c>
      <c r="V18" s="227" t="s">
        <v>922</v>
      </c>
      <c r="W18" s="229" t="s">
        <v>923</v>
      </c>
      <c r="Y18" s="342"/>
    </row>
    <row r="19" spans="1:25" ht="18" customHeight="1" x14ac:dyDescent="0.3">
      <c r="A19" s="26"/>
      <c r="B19" s="160" t="s">
        <v>818</v>
      </c>
      <c r="C19" s="161" t="s">
        <v>135</v>
      </c>
      <c r="D19" s="161" t="s">
        <v>136</v>
      </c>
      <c r="E19" s="161" t="s">
        <v>162</v>
      </c>
      <c r="F19" s="241">
        <v>691985</v>
      </c>
      <c r="G19" s="161">
        <v>0</v>
      </c>
      <c r="H19" s="161">
        <v>7101698</v>
      </c>
      <c r="I19" s="192" t="s">
        <v>8</v>
      </c>
      <c r="J19" s="145" t="str">
        <f t="shared" si="0"/>
        <v>Cotizacion 13761</v>
      </c>
      <c r="K19" s="145" t="str">
        <f t="shared" si="1"/>
        <v xml:space="preserve">Horus Promotion &amp; Marketing Ltda             </v>
      </c>
      <c r="L19" s="171"/>
      <c r="M19" s="110"/>
      <c r="N19" s="110"/>
      <c r="O19" s="226" t="s">
        <v>818</v>
      </c>
      <c r="P19" s="227" t="s">
        <v>924</v>
      </c>
      <c r="Q19" s="227" t="s">
        <v>268</v>
      </c>
      <c r="R19" s="227" t="s">
        <v>158</v>
      </c>
      <c r="S19" s="228" t="s">
        <v>269</v>
      </c>
      <c r="T19" s="275">
        <v>-300000</v>
      </c>
      <c r="U19" s="227" t="s">
        <v>156</v>
      </c>
      <c r="V19" s="227" t="s">
        <v>270</v>
      </c>
      <c r="W19" s="229" t="s">
        <v>925</v>
      </c>
      <c r="Y19" s="342"/>
    </row>
    <row r="20" spans="1:25" ht="18" customHeight="1" x14ac:dyDescent="0.3">
      <c r="A20" s="26"/>
      <c r="B20" s="160" t="s">
        <v>818</v>
      </c>
      <c r="C20" s="161" t="s">
        <v>135</v>
      </c>
      <c r="D20" s="161" t="s">
        <v>298</v>
      </c>
      <c r="E20" s="161" t="s">
        <v>162</v>
      </c>
      <c r="F20" s="274">
        <v>0</v>
      </c>
      <c r="G20" s="161">
        <v>2985074</v>
      </c>
      <c r="H20" s="161">
        <v>7793683</v>
      </c>
      <c r="I20" s="192" t="s">
        <v>147</v>
      </c>
      <c r="J20" s="145" t="str">
        <f t="shared" si="0"/>
        <v/>
      </c>
      <c r="K20" s="145" t="str">
        <f t="shared" si="1"/>
        <v/>
      </c>
      <c r="L20" s="171" t="s">
        <v>959</v>
      </c>
      <c r="M20" s="242"/>
      <c r="N20" s="110"/>
      <c r="O20" s="226" t="s">
        <v>818</v>
      </c>
      <c r="P20" s="227" t="s">
        <v>926</v>
      </c>
      <c r="Q20" s="227" t="s">
        <v>176</v>
      </c>
      <c r="R20" s="227" t="s">
        <v>159</v>
      </c>
      <c r="S20" s="228" t="s">
        <v>231</v>
      </c>
      <c r="T20" s="275">
        <v>-1500000</v>
      </c>
      <c r="U20" s="227" t="s">
        <v>156</v>
      </c>
      <c r="V20" s="227" t="s">
        <v>177</v>
      </c>
      <c r="W20" s="229" t="s">
        <v>191</v>
      </c>
      <c r="Y20" s="342"/>
    </row>
    <row r="21" spans="1:25" ht="18" customHeight="1" x14ac:dyDescent="0.3">
      <c r="A21" s="26"/>
      <c r="B21" s="160" t="s">
        <v>818</v>
      </c>
      <c r="C21" s="161" t="s">
        <v>135</v>
      </c>
      <c r="D21" s="161" t="s">
        <v>139</v>
      </c>
      <c r="E21" s="161" t="s">
        <v>162</v>
      </c>
      <c r="F21" s="241">
        <v>1500000</v>
      </c>
      <c r="G21" s="161">
        <v>0</v>
      </c>
      <c r="H21" s="161">
        <v>4808609</v>
      </c>
      <c r="I21" s="192" t="s">
        <v>185</v>
      </c>
      <c r="J21" s="145" t="str">
        <f t="shared" si="0"/>
        <v xml:space="preserve"> </v>
      </c>
      <c r="K21" s="145" t="str">
        <f t="shared" si="1"/>
        <v>SOCIEDAD HOTELERA ZAMORA RAMIREZ HERMANOS LIM</v>
      </c>
      <c r="L21" s="171"/>
      <c r="M21" s="110"/>
      <c r="N21" s="110"/>
      <c r="O21" s="226" t="s">
        <v>927</v>
      </c>
      <c r="P21" s="227" t="s">
        <v>928</v>
      </c>
      <c r="Q21" s="227" t="s">
        <v>285</v>
      </c>
      <c r="R21" s="227" t="s">
        <v>159</v>
      </c>
      <c r="S21" s="228" t="s">
        <v>286</v>
      </c>
      <c r="T21" s="275">
        <v>-853215</v>
      </c>
      <c r="U21" s="227" t="s">
        <v>156</v>
      </c>
      <c r="V21" s="227" t="s">
        <v>287</v>
      </c>
      <c r="W21" s="229" t="s">
        <v>929</v>
      </c>
      <c r="Y21" s="342"/>
    </row>
    <row r="22" spans="1:25" ht="18" customHeight="1" x14ac:dyDescent="0.3">
      <c r="A22" s="26"/>
      <c r="B22" s="160" t="s">
        <v>818</v>
      </c>
      <c r="C22" s="161" t="s">
        <v>135</v>
      </c>
      <c r="D22" s="161" t="s">
        <v>136</v>
      </c>
      <c r="E22" s="161" t="s">
        <v>162</v>
      </c>
      <c r="F22" s="241">
        <v>300000</v>
      </c>
      <c r="G22" s="161">
        <v>0</v>
      </c>
      <c r="H22" s="161">
        <v>6308609</v>
      </c>
      <c r="I22" s="192" t="s">
        <v>30</v>
      </c>
      <c r="J22" s="145" t="str">
        <f t="shared" si="0"/>
        <v>Bono mantenimiento</v>
      </c>
      <c r="K22" s="145" t="str">
        <f t="shared" si="1"/>
        <v xml:space="preserve">Alexi Muchairo Manu                          </v>
      </c>
      <c r="L22" s="171"/>
      <c r="M22" s="110"/>
      <c r="N22" s="110"/>
      <c r="O22" s="226" t="s">
        <v>927</v>
      </c>
      <c r="P22" s="227" t="s">
        <v>930</v>
      </c>
      <c r="Q22" s="227" t="s">
        <v>288</v>
      </c>
      <c r="R22" s="227" t="s">
        <v>159</v>
      </c>
      <c r="S22" s="228" t="s">
        <v>289</v>
      </c>
      <c r="T22" s="275">
        <v>-612875</v>
      </c>
      <c r="U22" s="227" t="s">
        <v>156</v>
      </c>
      <c r="V22" s="227" t="s">
        <v>290</v>
      </c>
      <c r="W22" s="229" t="s">
        <v>931</v>
      </c>
      <c r="Y22" s="342"/>
    </row>
    <row r="23" spans="1:25" ht="18" customHeight="1" x14ac:dyDescent="0.3">
      <c r="A23" s="26"/>
      <c r="B23" s="160" t="s">
        <v>818</v>
      </c>
      <c r="C23" s="161" t="s">
        <v>135</v>
      </c>
      <c r="D23" s="161" t="s">
        <v>140</v>
      </c>
      <c r="E23" s="161" t="s">
        <v>162</v>
      </c>
      <c r="F23" s="241">
        <v>0</v>
      </c>
      <c r="G23" s="161">
        <v>5000000</v>
      </c>
      <c r="H23" s="161">
        <v>6608609</v>
      </c>
      <c r="I23" s="192" t="s">
        <v>147</v>
      </c>
      <c r="J23" s="145" t="str">
        <f t="shared" si="0"/>
        <v/>
      </c>
      <c r="K23" s="145" t="str">
        <f t="shared" si="1"/>
        <v/>
      </c>
      <c r="L23" s="171"/>
      <c r="M23" s="110"/>
      <c r="N23" s="110"/>
      <c r="O23" s="226" t="s">
        <v>932</v>
      </c>
      <c r="P23" s="227" t="s">
        <v>933</v>
      </c>
      <c r="Q23" s="227" t="s">
        <v>309</v>
      </c>
      <c r="R23" s="227" t="s">
        <v>159</v>
      </c>
      <c r="S23" s="228" t="s">
        <v>310</v>
      </c>
      <c r="T23" s="275">
        <v>-6426</v>
      </c>
      <c r="U23" s="227" t="s">
        <v>156</v>
      </c>
      <c r="V23" s="227" t="s">
        <v>311</v>
      </c>
      <c r="W23" s="229" t="s">
        <v>934</v>
      </c>
      <c r="Y23" s="342"/>
    </row>
    <row r="24" spans="1:25" s="127" customFormat="1" ht="18" customHeight="1" x14ac:dyDescent="0.3">
      <c r="A24" s="26"/>
      <c r="B24" s="160" t="s">
        <v>818</v>
      </c>
      <c r="C24" s="161" t="s">
        <v>135</v>
      </c>
      <c r="D24" s="161" t="s">
        <v>136</v>
      </c>
      <c r="E24" s="161" t="s">
        <v>162</v>
      </c>
      <c r="F24" s="241">
        <v>216000</v>
      </c>
      <c r="G24" s="161">
        <v>0</v>
      </c>
      <c r="H24" s="161">
        <v>1608609</v>
      </c>
      <c r="I24" s="192" t="s">
        <v>186</v>
      </c>
      <c r="J24" s="145" t="str">
        <f t="shared" si="0"/>
        <v>Sueldo ayudante Mto</v>
      </c>
      <c r="K24" s="145" t="str">
        <f t="shared" si="1"/>
        <v xml:space="preserve">Sergio Zamora                                </v>
      </c>
      <c r="L24" s="171"/>
      <c r="M24" s="110"/>
      <c r="N24" s="110"/>
      <c r="O24" s="226" t="s">
        <v>823</v>
      </c>
      <c r="P24" s="227" t="s">
        <v>935</v>
      </c>
      <c r="Q24" s="227" t="s">
        <v>936</v>
      </c>
      <c r="R24" s="227" t="s">
        <v>320</v>
      </c>
      <c r="S24" s="228" t="s">
        <v>937</v>
      </c>
      <c r="T24" s="275">
        <v>-238000</v>
      </c>
      <c r="U24" s="227" t="s">
        <v>156</v>
      </c>
      <c r="V24" s="227" t="s">
        <v>938</v>
      </c>
      <c r="W24" s="229" t="s">
        <v>939</v>
      </c>
      <c r="Y24" s="342"/>
    </row>
    <row r="25" spans="1:25" s="127" customFormat="1" ht="18" customHeight="1" x14ac:dyDescent="0.3">
      <c r="A25" s="26"/>
      <c r="B25" s="160" t="s">
        <v>818</v>
      </c>
      <c r="C25" s="161" t="s">
        <v>135</v>
      </c>
      <c r="D25" s="161" t="s">
        <v>136</v>
      </c>
      <c r="E25" s="161" t="s">
        <v>162</v>
      </c>
      <c r="F25" s="241">
        <v>81728</v>
      </c>
      <c r="G25" s="161">
        <v>0</v>
      </c>
      <c r="H25" s="161">
        <v>1824609</v>
      </c>
      <c r="I25" s="192" t="s">
        <v>186</v>
      </c>
      <c r="J25" s="145" t="str">
        <f t="shared" si="0"/>
        <v>Pasajes Francisco Bobadilla</v>
      </c>
      <c r="K25" s="145" t="str">
        <f t="shared" si="1"/>
        <v xml:space="preserve">Sergio Zamora                                </v>
      </c>
      <c r="L25" s="171"/>
      <c r="M25" s="110"/>
      <c r="N25" s="110"/>
      <c r="O25" s="226" t="s">
        <v>940</v>
      </c>
      <c r="P25" s="227" t="s">
        <v>941</v>
      </c>
      <c r="Q25" s="227" t="s">
        <v>576</v>
      </c>
      <c r="R25" s="227" t="s">
        <v>158</v>
      </c>
      <c r="S25" s="228" t="s">
        <v>577</v>
      </c>
      <c r="T25" s="275">
        <v>-88000</v>
      </c>
      <c r="U25" s="227" t="s">
        <v>156</v>
      </c>
      <c r="V25" s="227" t="s">
        <v>578</v>
      </c>
      <c r="W25" s="229" t="s">
        <v>942</v>
      </c>
      <c r="Y25" s="342"/>
    </row>
    <row r="26" spans="1:25" s="127" customFormat="1" ht="18" customHeight="1" x14ac:dyDescent="0.3">
      <c r="A26" s="26"/>
      <c r="B26" s="160" t="s">
        <v>818</v>
      </c>
      <c r="C26" s="161" t="s">
        <v>135</v>
      </c>
      <c r="D26" s="161" t="s">
        <v>136</v>
      </c>
      <c r="E26" s="161" t="s">
        <v>162</v>
      </c>
      <c r="F26" s="241">
        <v>198000</v>
      </c>
      <c r="G26" s="161">
        <v>0</v>
      </c>
      <c r="H26" s="161">
        <v>1906337</v>
      </c>
      <c r="I26" s="192" t="s">
        <v>186</v>
      </c>
      <c r="J26" s="145" t="str">
        <f t="shared" si="0"/>
        <v>Ayuadnte Mtto</v>
      </c>
      <c r="K26" s="145" t="str">
        <f t="shared" si="1"/>
        <v xml:space="preserve">Jhonatan Guerra                              </v>
      </c>
      <c r="L26" s="171"/>
      <c r="M26" s="110"/>
      <c r="N26" s="110"/>
      <c r="O26" s="226" t="s">
        <v>825</v>
      </c>
      <c r="P26" s="227" t="s">
        <v>943</v>
      </c>
      <c r="Q26" s="227" t="s">
        <v>330</v>
      </c>
      <c r="R26" s="227" t="s">
        <v>158</v>
      </c>
      <c r="S26" s="228" t="s">
        <v>331</v>
      </c>
      <c r="T26" s="275">
        <v>-128000</v>
      </c>
      <c r="U26" s="227" t="s">
        <v>156</v>
      </c>
      <c r="V26" s="227" t="s">
        <v>332</v>
      </c>
      <c r="W26" s="229" t="s">
        <v>912</v>
      </c>
      <c r="Y26" s="342"/>
    </row>
    <row r="27" spans="1:25" s="127" customFormat="1" ht="18" customHeight="1" x14ac:dyDescent="0.3">
      <c r="A27" s="26"/>
      <c r="B27" s="160" t="s">
        <v>818</v>
      </c>
      <c r="C27" s="161" t="s">
        <v>143</v>
      </c>
      <c r="D27" s="161" t="s">
        <v>144</v>
      </c>
      <c r="E27" s="161" t="s">
        <v>162</v>
      </c>
      <c r="F27" s="241">
        <v>23600</v>
      </c>
      <c r="G27" s="161">
        <v>0</v>
      </c>
      <c r="H27" s="161">
        <v>2104337</v>
      </c>
      <c r="I27" s="192" t="s">
        <v>186</v>
      </c>
      <c r="J27" s="145" t="str">
        <f t="shared" si="0"/>
        <v/>
      </c>
      <c r="K27" s="145" t="str">
        <f t="shared" si="1"/>
        <v/>
      </c>
      <c r="L27" s="171"/>
      <c r="M27" s="110"/>
      <c r="N27" s="110"/>
      <c r="O27" s="226" t="s">
        <v>825</v>
      </c>
      <c r="P27" s="227" t="s">
        <v>944</v>
      </c>
      <c r="Q27" s="227" t="s">
        <v>312</v>
      </c>
      <c r="R27" s="227" t="s">
        <v>158</v>
      </c>
      <c r="S27" s="228" t="s">
        <v>313</v>
      </c>
      <c r="T27" s="275">
        <v>-48000</v>
      </c>
      <c r="U27" s="227" t="s">
        <v>156</v>
      </c>
      <c r="V27" s="227" t="s">
        <v>314</v>
      </c>
      <c r="W27" s="229" t="s">
        <v>912</v>
      </c>
      <c r="Y27" s="342"/>
    </row>
    <row r="28" spans="1:25" s="127" customFormat="1" ht="18" customHeight="1" x14ac:dyDescent="0.3">
      <c r="A28" s="26"/>
      <c r="B28" s="160" t="s">
        <v>818</v>
      </c>
      <c r="C28" s="161" t="s">
        <v>135</v>
      </c>
      <c r="D28" s="161" t="s">
        <v>136</v>
      </c>
      <c r="E28" s="161" t="s">
        <v>162</v>
      </c>
      <c r="F28" s="241">
        <v>150000</v>
      </c>
      <c r="G28" s="161">
        <v>0</v>
      </c>
      <c r="H28" s="161">
        <v>2127937</v>
      </c>
      <c r="I28" s="192" t="s">
        <v>30</v>
      </c>
      <c r="J28" s="145" t="str">
        <f t="shared" si="0"/>
        <v>Sueldo jun19</v>
      </c>
      <c r="K28" s="145" t="str">
        <f t="shared" si="1"/>
        <v xml:space="preserve">Ana Cruz Varas                               </v>
      </c>
      <c r="L28" s="171"/>
      <c r="M28" s="110"/>
      <c r="N28" s="110"/>
      <c r="O28" s="226" t="s">
        <v>825</v>
      </c>
      <c r="P28" s="227" t="s">
        <v>945</v>
      </c>
      <c r="Q28" s="227" t="s">
        <v>340</v>
      </c>
      <c r="R28" s="227" t="s">
        <v>158</v>
      </c>
      <c r="S28" s="228" t="s">
        <v>341</v>
      </c>
      <c r="T28" s="275">
        <v>-304000</v>
      </c>
      <c r="U28" s="227" t="s">
        <v>156</v>
      </c>
      <c r="V28" s="227" t="s">
        <v>342</v>
      </c>
      <c r="W28" s="229" t="s">
        <v>912</v>
      </c>
      <c r="Y28" s="342"/>
    </row>
    <row r="29" spans="1:25" s="127" customFormat="1" ht="18" customHeight="1" x14ac:dyDescent="0.3">
      <c r="A29" s="26"/>
      <c r="B29" s="160" t="s">
        <v>818</v>
      </c>
      <c r="C29" s="161" t="s">
        <v>135</v>
      </c>
      <c r="D29" s="161" t="s">
        <v>136</v>
      </c>
      <c r="E29" s="161" t="s">
        <v>162</v>
      </c>
      <c r="F29" s="241">
        <v>200000</v>
      </c>
      <c r="G29" s="161">
        <v>0</v>
      </c>
      <c r="H29" s="161">
        <v>2277937</v>
      </c>
      <c r="I29" s="192" t="s">
        <v>30</v>
      </c>
      <c r="J29" s="145" t="str">
        <f t="shared" si="0"/>
        <v>Sueldo jun19</v>
      </c>
      <c r="K29" s="145" t="str">
        <f t="shared" si="1"/>
        <v xml:space="preserve">Luis Arias                                   </v>
      </c>
      <c r="L29" s="171"/>
      <c r="M29" s="110"/>
      <c r="N29" s="110"/>
      <c r="O29" s="226" t="s">
        <v>825</v>
      </c>
      <c r="P29" s="227" t="s">
        <v>946</v>
      </c>
      <c r="Q29" s="227" t="s">
        <v>333</v>
      </c>
      <c r="R29" s="227" t="s">
        <v>158</v>
      </c>
      <c r="S29" s="228" t="s">
        <v>334</v>
      </c>
      <c r="T29" s="275">
        <v>-64000</v>
      </c>
      <c r="U29" s="227" t="s">
        <v>156</v>
      </c>
      <c r="V29" s="227" t="s">
        <v>335</v>
      </c>
      <c r="W29" s="229" t="s">
        <v>912</v>
      </c>
      <c r="Y29" s="342"/>
    </row>
    <row r="30" spans="1:25" s="127" customFormat="1" ht="18" customHeight="1" x14ac:dyDescent="0.3">
      <c r="A30" s="26"/>
      <c r="B30" s="160" t="s">
        <v>818</v>
      </c>
      <c r="C30" s="161" t="s">
        <v>135</v>
      </c>
      <c r="D30" s="161" t="s">
        <v>136</v>
      </c>
      <c r="E30" s="161" t="s">
        <v>162</v>
      </c>
      <c r="F30" s="241">
        <v>800000</v>
      </c>
      <c r="G30" s="161">
        <v>0</v>
      </c>
      <c r="H30" s="161">
        <v>2477937</v>
      </c>
      <c r="I30" s="192" t="s">
        <v>186</v>
      </c>
      <c r="J30" s="145" t="str">
        <f t="shared" si="0"/>
        <v>Reparacion Techo</v>
      </c>
      <c r="K30" s="145" t="str">
        <f t="shared" si="1"/>
        <v xml:space="preserve">Filiberto Viillagra Catacora                 </v>
      </c>
      <c r="L30" s="171"/>
      <c r="M30" s="110"/>
      <c r="N30" s="110"/>
      <c r="O30" s="226" t="s">
        <v>825</v>
      </c>
      <c r="P30" s="227" t="s">
        <v>947</v>
      </c>
      <c r="Q30" s="227" t="s">
        <v>373</v>
      </c>
      <c r="R30" s="227" t="s">
        <v>159</v>
      </c>
      <c r="S30" s="228" t="s">
        <v>374</v>
      </c>
      <c r="T30" s="231">
        <v>-72000</v>
      </c>
      <c r="U30" s="227" t="s">
        <v>156</v>
      </c>
      <c r="V30" s="227" t="s">
        <v>375</v>
      </c>
      <c r="W30" s="229" t="s">
        <v>912</v>
      </c>
      <c r="Y30" s="342"/>
    </row>
    <row r="31" spans="1:25" s="127" customFormat="1" ht="18" customHeight="1" x14ac:dyDescent="0.3">
      <c r="A31" s="26"/>
      <c r="B31" s="337" t="s">
        <v>819</v>
      </c>
      <c r="C31" s="338" t="s">
        <v>135</v>
      </c>
      <c r="D31" s="338" t="s">
        <v>145</v>
      </c>
      <c r="E31" s="338" t="s">
        <v>162</v>
      </c>
      <c r="F31" s="339">
        <v>1325061</v>
      </c>
      <c r="G31" s="338">
        <v>0</v>
      </c>
      <c r="H31" s="338">
        <v>4310547</v>
      </c>
      <c r="I31" s="340"/>
      <c r="J31" s="341" t="str">
        <f t="shared" si="0"/>
        <v/>
      </c>
      <c r="K31" s="341" t="str">
        <f t="shared" si="1"/>
        <v/>
      </c>
      <c r="L31" s="171"/>
      <c r="M31" s="110"/>
      <c r="N31" s="110"/>
      <c r="O31" s="226" t="s">
        <v>825</v>
      </c>
      <c r="P31" s="227" t="s">
        <v>948</v>
      </c>
      <c r="Q31" s="227" t="s">
        <v>233</v>
      </c>
      <c r="R31" s="227" t="s">
        <v>158</v>
      </c>
      <c r="S31" s="228" t="s">
        <v>234</v>
      </c>
      <c r="T31" s="231">
        <v>-1301717</v>
      </c>
      <c r="U31" s="227" t="s">
        <v>156</v>
      </c>
      <c r="V31" s="227" t="s">
        <v>235</v>
      </c>
      <c r="W31" s="229" t="s">
        <v>912</v>
      </c>
      <c r="Y31" s="342"/>
    </row>
    <row r="32" spans="1:25" s="127" customFormat="1" ht="18" customHeight="1" x14ac:dyDescent="0.3">
      <c r="A32" s="26"/>
      <c r="B32" s="160" t="s">
        <v>819</v>
      </c>
      <c r="C32" s="161" t="s">
        <v>135</v>
      </c>
      <c r="D32" s="161" t="s">
        <v>139</v>
      </c>
      <c r="E32" s="161" t="s">
        <v>162</v>
      </c>
      <c r="F32" s="241">
        <v>853215</v>
      </c>
      <c r="G32" s="161">
        <v>0</v>
      </c>
      <c r="H32" s="161">
        <v>5635608</v>
      </c>
      <c r="I32" s="192" t="s">
        <v>188</v>
      </c>
      <c r="J32" s="145" t="str">
        <f t="shared" si="0"/>
        <v>fact 14287</v>
      </c>
      <c r="K32" s="145" t="str">
        <f t="shared" si="1"/>
        <v xml:space="preserve">CESPA Ltda                                   </v>
      </c>
      <c r="L32" s="171"/>
      <c r="M32" s="110"/>
      <c r="N32" s="110"/>
      <c r="O32" s="226" t="s">
        <v>825</v>
      </c>
      <c r="P32" s="227" t="s">
        <v>949</v>
      </c>
      <c r="Q32" s="227" t="s">
        <v>160</v>
      </c>
      <c r="R32" s="227" t="s">
        <v>157</v>
      </c>
      <c r="S32" s="228" t="s">
        <v>239</v>
      </c>
      <c r="T32" s="231">
        <v>-1163727</v>
      </c>
      <c r="U32" s="227" t="s">
        <v>156</v>
      </c>
      <c r="V32" s="227" t="s">
        <v>240</v>
      </c>
      <c r="W32" s="229" t="s">
        <v>912</v>
      </c>
      <c r="Y32" s="342"/>
    </row>
    <row r="33" spans="1:25" s="127" customFormat="1" ht="18" customHeight="1" x14ac:dyDescent="0.3">
      <c r="A33" s="26"/>
      <c r="B33" s="160" t="s">
        <v>819</v>
      </c>
      <c r="C33" s="161" t="s">
        <v>135</v>
      </c>
      <c r="D33" s="161" t="s">
        <v>139</v>
      </c>
      <c r="E33" s="161" t="s">
        <v>162</v>
      </c>
      <c r="F33" s="241">
        <v>612875</v>
      </c>
      <c r="G33" s="161">
        <v>0</v>
      </c>
      <c r="H33" s="161">
        <v>6488823</v>
      </c>
      <c r="I33" s="192" t="s">
        <v>188</v>
      </c>
      <c r="J33" s="145" t="str">
        <f t="shared" si="0"/>
        <v>Fact 16836</v>
      </c>
      <c r="K33" s="145" t="str">
        <f t="shared" si="1"/>
        <v xml:space="preserve">Comite de Agua San Pedro de Atacama          </v>
      </c>
      <c r="L33" s="171"/>
      <c r="M33" s="110"/>
      <c r="N33" s="110"/>
      <c r="O33" s="226" t="s">
        <v>825</v>
      </c>
      <c r="P33" s="227" t="s">
        <v>950</v>
      </c>
      <c r="Q33" s="227" t="s">
        <v>254</v>
      </c>
      <c r="R33" s="227" t="s">
        <v>158</v>
      </c>
      <c r="S33" s="228" t="s">
        <v>255</v>
      </c>
      <c r="T33" s="231">
        <v>-597446</v>
      </c>
      <c r="U33" s="227" t="s">
        <v>156</v>
      </c>
      <c r="V33" s="227" t="s">
        <v>256</v>
      </c>
      <c r="W33" s="229" t="s">
        <v>912</v>
      </c>
      <c r="Y33" s="342"/>
    </row>
    <row r="34" spans="1:25" s="127" customFormat="1" ht="18" customHeight="1" x14ac:dyDescent="0.3">
      <c r="A34" s="26"/>
      <c r="B34" s="160" t="s">
        <v>820</v>
      </c>
      <c r="C34" s="161" t="s">
        <v>137</v>
      </c>
      <c r="D34" s="161" t="s">
        <v>372</v>
      </c>
      <c r="E34" s="161" t="s">
        <v>821</v>
      </c>
      <c r="F34" s="241">
        <v>196701</v>
      </c>
      <c r="G34" s="161">
        <v>0</v>
      </c>
      <c r="H34" s="161">
        <v>4050962</v>
      </c>
      <c r="I34" s="192" t="s">
        <v>188</v>
      </c>
      <c r="J34" s="145" t="str">
        <f t="shared" si="0"/>
        <v/>
      </c>
      <c r="K34" s="145" t="str">
        <f t="shared" si="1"/>
        <v/>
      </c>
      <c r="L34" s="171" t="s">
        <v>960</v>
      </c>
      <c r="M34" s="110"/>
      <c r="N34" s="110"/>
      <c r="O34" s="226" t="s">
        <v>825</v>
      </c>
      <c r="P34" s="227" t="s">
        <v>951</v>
      </c>
      <c r="Q34" s="227" t="s">
        <v>216</v>
      </c>
      <c r="R34" s="227" t="s">
        <v>241</v>
      </c>
      <c r="S34" s="228" t="s">
        <v>307</v>
      </c>
      <c r="T34" s="231">
        <v>-599416</v>
      </c>
      <c r="U34" s="227" t="s">
        <v>156</v>
      </c>
      <c r="V34" s="227" t="s">
        <v>308</v>
      </c>
      <c r="W34" s="229" t="s">
        <v>912</v>
      </c>
      <c r="Y34" s="342"/>
    </row>
    <row r="35" spans="1:25" s="127" customFormat="1" ht="18" customHeight="1" x14ac:dyDescent="0.3">
      <c r="A35" s="26"/>
      <c r="B35" s="160" t="s">
        <v>820</v>
      </c>
      <c r="C35" s="161" t="s">
        <v>137</v>
      </c>
      <c r="D35" s="161" t="s">
        <v>372</v>
      </c>
      <c r="E35" s="161" t="s">
        <v>822</v>
      </c>
      <c r="F35" s="241">
        <v>62884</v>
      </c>
      <c r="G35" s="161">
        <v>0</v>
      </c>
      <c r="H35" s="161">
        <v>4247663</v>
      </c>
      <c r="I35" s="192" t="s">
        <v>188</v>
      </c>
      <c r="J35" s="145" t="str">
        <f t="shared" si="0"/>
        <v/>
      </c>
      <c r="K35" s="145" t="str">
        <f t="shared" si="1"/>
        <v/>
      </c>
      <c r="L35" s="171" t="s">
        <v>960</v>
      </c>
      <c r="M35" s="110"/>
      <c r="N35" s="110"/>
      <c r="O35" s="226" t="s">
        <v>825</v>
      </c>
      <c r="P35" s="227" t="s">
        <v>952</v>
      </c>
      <c r="Q35" s="227" t="s">
        <v>268</v>
      </c>
      <c r="R35" s="227" t="s">
        <v>158</v>
      </c>
      <c r="S35" s="228" t="s">
        <v>269</v>
      </c>
      <c r="T35" s="231">
        <v>-597621</v>
      </c>
      <c r="U35" s="227" t="s">
        <v>156</v>
      </c>
      <c r="V35" s="227" t="s">
        <v>270</v>
      </c>
      <c r="W35" s="229" t="s">
        <v>912</v>
      </c>
      <c r="Y35" s="342"/>
    </row>
    <row r="36" spans="1:25" s="127" customFormat="1" ht="18" customHeight="1" x14ac:dyDescent="0.3">
      <c r="A36" s="26"/>
      <c r="B36" s="160" t="s">
        <v>823</v>
      </c>
      <c r="C36" s="161" t="s">
        <v>135</v>
      </c>
      <c r="D36" s="161" t="s">
        <v>136</v>
      </c>
      <c r="E36" s="161" t="s">
        <v>162</v>
      </c>
      <c r="F36" s="241">
        <v>20331</v>
      </c>
      <c r="G36" s="161">
        <v>0</v>
      </c>
      <c r="H36" s="161">
        <v>4024205</v>
      </c>
      <c r="I36" s="192" t="s">
        <v>187</v>
      </c>
      <c r="J36" s="145" t="str">
        <f t="shared" si="0"/>
        <v/>
      </c>
      <c r="K36" s="145" t="str">
        <f t="shared" si="1"/>
        <v/>
      </c>
      <c r="L36" s="171"/>
      <c r="M36" s="110"/>
      <c r="N36" s="110"/>
      <c r="O36" s="226" t="s">
        <v>825</v>
      </c>
      <c r="P36" s="227" t="s">
        <v>953</v>
      </c>
      <c r="Q36" s="227" t="s">
        <v>164</v>
      </c>
      <c r="R36" s="227" t="s">
        <v>158</v>
      </c>
      <c r="S36" s="228" t="s">
        <v>237</v>
      </c>
      <c r="T36" s="231">
        <v>-501240</v>
      </c>
      <c r="U36" s="227" t="s">
        <v>156</v>
      </c>
      <c r="V36" s="227" t="s">
        <v>165</v>
      </c>
      <c r="W36" s="229" t="s">
        <v>912</v>
      </c>
      <c r="Y36" s="342"/>
    </row>
    <row r="37" spans="1:25" s="127" customFormat="1" ht="18" customHeight="1" x14ac:dyDescent="0.3">
      <c r="A37" s="26"/>
      <c r="B37" s="160" t="s">
        <v>823</v>
      </c>
      <c r="C37" s="161" t="s">
        <v>135</v>
      </c>
      <c r="D37" s="161" t="s">
        <v>139</v>
      </c>
      <c r="E37" s="161" t="s">
        <v>162</v>
      </c>
      <c r="F37" s="241">
        <v>6426</v>
      </c>
      <c r="G37" s="161">
        <v>0</v>
      </c>
      <c r="H37" s="161">
        <v>4044536</v>
      </c>
      <c r="I37" s="192" t="s">
        <v>8</v>
      </c>
      <c r="J37" s="145" t="str">
        <f t="shared" si="0"/>
        <v>Fact 4998</v>
      </c>
      <c r="K37" s="145" t="str">
        <f t="shared" si="1"/>
        <v xml:space="preserve">Panaderia La Franchuteria                    </v>
      </c>
      <c r="L37" s="171"/>
      <c r="M37" s="110"/>
      <c r="N37" s="110"/>
      <c r="O37" s="226" t="s">
        <v>825</v>
      </c>
      <c r="P37" s="227" t="s">
        <v>954</v>
      </c>
      <c r="Q37" s="227" t="s">
        <v>218</v>
      </c>
      <c r="R37" s="227" t="s">
        <v>158</v>
      </c>
      <c r="S37" s="228" t="s">
        <v>236</v>
      </c>
      <c r="T37" s="231">
        <v>-496695</v>
      </c>
      <c r="U37" s="227" t="s">
        <v>156</v>
      </c>
      <c r="V37" s="227" t="s">
        <v>219</v>
      </c>
      <c r="W37" s="229" t="s">
        <v>912</v>
      </c>
      <c r="Y37" s="342"/>
    </row>
    <row r="38" spans="1:25" s="127" customFormat="1" ht="18" customHeight="1" x14ac:dyDescent="0.3">
      <c r="A38" s="26"/>
      <c r="B38" s="160" t="s">
        <v>824</v>
      </c>
      <c r="C38" s="161" t="s">
        <v>135</v>
      </c>
      <c r="D38" s="161" t="s">
        <v>136</v>
      </c>
      <c r="E38" s="161" t="s">
        <v>162</v>
      </c>
      <c r="F38" s="241">
        <v>238000</v>
      </c>
      <c r="G38" s="161">
        <v>0</v>
      </c>
      <c r="H38" s="161">
        <v>3786205</v>
      </c>
      <c r="I38" s="192" t="s">
        <v>186</v>
      </c>
      <c r="J38" s="145" t="str">
        <f t="shared" si="0"/>
        <v>Mtto Solar PV</v>
      </c>
      <c r="K38" s="145" t="str">
        <f t="shared" si="1"/>
        <v xml:space="preserve">Servicios Elect Francisco Bobadilla          </v>
      </c>
      <c r="L38" s="171"/>
      <c r="M38" s="110"/>
      <c r="N38" s="110"/>
      <c r="O38" s="230" t="s">
        <v>825</v>
      </c>
      <c r="P38" s="227" t="s">
        <v>955</v>
      </c>
      <c r="Q38" s="227" t="s">
        <v>251</v>
      </c>
      <c r="R38" s="227" t="s">
        <v>158</v>
      </c>
      <c r="S38" s="228" t="s">
        <v>252</v>
      </c>
      <c r="T38" s="231">
        <v>-334382</v>
      </c>
      <c r="U38" s="227" t="s">
        <v>156</v>
      </c>
      <c r="V38" s="227" t="s">
        <v>253</v>
      </c>
      <c r="W38" s="229" t="s">
        <v>912</v>
      </c>
      <c r="Y38" s="209"/>
    </row>
    <row r="39" spans="1:25" s="127" customFormat="1" ht="18" customHeight="1" x14ac:dyDescent="0.3">
      <c r="A39" s="26"/>
      <c r="B39" s="160" t="s">
        <v>825</v>
      </c>
      <c r="C39" s="161" t="s">
        <v>135</v>
      </c>
      <c r="D39" s="161" t="s">
        <v>136</v>
      </c>
      <c r="E39" s="161" t="s">
        <v>162</v>
      </c>
      <c r="F39" s="241">
        <v>88000</v>
      </c>
      <c r="G39" s="161">
        <v>0</v>
      </c>
      <c r="H39" s="161">
        <v>3698205</v>
      </c>
      <c r="I39" s="192" t="s">
        <v>186</v>
      </c>
      <c r="J39" s="145" t="str">
        <f t="shared" si="0"/>
        <v>Fundas cojines</v>
      </c>
      <c r="K39" s="145" t="str">
        <f t="shared" si="1"/>
        <v xml:space="preserve">Oscar Ramos                                  </v>
      </c>
      <c r="L39" s="171"/>
      <c r="M39" s="110"/>
      <c r="N39" s="110"/>
      <c r="O39" s="230" t="s">
        <v>825</v>
      </c>
      <c r="P39" s="227" t="s">
        <v>956</v>
      </c>
      <c r="Q39" s="227" t="s">
        <v>213</v>
      </c>
      <c r="R39" s="227" t="s">
        <v>158</v>
      </c>
      <c r="S39" s="228" t="s">
        <v>232</v>
      </c>
      <c r="T39" s="231">
        <v>-225310</v>
      </c>
      <c r="U39" s="227" t="s">
        <v>156</v>
      </c>
      <c r="V39" s="227" t="s">
        <v>250</v>
      </c>
      <c r="W39" s="229" t="s">
        <v>912</v>
      </c>
      <c r="Y39" s="209"/>
    </row>
    <row r="40" spans="1:25" s="127" customFormat="1" ht="18" customHeight="1" x14ac:dyDescent="0.3">
      <c r="A40" s="26"/>
      <c r="B40" s="160" t="s">
        <v>826</v>
      </c>
      <c r="C40" s="161" t="s">
        <v>135</v>
      </c>
      <c r="D40" s="161" t="s">
        <v>139</v>
      </c>
      <c r="E40" s="161" t="s">
        <v>162</v>
      </c>
      <c r="F40" s="241">
        <v>100000</v>
      </c>
      <c r="G40" s="161">
        <v>0</v>
      </c>
      <c r="H40" s="161">
        <v>2198651</v>
      </c>
      <c r="I40" s="192" t="s">
        <v>185</v>
      </c>
      <c r="J40" s="145" t="str">
        <f t="shared" si="0"/>
        <v xml:space="preserve"> </v>
      </c>
      <c r="K40" s="145" t="str">
        <f t="shared" si="1"/>
        <v>SOCIEDAD HOTELERA ZAMORA RAMIREZ HERMANOS LIM</v>
      </c>
      <c r="L40" s="171"/>
      <c r="M40" s="110"/>
      <c r="N40" s="110"/>
      <c r="O40" s="230"/>
      <c r="P40" s="227"/>
      <c r="Q40" s="227"/>
      <c r="R40" s="227"/>
      <c r="S40" s="228"/>
      <c r="T40" s="231"/>
      <c r="U40" s="227"/>
      <c r="V40" s="227"/>
      <c r="W40" s="229"/>
      <c r="Y40" s="209"/>
    </row>
    <row r="41" spans="1:25" s="127" customFormat="1" ht="18" customHeight="1" x14ac:dyDescent="0.3">
      <c r="A41" s="26"/>
      <c r="B41" s="160" t="s">
        <v>826</v>
      </c>
      <c r="C41" s="161" t="s">
        <v>217</v>
      </c>
      <c r="D41" s="161" t="s">
        <v>238</v>
      </c>
      <c r="E41" s="161" t="s">
        <v>162</v>
      </c>
      <c r="F41" s="241">
        <v>0</v>
      </c>
      <c r="G41" s="161">
        <v>34000</v>
      </c>
      <c r="H41" s="161">
        <v>2298651</v>
      </c>
      <c r="I41" s="192" t="s">
        <v>189</v>
      </c>
      <c r="J41" s="145" t="str">
        <f t="shared" si="0"/>
        <v/>
      </c>
      <c r="K41" s="145" t="str">
        <f t="shared" si="1"/>
        <v/>
      </c>
      <c r="L41" s="171"/>
      <c r="M41" s="110"/>
      <c r="N41" s="110"/>
      <c r="O41" s="230"/>
      <c r="P41" s="227"/>
      <c r="Q41" s="227"/>
      <c r="R41" s="227"/>
      <c r="S41" s="228"/>
      <c r="T41" s="231"/>
      <c r="U41" s="227"/>
      <c r="V41" s="227"/>
      <c r="W41" s="229"/>
      <c r="Y41" s="209"/>
    </row>
    <row r="42" spans="1:25" s="127" customFormat="1" ht="18" customHeight="1" x14ac:dyDescent="0.3">
      <c r="A42" s="26"/>
      <c r="B42" s="160" t="s">
        <v>826</v>
      </c>
      <c r="C42" s="161" t="s">
        <v>135</v>
      </c>
      <c r="D42" s="161" t="s">
        <v>136</v>
      </c>
      <c r="E42" s="161" t="s">
        <v>162</v>
      </c>
      <c r="F42" s="241">
        <v>64000</v>
      </c>
      <c r="G42" s="161">
        <v>0</v>
      </c>
      <c r="H42" s="161">
        <v>2264651</v>
      </c>
      <c r="I42" s="192" t="s">
        <v>30</v>
      </c>
      <c r="J42" s="145" t="str">
        <f t="shared" si="0"/>
        <v>Sueldo jun19</v>
      </c>
      <c r="K42" s="145" t="str">
        <f t="shared" si="1"/>
        <v xml:space="preserve">Leslie Canaviri                              </v>
      </c>
      <c r="L42" s="171"/>
      <c r="M42" s="110"/>
      <c r="N42" s="110"/>
      <c r="O42" s="230"/>
      <c r="P42" s="227"/>
      <c r="Q42" s="227"/>
      <c r="R42" s="227"/>
      <c r="S42" s="228"/>
      <c r="T42" s="231"/>
      <c r="U42" s="227"/>
      <c r="V42" s="227"/>
      <c r="W42" s="229"/>
      <c r="Y42" s="209"/>
    </row>
    <row r="43" spans="1:25" s="127" customFormat="1" ht="18" customHeight="1" x14ac:dyDescent="0.3">
      <c r="A43" s="26"/>
      <c r="B43" s="160" t="s">
        <v>826</v>
      </c>
      <c r="C43" s="161" t="s">
        <v>135</v>
      </c>
      <c r="D43" s="161" t="s">
        <v>139</v>
      </c>
      <c r="E43" s="161" t="s">
        <v>162</v>
      </c>
      <c r="F43" s="241">
        <v>72000</v>
      </c>
      <c r="G43" s="161">
        <v>0</v>
      </c>
      <c r="H43" s="161">
        <v>2328651</v>
      </c>
      <c r="I43" s="192" t="s">
        <v>30</v>
      </c>
      <c r="J43" s="145" t="str">
        <f t="shared" si="0"/>
        <v>Sueldo jun19</v>
      </c>
      <c r="K43" s="145" t="str">
        <f t="shared" si="1"/>
        <v xml:space="preserve">Ausberto Vilacagua Lenis                     </v>
      </c>
      <c r="L43" s="171"/>
      <c r="M43" s="110"/>
      <c r="N43" s="110"/>
      <c r="O43" s="230"/>
      <c r="P43" s="227"/>
      <c r="Q43" s="227"/>
      <c r="R43" s="227"/>
      <c r="S43" s="228"/>
      <c r="T43" s="231"/>
      <c r="U43" s="227"/>
      <c r="V43" s="227"/>
      <c r="W43" s="229"/>
      <c r="Y43" s="209"/>
    </row>
    <row r="44" spans="1:25" s="127" customFormat="1" ht="18" customHeight="1" x14ac:dyDescent="0.3">
      <c r="A44" s="26"/>
      <c r="B44" s="160" t="s">
        <v>826</v>
      </c>
      <c r="C44" s="161" t="s">
        <v>135</v>
      </c>
      <c r="D44" s="161" t="s">
        <v>136</v>
      </c>
      <c r="E44" s="161" t="s">
        <v>162</v>
      </c>
      <c r="F44" s="241">
        <v>48000</v>
      </c>
      <c r="G44" s="161">
        <v>0</v>
      </c>
      <c r="H44" s="161">
        <v>2400651</v>
      </c>
      <c r="I44" s="192" t="s">
        <v>30</v>
      </c>
      <c r="J44" s="145" t="str">
        <f t="shared" si="0"/>
        <v>Sueldo jun19</v>
      </c>
      <c r="K44" s="145" t="str">
        <f t="shared" si="1"/>
        <v xml:space="preserve">Marcela Camata                               </v>
      </c>
      <c r="L44" s="171"/>
      <c r="M44" s="110"/>
      <c r="N44" s="110"/>
      <c r="O44" s="230"/>
      <c r="P44" s="227"/>
      <c r="Q44" s="227"/>
      <c r="R44" s="227"/>
      <c r="S44" s="228"/>
      <c r="T44" s="231"/>
      <c r="U44" s="227"/>
      <c r="V44" s="227"/>
      <c r="W44" s="229"/>
      <c r="Y44" s="209"/>
    </row>
    <row r="45" spans="1:25" s="127" customFormat="1" ht="18" customHeight="1" x14ac:dyDescent="0.3">
      <c r="A45" s="26"/>
      <c r="B45" s="160" t="s">
        <v>826</v>
      </c>
      <c r="C45" s="161" t="s">
        <v>135</v>
      </c>
      <c r="D45" s="161" t="s">
        <v>136</v>
      </c>
      <c r="E45" s="161" t="s">
        <v>162</v>
      </c>
      <c r="F45" s="241">
        <v>304000</v>
      </c>
      <c r="G45" s="161">
        <v>0</v>
      </c>
      <c r="H45" s="161">
        <v>2448651</v>
      </c>
      <c r="I45" s="192" t="s">
        <v>30</v>
      </c>
      <c r="J45" s="145" t="str">
        <f t="shared" si="0"/>
        <v>Sueldo jun19</v>
      </c>
      <c r="K45" s="145" t="str">
        <f t="shared" si="1"/>
        <v xml:space="preserve">Norma Gavia                                  </v>
      </c>
      <c r="L45" s="171"/>
      <c r="M45" s="110"/>
      <c r="N45" s="110"/>
      <c r="O45" s="230"/>
      <c r="P45" s="227"/>
      <c r="Q45" s="227"/>
      <c r="R45" s="227"/>
      <c r="S45" s="228"/>
      <c r="T45" s="231"/>
      <c r="U45" s="227"/>
      <c r="V45" s="227"/>
      <c r="W45" s="229"/>
      <c r="Y45" s="209"/>
    </row>
    <row r="46" spans="1:25" s="127" customFormat="1" ht="18" customHeight="1" x14ac:dyDescent="0.3">
      <c r="A46" s="26"/>
      <c r="B46" s="160" t="s">
        <v>826</v>
      </c>
      <c r="C46" s="161" t="s">
        <v>135</v>
      </c>
      <c r="D46" s="161" t="s">
        <v>136</v>
      </c>
      <c r="E46" s="161" t="s">
        <v>162</v>
      </c>
      <c r="F46" s="241">
        <v>128000</v>
      </c>
      <c r="G46" s="161">
        <v>0</v>
      </c>
      <c r="H46" s="161">
        <v>2752651</v>
      </c>
      <c r="I46" s="192" t="s">
        <v>30</v>
      </c>
      <c r="J46" s="145" t="str">
        <f t="shared" si="0"/>
        <v>Sueldo jun19</v>
      </c>
      <c r="K46" s="145" t="str">
        <f t="shared" si="1"/>
        <v xml:space="preserve">Francisco Vargas                             </v>
      </c>
      <c r="L46" s="171"/>
      <c r="M46" s="110"/>
      <c r="N46" s="110"/>
      <c r="O46" s="230"/>
      <c r="P46" s="227"/>
      <c r="Q46" s="227"/>
      <c r="R46" s="227"/>
      <c r="S46" s="228"/>
      <c r="T46" s="231"/>
      <c r="U46" s="227"/>
      <c r="V46" s="227"/>
      <c r="W46" s="229"/>
    </row>
    <row r="47" spans="1:25" s="127" customFormat="1" ht="18" customHeight="1" x14ac:dyDescent="0.3">
      <c r="A47" s="26"/>
      <c r="B47" s="160" t="s">
        <v>826</v>
      </c>
      <c r="C47" s="161" t="s">
        <v>135</v>
      </c>
      <c r="D47" s="161" t="s">
        <v>136</v>
      </c>
      <c r="E47" s="161" t="s">
        <v>162</v>
      </c>
      <c r="F47" s="241">
        <v>501240</v>
      </c>
      <c r="G47" s="161">
        <v>0</v>
      </c>
      <c r="H47" s="161">
        <v>2880651</v>
      </c>
      <c r="I47" s="192" t="s">
        <v>30</v>
      </c>
      <c r="J47" s="145" t="str">
        <f t="shared" si="0"/>
        <v>Sueldo jun19</v>
      </c>
      <c r="K47" s="145" t="str">
        <f t="shared" si="1"/>
        <v xml:space="preserve">Silvia Perez Ibarra                          </v>
      </c>
      <c r="L47" s="171"/>
      <c r="M47" s="171"/>
      <c r="N47" s="110"/>
      <c r="O47" s="230"/>
      <c r="P47" s="227"/>
      <c r="Q47" s="227"/>
      <c r="R47" s="227"/>
      <c r="S47" s="228"/>
      <c r="T47" s="231"/>
      <c r="U47" s="227"/>
      <c r="V47" s="227"/>
      <c r="W47" s="229"/>
    </row>
    <row r="48" spans="1:25" s="127" customFormat="1" ht="18" customHeight="1" x14ac:dyDescent="0.3">
      <c r="A48" s="26"/>
      <c r="B48" s="160" t="s">
        <v>826</v>
      </c>
      <c r="C48" s="161" t="s">
        <v>135</v>
      </c>
      <c r="D48" s="161" t="s">
        <v>136</v>
      </c>
      <c r="E48" s="161" t="s">
        <v>162</v>
      </c>
      <c r="F48" s="241">
        <v>334382</v>
      </c>
      <c r="G48" s="161">
        <v>0</v>
      </c>
      <c r="H48" s="161">
        <v>3381891</v>
      </c>
      <c r="I48" s="192" t="s">
        <v>30</v>
      </c>
      <c r="J48" s="145" t="str">
        <f t="shared" si="0"/>
        <v>Sueldo jun19</v>
      </c>
      <c r="K48" s="145" t="str">
        <f t="shared" si="1"/>
        <v xml:space="preserve">Ana Cruz Varas                               </v>
      </c>
      <c r="L48" s="171"/>
      <c r="M48" s="171"/>
      <c r="N48" s="110"/>
      <c r="O48" s="230"/>
      <c r="P48" s="227"/>
      <c r="Q48" s="227"/>
      <c r="R48" s="227"/>
      <c r="S48" s="228"/>
      <c r="T48" s="231"/>
      <c r="U48" s="227"/>
      <c r="V48" s="227"/>
      <c r="W48" s="229"/>
    </row>
    <row r="49" spans="1:23" s="146" customFormat="1" ht="18" customHeight="1" x14ac:dyDescent="0.3">
      <c r="A49" s="26"/>
      <c r="B49" s="160" t="s">
        <v>826</v>
      </c>
      <c r="C49" s="161" t="s">
        <v>135</v>
      </c>
      <c r="D49" s="161" t="s">
        <v>136</v>
      </c>
      <c r="E49" s="161" t="s">
        <v>162</v>
      </c>
      <c r="F49" s="241">
        <v>1301717</v>
      </c>
      <c r="G49" s="161">
        <v>0</v>
      </c>
      <c r="H49" s="161">
        <v>3716273</v>
      </c>
      <c r="I49" s="192" t="s">
        <v>30</v>
      </c>
      <c r="J49" s="145" t="str">
        <f t="shared" si="0"/>
        <v>Sueldo jun19</v>
      </c>
      <c r="K49" s="145" t="str">
        <f t="shared" si="1"/>
        <v xml:space="preserve">Angelica Ramirez Muñoz                       </v>
      </c>
      <c r="L49" s="171"/>
      <c r="M49" s="171"/>
      <c r="N49" s="110"/>
      <c r="O49" s="230"/>
      <c r="P49" s="227"/>
      <c r="Q49" s="227"/>
      <c r="R49" s="227"/>
      <c r="S49" s="228"/>
      <c r="T49" s="231"/>
      <c r="U49" s="227"/>
      <c r="V49" s="227"/>
      <c r="W49" s="229"/>
    </row>
    <row r="50" spans="1:23" s="146" customFormat="1" ht="18" customHeight="1" x14ac:dyDescent="0.3">
      <c r="A50" s="26"/>
      <c r="B50" s="160" t="s">
        <v>826</v>
      </c>
      <c r="C50" s="161" t="s">
        <v>135</v>
      </c>
      <c r="D50" s="161" t="s">
        <v>136</v>
      </c>
      <c r="E50" s="161" t="s">
        <v>162</v>
      </c>
      <c r="F50" s="241">
        <v>599416</v>
      </c>
      <c r="G50" s="161">
        <v>0</v>
      </c>
      <c r="H50" s="161">
        <v>5017990</v>
      </c>
      <c r="I50" s="192" t="s">
        <v>30</v>
      </c>
      <c r="J50" s="145" t="str">
        <f t="shared" si="0"/>
        <v>Sueldo jun19</v>
      </c>
      <c r="K50" s="145" t="str">
        <f t="shared" si="1"/>
        <v xml:space="preserve">Carlos Moscoso                               </v>
      </c>
      <c r="L50" s="171"/>
      <c r="M50" s="171"/>
      <c r="N50" s="110"/>
      <c r="O50" s="230"/>
      <c r="P50" s="227"/>
      <c r="Q50" s="227"/>
      <c r="R50" s="227"/>
      <c r="S50" s="228"/>
      <c r="T50" s="231"/>
      <c r="U50" s="227"/>
      <c r="V50" s="227"/>
      <c r="W50" s="229"/>
    </row>
    <row r="51" spans="1:23" s="146" customFormat="1" ht="18" customHeight="1" x14ac:dyDescent="0.3">
      <c r="A51" s="26"/>
      <c r="B51" s="160" t="s">
        <v>826</v>
      </c>
      <c r="C51" s="161" t="s">
        <v>135</v>
      </c>
      <c r="D51" s="161" t="s">
        <v>136</v>
      </c>
      <c r="E51" s="161" t="s">
        <v>162</v>
      </c>
      <c r="F51" s="241">
        <v>1163727</v>
      </c>
      <c r="G51" s="161">
        <v>0</v>
      </c>
      <c r="H51" s="161">
        <v>5617406</v>
      </c>
      <c r="I51" s="192" t="s">
        <v>30</v>
      </c>
      <c r="J51" s="145" t="str">
        <f t="shared" si="0"/>
        <v>Sueldo jun19</v>
      </c>
      <c r="K51" s="145" t="str">
        <f t="shared" si="1"/>
        <v xml:space="preserve">Mara Jose Paez Zumaran                       </v>
      </c>
      <c r="L51" s="171"/>
      <c r="M51" s="171"/>
      <c r="N51" s="110"/>
      <c r="O51" s="230"/>
      <c r="P51" s="227"/>
      <c r="Q51" s="227"/>
      <c r="R51" s="227"/>
      <c r="S51" s="228"/>
      <c r="T51" s="231"/>
      <c r="U51" s="227"/>
      <c r="V51" s="227"/>
      <c r="W51" s="229"/>
    </row>
    <row r="52" spans="1:23" s="146" customFormat="1" ht="18" customHeight="1" x14ac:dyDescent="0.3">
      <c r="A52" s="26"/>
      <c r="B52" s="160" t="s">
        <v>826</v>
      </c>
      <c r="C52" s="161" t="s">
        <v>135</v>
      </c>
      <c r="D52" s="161" t="s">
        <v>136</v>
      </c>
      <c r="E52" s="161" t="s">
        <v>162</v>
      </c>
      <c r="F52" s="241">
        <v>496695</v>
      </c>
      <c r="G52" s="161">
        <v>0</v>
      </c>
      <c r="H52" s="161">
        <v>6781133</v>
      </c>
      <c r="I52" s="192" t="s">
        <v>30</v>
      </c>
      <c r="J52" s="145" t="str">
        <f t="shared" si="0"/>
        <v>Sueldo jun19</v>
      </c>
      <c r="K52" s="145" t="str">
        <f t="shared" si="1"/>
        <v xml:space="preserve">Juany Estelo Cruz                            </v>
      </c>
      <c r="L52" s="171"/>
      <c r="M52" s="171"/>
      <c r="N52" s="110"/>
      <c r="O52" s="230"/>
      <c r="P52" s="227"/>
      <c r="Q52" s="227"/>
      <c r="R52" s="227"/>
      <c r="S52" s="228"/>
      <c r="T52" s="231"/>
      <c r="U52" s="227"/>
      <c r="V52" s="227"/>
      <c r="W52" s="229"/>
    </row>
    <row r="53" spans="1:23" s="146" customFormat="1" ht="18" customHeight="1" x14ac:dyDescent="0.3">
      <c r="A53" s="26"/>
      <c r="B53" s="160" t="s">
        <v>826</v>
      </c>
      <c r="C53" s="161" t="s">
        <v>135</v>
      </c>
      <c r="D53" s="161" t="s">
        <v>136</v>
      </c>
      <c r="E53" s="161" t="s">
        <v>162</v>
      </c>
      <c r="F53" s="241">
        <v>597446</v>
      </c>
      <c r="G53" s="161">
        <v>0</v>
      </c>
      <c r="H53" s="161">
        <v>7277828</v>
      </c>
      <c r="I53" s="192" t="s">
        <v>30</v>
      </c>
      <c r="J53" s="145" t="str">
        <f t="shared" si="0"/>
        <v>Sueldo jun19</v>
      </c>
      <c r="K53" s="145" t="str">
        <f t="shared" si="1"/>
        <v xml:space="preserve">Leticia Alessi                               </v>
      </c>
      <c r="L53" s="171"/>
      <c r="M53" s="171"/>
      <c r="N53" s="110"/>
      <c r="O53" s="209"/>
      <c r="P53" s="209"/>
      <c r="Q53" s="209"/>
      <c r="R53" s="209"/>
      <c r="S53" s="209"/>
      <c r="T53" s="209"/>
      <c r="U53" s="209"/>
      <c r="V53" s="209"/>
      <c r="W53" s="209"/>
    </row>
    <row r="54" spans="1:23" s="146" customFormat="1" ht="18" customHeight="1" x14ac:dyDescent="0.3">
      <c r="A54" s="26"/>
      <c r="B54" s="160" t="s">
        <v>826</v>
      </c>
      <c r="C54" s="161" t="s">
        <v>135</v>
      </c>
      <c r="D54" s="161" t="s">
        <v>136</v>
      </c>
      <c r="E54" s="161" t="s">
        <v>162</v>
      </c>
      <c r="F54" s="241">
        <v>225310</v>
      </c>
      <c r="G54" s="161">
        <v>0</v>
      </c>
      <c r="H54" s="161">
        <v>7875274</v>
      </c>
      <c r="I54" s="192" t="s">
        <v>30</v>
      </c>
      <c r="J54" s="145" t="str">
        <f t="shared" si="0"/>
        <v>Sueldo jun19</v>
      </c>
      <c r="K54" s="145" t="str">
        <f t="shared" si="1"/>
        <v xml:space="preserve">Luis Arias                                   </v>
      </c>
      <c r="L54" s="171"/>
      <c r="M54" s="171"/>
      <c r="N54" s="110"/>
      <c r="O54" s="209"/>
      <c r="P54" s="209"/>
      <c r="Q54" s="209"/>
      <c r="R54" s="209"/>
      <c r="S54" s="209"/>
      <c r="T54" s="209"/>
      <c r="U54" s="209"/>
      <c r="V54" s="209"/>
      <c r="W54" s="209"/>
    </row>
    <row r="55" spans="1:23" s="146" customFormat="1" ht="18" customHeight="1" x14ac:dyDescent="0.3">
      <c r="A55" s="26"/>
      <c r="B55" s="160" t="s">
        <v>826</v>
      </c>
      <c r="C55" s="161" t="s">
        <v>135</v>
      </c>
      <c r="D55" s="161" t="s">
        <v>136</v>
      </c>
      <c r="E55" s="161" t="s">
        <v>162</v>
      </c>
      <c r="F55" s="241">
        <v>597621</v>
      </c>
      <c r="G55" s="161">
        <v>0</v>
      </c>
      <c r="H55" s="161">
        <v>8100584</v>
      </c>
      <c r="I55" s="192" t="s">
        <v>30</v>
      </c>
      <c r="J55" s="145" t="str">
        <f t="shared" ref="J55" si="2">IFERROR(VLOOKUP(-F55,$T$3:$W$50,4,FALSE),"")</f>
        <v>Sueldo jun19</v>
      </c>
      <c r="K55" s="145" t="str">
        <f t="shared" ref="K55" si="3">IFERROR(VLOOKUP(-F55,$T$3:$W$50,3,FALSE),"")</f>
        <v xml:space="preserve">Alexi Muchairo Manu                          </v>
      </c>
      <c r="L55" s="171"/>
      <c r="M55" s="171"/>
      <c r="N55" s="110"/>
      <c r="O55" s="209"/>
      <c r="P55" s="209"/>
      <c r="Q55" s="209"/>
      <c r="R55" s="209"/>
      <c r="S55" s="209"/>
      <c r="T55" s="209"/>
      <c r="U55" s="209"/>
      <c r="V55" s="209"/>
      <c r="W55" s="209"/>
    </row>
    <row r="56" spans="1:23" s="146" customFormat="1" ht="18" customHeight="1" x14ac:dyDescent="0.3">
      <c r="A56" s="26"/>
      <c r="B56" s="160" t="s">
        <v>826</v>
      </c>
      <c r="C56" s="161" t="s">
        <v>135</v>
      </c>
      <c r="D56" s="161" t="s">
        <v>140</v>
      </c>
      <c r="E56" s="161" t="s">
        <v>162</v>
      </c>
      <c r="F56" s="241">
        <v>0</v>
      </c>
      <c r="G56" s="161">
        <v>5000000</v>
      </c>
      <c r="H56" s="161">
        <v>8698205</v>
      </c>
      <c r="I56" s="192" t="s">
        <v>147</v>
      </c>
      <c r="J56" s="145"/>
      <c r="K56" s="145"/>
      <c r="L56" s="171"/>
      <c r="M56" s="171"/>
      <c r="N56" s="110"/>
      <c r="O56" s="209"/>
      <c r="P56" s="209"/>
      <c r="Q56" s="209"/>
      <c r="R56" s="209"/>
      <c r="S56" s="209"/>
      <c r="T56" s="209"/>
      <c r="U56" s="209"/>
      <c r="V56" s="209"/>
      <c r="W56" s="209"/>
    </row>
    <row r="57" spans="1:23" s="209" customFormat="1" ht="18" customHeight="1" x14ac:dyDescent="0.3">
      <c r="A57" s="26"/>
      <c r="B57" s="160"/>
      <c r="C57" s="161"/>
      <c r="D57" s="161"/>
      <c r="E57" s="161"/>
      <c r="F57" s="241"/>
      <c r="G57" s="161"/>
      <c r="H57" s="161"/>
      <c r="I57" s="192"/>
      <c r="J57" s="145"/>
      <c r="K57" s="145"/>
      <c r="L57" s="171"/>
      <c r="M57" s="171"/>
      <c r="N57" s="110"/>
    </row>
    <row r="58" spans="1:23" s="209" customFormat="1" ht="18" customHeight="1" x14ac:dyDescent="0.3">
      <c r="A58" s="26"/>
      <c r="B58" s="160"/>
      <c r="C58" s="161"/>
      <c r="D58" s="161"/>
      <c r="E58" s="161"/>
      <c r="F58" s="241"/>
      <c r="G58" s="161"/>
      <c r="H58" s="161"/>
      <c r="I58" s="192"/>
      <c r="J58" s="145"/>
      <c r="K58" s="145"/>
      <c r="L58" s="171"/>
      <c r="M58" s="171"/>
      <c r="N58" s="110"/>
    </row>
    <row r="59" spans="1:23" s="209" customFormat="1" ht="18" customHeight="1" x14ac:dyDescent="0.3">
      <c r="A59" s="26"/>
      <c r="B59" s="160"/>
      <c r="C59" s="161"/>
      <c r="D59" s="161"/>
      <c r="E59" s="161"/>
      <c r="F59" s="241"/>
      <c r="G59" s="161"/>
      <c r="H59" s="161"/>
      <c r="I59" s="192"/>
      <c r="J59" s="145"/>
      <c r="K59" s="145"/>
      <c r="L59" s="171"/>
      <c r="M59" s="171"/>
      <c r="N59" s="110"/>
    </row>
    <row r="60" spans="1:23" s="209" customFormat="1" ht="18" customHeight="1" x14ac:dyDescent="0.3">
      <c r="A60" s="26"/>
      <c r="B60" s="160"/>
      <c r="C60" s="161"/>
      <c r="D60" s="161"/>
      <c r="E60" s="161"/>
      <c r="F60" s="241"/>
      <c r="G60" s="161"/>
      <c r="H60" s="161"/>
      <c r="I60" s="192"/>
      <c r="J60" s="145"/>
      <c r="K60" s="145"/>
      <c r="L60" s="171"/>
      <c r="M60" s="171"/>
      <c r="N60" s="110"/>
    </row>
    <row r="61" spans="1:23" s="209" customFormat="1" ht="18" customHeight="1" x14ac:dyDescent="0.3">
      <c r="A61" s="26"/>
      <c r="B61" s="160"/>
      <c r="C61" s="161"/>
      <c r="D61" s="161"/>
      <c r="E61" s="161"/>
      <c r="F61" s="241"/>
      <c r="G61" s="161"/>
      <c r="H61" s="161"/>
      <c r="I61" s="192"/>
      <c r="J61" s="145"/>
      <c r="K61" s="145"/>
      <c r="L61" s="171"/>
      <c r="M61" s="171"/>
      <c r="N61" s="110"/>
    </row>
    <row r="62" spans="1:23" s="209" customFormat="1" ht="18" customHeight="1" x14ac:dyDescent="0.3">
      <c r="A62" s="26"/>
      <c r="B62" s="160"/>
      <c r="C62" s="161"/>
      <c r="D62" s="161"/>
      <c r="E62" s="161"/>
      <c r="F62" s="241"/>
      <c r="G62" s="161"/>
      <c r="H62" s="161"/>
      <c r="I62" s="192"/>
      <c r="J62" s="145"/>
      <c r="K62" s="145"/>
      <c r="L62" s="171"/>
      <c r="M62" s="171"/>
      <c r="N62" s="110"/>
    </row>
    <row r="63" spans="1:23" s="209" customFormat="1" ht="18" customHeight="1" x14ac:dyDescent="0.3">
      <c r="A63" s="26"/>
      <c r="B63" s="160"/>
      <c r="C63" s="161"/>
      <c r="D63" s="161"/>
      <c r="E63" s="161"/>
      <c r="F63" s="241"/>
      <c r="G63" s="161"/>
      <c r="H63" s="161"/>
      <c r="I63" s="192"/>
      <c r="J63" s="145"/>
      <c r="K63" s="145"/>
      <c r="L63" s="171"/>
      <c r="M63" s="110"/>
      <c r="N63" s="110"/>
    </row>
    <row r="64" spans="1:23" s="209" customFormat="1" ht="18" customHeight="1" x14ac:dyDescent="0.3">
      <c r="A64" s="26"/>
      <c r="B64" s="160"/>
      <c r="C64" s="161"/>
      <c r="D64" s="161"/>
      <c r="E64" s="161"/>
      <c r="F64" s="241"/>
      <c r="G64" s="161"/>
      <c r="H64" s="161"/>
      <c r="I64" s="192"/>
      <c r="J64" s="145"/>
      <c r="K64" s="145"/>
      <c r="L64" s="171"/>
      <c r="M64" s="110"/>
      <c r="N64" s="110"/>
    </row>
    <row r="65" spans="1:23" s="209" customFormat="1" ht="18" customHeight="1" x14ac:dyDescent="0.3">
      <c r="A65" s="26"/>
      <c r="B65" s="160"/>
      <c r="C65" s="161"/>
      <c r="D65" s="161"/>
      <c r="E65" s="161"/>
      <c r="F65" s="161"/>
      <c r="G65" s="161"/>
      <c r="H65" s="161"/>
      <c r="I65" s="192"/>
      <c r="J65" s="145"/>
      <c r="K65" s="145"/>
      <c r="L65" s="171"/>
      <c r="M65" s="110"/>
      <c r="N65" s="110"/>
    </row>
    <row r="66" spans="1:23" s="209" customFormat="1" ht="18" customHeight="1" x14ac:dyDescent="0.3">
      <c r="A66" s="26"/>
      <c r="B66" s="160"/>
      <c r="C66" s="161"/>
      <c r="D66" s="161"/>
      <c r="E66" s="161"/>
      <c r="F66" s="161"/>
      <c r="G66" s="161"/>
      <c r="H66" s="161"/>
      <c r="I66" s="192"/>
      <c r="J66" s="145"/>
      <c r="K66" s="145"/>
      <c r="L66" s="171"/>
      <c r="M66" s="110"/>
      <c r="N66" s="110"/>
    </row>
    <row r="67" spans="1:23" s="209" customFormat="1" ht="18" customHeight="1" x14ac:dyDescent="0.3">
      <c r="A67" s="26"/>
      <c r="B67" s="160"/>
      <c r="C67" s="161"/>
      <c r="D67" s="161"/>
      <c r="E67" s="161"/>
      <c r="F67" s="161"/>
      <c r="G67" s="161"/>
      <c r="H67" s="161"/>
      <c r="I67" s="192"/>
      <c r="J67" s="145"/>
      <c r="K67" s="145"/>
      <c r="L67" s="171"/>
      <c r="M67" s="110"/>
      <c r="N67" s="110"/>
    </row>
    <row r="68" spans="1:23" s="209" customFormat="1" ht="18" customHeight="1" x14ac:dyDescent="0.3">
      <c r="A68" s="26"/>
      <c r="B68" s="160"/>
      <c r="C68" s="161"/>
      <c r="D68" s="161"/>
      <c r="E68" s="161"/>
      <c r="F68" s="161"/>
      <c r="G68" s="161"/>
      <c r="H68" s="161"/>
      <c r="I68" s="192"/>
      <c r="J68" s="145" t="str">
        <f t="shared" ref="J68" si="4">IFERROR(VLOOKUP(-F68,$T$3:$W$50,4,FALSE),"")</f>
        <v/>
      </c>
      <c r="K68" s="145" t="str">
        <f t="shared" ref="K68" si="5">IFERROR(VLOOKUP(-F68,$T$3:$W$50,3,FALSE),"")</f>
        <v/>
      </c>
      <c r="L68" s="171"/>
      <c r="M68" s="110"/>
      <c r="N68" s="110"/>
    </row>
    <row r="69" spans="1:23" s="209" customFormat="1" ht="18" customHeight="1" x14ac:dyDescent="0.3">
      <c r="A69" s="26"/>
      <c r="B69" s="160"/>
      <c r="C69" s="161"/>
      <c r="D69" s="161"/>
      <c r="E69" s="161"/>
      <c r="F69" s="161"/>
      <c r="G69" s="161"/>
      <c r="H69" s="161"/>
      <c r="I69" s="192"/>
      <c r="J69" s="145" t="str">
        <f t="shared" ref="J69:J71" si="6">IFERROR(VLOOKUP(-F69,$T$3:$W$50,4,FALSE),"")</f>
        <v/>
      </c>
      <c r="K69" s="145" t="str">
        <f t="shared" ref="K69:K71" si="7">IFERROR(VLOOKUP(-F69,$T$3:$W$50,3,FALSE),"")</f>
        <v/>
      </c>
      <c r="L69" s="171"/>
      <c r="M69" s="110"/>
      <c r="N69" s="110"/>
    </row>
    <row r="70" spans="1:23" s="209" customFormat="1" ht="18" customHeight="1" x14ac:dyDescent="0.3">
      <c r="A70" s="26"/>
      <c r="B70" s="160"/>
      <c r="C70" s="161"/>
      <c r="D70" s="161"/>
      <c r="E70" s="161"/>
      <c r="F70" s="161"/>
      <c r="G70" s="161"/>
      <c r="H70" s="161"/>
      <c r="I70" s="192"/>
      <c r="J70" s="145" t="str">
        <f t="shared" si="6"/>
        <v/>
      </c>
      <c r="K70" s="145" t="str">
        <f t="shared" si="7"/>
        <v/>
      </c>
      <c r="L70" s="171"/>
      <c r="M70" s="110"/>
      <c r="N70" s="110"/>
    </row>
    <row r="71" spans="1:23" s="209" customFormat="1" ht="18" customHeight="1" x14ac:dyDescent="0.3">
      <c r="A71" s="26"/>
      <c r="B71" s="160"/>
      <c r="C71" s="161"/>
      <c r="D71" s="161"/>
      <c r="E71" s="161"/>
      <c r="F71" s="161"/>
      <c r="G71" s="161"/>
      <c r="H71" s="161"/>
      <c r="I71" s="192"/>
      <c r="J71" s="145" t="str">
        <f t="shared" si="6"/>
        <v/>
      </c>
      <c r="K71" s="145" t="str">
        <f t="shared" si="7"/>
        <v/>
      </c>
      <c r="L71" s="171"/>
      <c r="M71" s="110"/>
      <c r="N71" s="110"/>
    </row>
    <row r="72" spans="1:23" s="209" customFormat="1" ht="18" customHeight="1" x14ac:dyDescent="0.3">
      <c r="A72" s="26"/>
      <c r="B72" s="160"/>
      <c r="C72" s="161"/>
      <c r="D72" s="161"/>
      <c r="E72" s="161"/>
      <c r="F72" s="161"/>
      <c r="G72" s="161"/>
      <c r="H72" s="161"/>
      <c r="I72" s="192"/>
      <c r="J72" s="145"/>
      <c r="K72" s="145"/>
      <c r="L72" s="171"/>
      <c r="M72" s="110"/>
      <c r="N72" s="110"/>
    </row>
    <row r="73" spans="1:23" s="209" customFormat="1" ht="18" customHeight="1" x14ac:dyDescent="0.3">
      <c r="A73" s="26"/>
      <c r="B73" s="160"/>
      <c r="C73" s="161"/>
      <c r="D73" s="161"/>
      <c r="E73" s="161"/>
      <c r="F73" s="161"/>
      <c r="G73" s="161"/>
      <c r="H73" s="161"/>
      <c r="I73" s="192"/>
      <c r="J73" s="145"/>
      <c r="K73" s="145"/>
      <c r="L73" s="171"/>
      <c r="M73" s="110"/>
      <c r="N73" s="110"/>
    </row>
    <row r="74" spans="1:23" s="209" customFormat="1" ht="18" customHeight="1" x14ac:dyDescent="0.3">
      <c r="A74" s="26"/>
      <c r="B74" s="160"/>
      <c r="C74" s="161"/>
      <c r="D74" s="161"/>
      <c r="E74" s="161"/>
      <c r="F74" s="161"/>
      <c r="G74" s="161"/>
      <c r="H74" s="161"/>
      <c r="I74" s="192"/>
      <c r="J74" s="145"/>
      <c r="K74" s="145"/>
      <c r="L74" s="171"/>
      <c r="M74" s="110"/>
      <c r="N74" s="110"/>
    </row>
    <row r="75" spans="1:23" s="146" customFormat="1" ht="18" customHeight="1" x14ac:dyDescent="0.3">
      <c r="A75" s="26"/>
      <c r="B75" s="160"/>
      <c r="C75" s="161"/>
      <c r="D75" s="161"/>
      <c r="E75" s="161"/>
      <c r="F75" s="161"/>
      <c r="G75" s="161"/>
      <c r="H75" s="161"/>
      <c r="I75" s="192"/>
      <c r="J75" s="145"/>
      <c r="K75" s="145"/>
      <c r="L75" s="171"/>
      <c r="M75" s="110"/>
      <c r="N75" s="110"/>
      <c r="O75" s="209"/>
      <c r="P75" s="209"/>
      <c r="Q75" s="209"/>
      <c r="R75" s="209"/>
      <c r="S75" s="209"/>
      <c r="T75" s="209"/>
      <c r="U75" s="209"/>
      <c r="V75" s="209"/>
      <c r="W75" s="209"/>
    </row>
    <row r="76" spans="1:23" s="146" customFormat="1" ht="18" customHeight="1" x14ac:dyDescent="0.3">
      <c r="A76" s="26"/>
      <c r="B76" s="160"/>
      <c r="C76" s="161"/>
      <c r="D76" s="161"/>
      <c r="E76" s="161"/>
      <c r="F76" s="161"/>
      <c r="G76" s="161"/>
      <c r="H76" s="161"/>
      <c r="I76" s="192"/>
      <c r="J76" s="145"/>
      <c r="K76" s="145"/>
      <c r="L76" s="171"/>
      <c r="M76" s="110"/>
      <c r="N76" s="110"/>
      <c r="O76" s="209"/>
      <c r="P76" s="209"/>
      <c r="Q76" s="209"/>
      <c r="R76" s="209"/>
      <c r="S76" s="209"/>
      <c r="T76" s="209"/>
      <c r="U76" s="209"/>
      <c r="V76" s="209"/>
      <c r="W76" s="209"/>
    </row>
    <row r="77" spans="1:23" s="146" customFormat="1" ht="18" customHeight="1" x14ac:dyDescent="0.3">
      <c r="A77" s="26"/>
      <c r="B77" s="160"/>
      <c r="C77" s="161"/>
      <c r="D77" s="161"/>
      <c r="E77" s="161"/>
      <c r="F77" s="161"/>
      <c r="G77" s="161"/>
      <c r="H77" s="161"/>
      <c r="I77" s="192"/>
      <c r="J77" s="145"/>
      <c r="K77" s="145"/>
      <c r="L77" s="171"/>
      <c r="M77" s="110"/>
      <c r="N77" s="110"/>
      <c r="O77" s="209"/>
      <c r="P77" s="209"/>
      <c r="Q77" s="209"/>
      <c r="R77" s="209"/>
      <c r="S77" s="209"/>
      <c r="T77" s="209"/>
      <c r="U77" s="209"/>
      <c r="V77" s="209"/>
      <c r="W77" s="209"/>
    </row>
    <row r="78" spans="1:23" s="146" customFormat="1" ht="18" customHeight="1" x14ac:dyDescent="0.3">
      <c r="A78" s="26"/>
      <c r="B78" s="160"/>
      <c r="C78" s="161"/>
      <c r="D78" s="161"/>
      <c r="E78" s="161"/>
      <c r="F78" s="161"/>
      <c r="G78" s="161"/>
      <c r="H78" s="161"/>
      <c r="I78" s="192"/>
      <c r="J78" s="145"/>
      <c r="K78" s="145"/>
      <c r="L78" s="171"/>
      <c r="M78" s="110"/>
      <c r="N78" s="110"/>
      <c r="O78" s="209"/>
      <c r="P78" s="209"/>
      <c r="Q78" s="209"/>
      <c r="R78" s="209"/>
      <c r="S78" s="209"/>
      <c r="T78" s="209"/>
      <c r="U78" s="209"/>
      <c r="V78" s="209"/>
      <c r="W78" s="209"/>
    </row>
    <row r="79" spans="1:23" s="146" customFormat="1" ht="18" customHeight="1" x14ac:dyDescent="0.3">
      <c r="A79" s="26"/>
      <c r="B79" s="160"/>
      <c r="C79" s="161"/>
      <c r="D79" s="161"/>
      <c r="E79" s="161"/>
      <c r="F79" s="161"/>
      <c r="G79" s="161"/>
      <c r="H79" s="161"/>
      <c r="I79" s="192"/>
      <c r="J79" s="145"/>
      <c r="K79" s="145"/>
      <c r="L79" s="171"/>
      <c r="M79" s="110"/>
      <c r="N79" s="110"/>
      <c r="O79" s="209"/>
      <c r="P79" s="209"/>
      <c r="Q79" s="209"/>
      <c r="R79" s="209"/>
      <c r="S79" s="209"/>
      <c r="T79" s="209"/>
      <c r="U79" s="209"/>
      <c r="V79" s="209"/>
      <c r="W79" s="209"/>
    </row>
    <row r="80" spans="1:23" s="146" customFormat="1" ht="18" customHeight="1" x14ac:dyDescent="0.3">
      <c r="A80" s="26"/>
      <c r="B80" s="160"/>
      <c r="C80" s="161"/>
      <c r="D80" s="161"/>
      <c r="E80" s="161"/>
      <c r="F80" s="161"/>
      <c r="G80" s="161"/>
      <c r="H80" s="161"/>
      <c r="I80" s="192"/>
      <c r="J80" s="145" t="str">
        <f t="shared" ref="J80" si="8">IFERROR(VLOOKUP(-F80,$T$3:$W$50,4,FALSE),"")</f>
        <v/>
      </c>
      <c r="K80" s="145" t="str">
        <f t="shared" ref="K80" si="9">IFERROR(VLOOKUP(-F80,$T$3:$W$50,3,FALSE),"")</f>
        <v/>
      </c>
      <c r="L80" s="171"/>
      <c r="M80" s="110"/>
      <c r="N80" s="110"/>
      <c r="O80" s="209"/>
      <c r="P80" s="209"/>
      <c r="Q80" s="209"/>
      <c r="R80" s="209"/>
      <c r="S80" s="209"/>
      <c r="T80" s="209"/>
      <c r="U80" s="209"/>
      <c r="V80" s="209"/>
      <c r="W80" s="209"/>
    </row>
    <row r="81" spans="1:23" s="146" customFormat="1" ht="18" customHeight="1" x14ac:dyDescent="0.3">
      <c r="A81" s="26"/>
      <c r="B81" s="160"/>
      <c r="C81" s="161"/>
      <c r="D81" s="161"/>
      <c r="E81" s="161"/>
      <c r="F81" s="161"/>
      <c r="G81" s="161"/>
      <c r="H81" s="161"/>
      <c r="I81" s="192"/>
      <c r="J81" s="196"/>
      <c r="K81" s="145"/>
      <c r="L81" s="171"/>
      <c r="M81" s="110"/>
      <c r="N81" s="110"/>
      <c r="O81" s="209"/>
      <c r="P81" s="209"/>
      <c r="Q81" s="209"/>
      <c r="R81" s="209"/>
      <c r="S81" s="209"/>
      <c r="T81" s="209"/>
      <c r="U81" s="209"/>
      <c r="V81" s="209"/>
      <c r="W81" s="209"/>
    </row>
    <row r="82" spans="1:23" s="146" customFormat="1" ht="18" customHeight="1" x14ac:dyDescent="0.3">
      <c r="A82" s="26"/>
      <c r="B82" s="160"/>
      <c r="C82" s="161"/>
      <c r="D82" s="161"/>
      <c r="E82" s="161"/>
      <c r="F82" s="161"/>
      <c r="G82" s="161"/>
      <c r="H82" s="161"/>
      <c r="I82" s="192"/>
      <c r="J82" s="196"/>
      <c r="K82" s="145"/>
      <c r="L82" s="171"/>
      <c r="N82" s="110"/>
      <c r="O82" s="209"/>
      <c r="P82" s="209"/>
      <c r="Q82" s="209"/>
      <c r="R82" s="209"/>
      <c r="S82" s="209"/>
      <c r="T82" s="209"/>
      <c r="U82" s="209"/>
      <c r="V82" s="209"/>
      <c r="W82" s="209"/>
    </row>
    <row r="83" spans="1:23" s="146" customFormat="1" ht="18" customHeight="1" x14ac:dyDescent="0.3">
      <c r="A83" s="26"/>
      <c r="B83" s="160"/>
      <c r="C83" s="161"/>
      <c r="D83" s="161"/>
      <c r="E83" s="161"/>
      <c r="F83" s="161"/>
      <c r="G83" s="161"/>
      <c r="H83" s="161"/>
      <c r="I83" s="192"/>
      <c r="J83" s="196"/>
      <c r="K83" s="145"/>
      <c r="L83" s="171"/>
      <c r="N83" s="110"/>
      <c r="O83" s="209"/>
      <c r="P83" s="209"/>
      <c r="Q83" s="209"/>
      <c r="R83" s="209"/>
      <c r="S83" s="209"/>
      <c r="T83" s="209"/>
      <c r="U83" s="209"/>
      <c r="V83" s="209"/>
      <c r="W83" s="209"/>
    </row>
    <row r="84" spans="1:23" s="146" customFormat="1" ht="18" customHeight="1" x14ac:dyDescent="0.3">
      <c r="A84" s="26"/>
      <c r="B84" s="160"/>
      <c r="C84" s="161"/>
      <c r="D84" s="161"/>
      <c r="E84" s="161"/>
      <c r="F84" s="161"/>
      <c r="G84" s="161"/>
      <c r="H84" s="161"/>
      <c r="I84" s="192"/>
      <c r="J84" s="196"/>
      <c r="K84" s="145"/>
      <c r="L84" s="171"/>
      <c r="N84" s="110"/>
      <c r="O84" s="209"/>
      <c r="P84" s="209"/>
      <c r="Q84" s="209"/>
      <c r="R84" s="209"/>
      <c r="S84" s="209"/>
      <c r="T84" s="209"/>
      <c r="U84" s="209"/>
      <c r="V84" s="209"/>
      <c r="W84" s="209"/>
    </row>
    <row r="85" spans="1:23" s="146" customFormat="1" ht="18" customHeight="1" x14ac:dyDescent="0.3">
      <c r="A85" s="26"/>
      <c r="B85" s="160"/>
      <c r="C85" s="161"/>
      <c r="D85" s="161"/>
      <c r="E85" s="161"/>
      <c r="F85" s="161"/>
      <c r="G85" s="161"/>
      <c r="H85" s="161"/>
      <c r="I85" s="192"/>
      <c r="J85" s="196"/>
      <c r="K85" s="145"/>
      <c r="L85" s="171"/>
      <c r="N85" s="110"/>
      <c r="O85" s="209"/>
      <c r="P85" s="209"/>
      <c r="Q85" s="209"/>
      <c r="R85" s="209"/>
      <c r="S85" s="209"/>
      <c r="T85" s="209"/>
      <c r="U85" s="209"/>
      <c r="V85" s="209"/>
      <c r="W85" s="209"/>
    </row>
    <row r="86" spans="1:23" s="146" customFormat="1" ht="18" customHeight="1" x14ac:dyDescent="0.3">
      <c r="A86" s="26"/>
      <c r="B86" s="160"/>
      <c r="C86" s="161"/>
      <c r="D86" s="161"/>
      <c r="E86" s="161"/>
      <c r="F86" s="161"/>
      <c r="G86" s="161"/>
      <c r="H86" s="161"/>
      <c r="I86" s="192"/>
      <c r="J86" s="196"/>
      <c r="K86" s="145"/>
      <c r="L86" s="171"/>
      <c r="N86" s="110"/>
      <c r="O86" s="209"/>
      <c r="P86" s="209"/>
      <c r="Q86" s="209"/>
      <c r="R86" s="209"/>
      <c r="S86" s="209"/>
      <c r="T86" s="209"/>
      <c r="U86" s="209"/>
      <c r="V86" s="209"/>
      <c r="W86" s="209"/>
    </row>
    <row r="87" spans="1:23" s="146" customFormat="1" ht="18" customHeight="1" x14ac:dyDescent="0.3">
      <c r="A87" s="26"/>
      <c r="B87" s="160"/>
      <c r="C87" s="161"/>
      <c r="D87" s="161"/>
      <c r="E87" s="161"/>
      <c r="F87" s="161"/>
      <c r="G87" s="161"/>
      <c r="H87" s="161"/>
      <c r="I87" s="192"/>
      <c r="J87" s="196"/>
      <c r="K87" s="145"/>
      <c r="L87" s="171"/>
      <c r="N87" s="110"/>
      <c r="O87" s="209"/>
      <c r="P87" s="209"/>
      <c r="Q87" s="209"/>
      <c r="R87" s="209"/>
      <c r="S87" s="209"/>
      <c r="T87" s="209"/>
      <c r="U87" s="209"/>
      <c r="V87" s="209"/>
      <c r="W87" s="209"/>
    </row>
    <row r="88" spans="1:23" s="146" customFormat="1" ht="18" customHeight="1" x14ac:dyDescent="0.3">
      <c r="A88" s="26"/>
      <c r="B88" s="160"/>
      <c r="C88" s="161"/>
      <c r="D88" s="161"/>
      <c r="E88" s="161"/>
      <c r="F88" s="161"/>
      <c r="G88" s="161"/>
      <c r="H88" s="161"/>
      <c r="I88" s="192"/>
      <c r="J88" s="196"/>
      <c r="K88" s="145"/>
      <c r="L88" s="171"/>
      <c r="N88" s="110"/>
      <c r="O88" s="209"/>
      <c r="P88" s="209"/>
      <c r="Q88" s="209"/>
      <c r="R88" s="209"/>
      <c r="S88" s="209"/>
      <c r="T88" s="209"/>
      <c r="U88" s="209"/>
      <c r="V88" s="209"/>
      <c r="W88" s="209"/>
    </row>
    <row r="89" spans="1:23" s="146" customFormat="1" ht="18" customHeight="1" x14ac:dyDescent="0.3">
      <c r="B89" s="160"/>
      <c r="C89" s="161"/>
      <c r="D89" s="161"/>
      <c r="E89" s="161"/>
      <c r="F89" s="161"/>
      <c r="G89" s="161"/>
      <c r="H89" s="161"/>
      <c r="I89" s="192"/>
      <c r="J89" s="196"/>
      <c r="K89" s="145"/>
      <c r="L89" s="171"/>
      <c r="N89" s="110"/>
      <c r="O89" s="209"/>
      <c r="P89" s="209"/>
      <c r="Q89" s="209"/>
      <c r="R89" s="209"/>
      <c r="S89" s="209"/>
      <c r="T89" s="209"/>
      <c r="U89" s="209"/>
      <c r="V89" s="209"/>
      <c r="W89" s="209"/>
    </row>
    <row r="90" spans="1:23" s="146" customFormat="1" ht="18" customHeight="1" x14ac:dyDescent="0.3">
      <c r="B90" s="160"/>
      <c r="C90" s="161"/>
      <c r="D90" s="161"/>
      <c r="E90" s="161"/>
      <c r="F90" s="161"/>
      <c r="G90" s="161"/>
      <c r="H90" s="161"/>
      <c r="I90" s="192"/>
      <c r="J90" s="196"/>
      <c r="K90" s="145"/>
      <c r="L90" s="171"/>
      <c r="N90" s="110"/>
      <c r="O90" s="209"/>
      <c r="P90" s="209"/>
      <c r="Q90" s="209"/>
      <c r="R90" s="209"/>
      <c r="S90" s="209"/>
      <c r="T90" s="209"/>
      <c r="U90" s="209"/>
      <c r="V90" s="209"/>
      <c r="W90" s="209"/>
    </row>
    <row r="91" spans="1:23" s="146" customFormat="1" ht="18" customHeight="1" x14ac:dyDescent="0.3">
      <c r="B91" s="160"/>
      <c r="C91" s="161"/>
      <c r="D91" s="161"/>
      <c r="E91" s="161"/>
      <c r="F91" s="161"/>
      <c r="G91" s="161"/>
      <c r="H91" s="161"/>
      <c r="I91" s="192"/>
      <c r="J91" s="195"/>
      <c r="K91" s="145"/>
      <c r="L91" s="171"/>
      <c r="N91" s="110"/>
      <c r="O91" s="209"/>
      <c r="P91" s="209"/>
      <c r="Q91" s="209"/>
      <c r="R91" s="209"/>
      <c r="S91" s="209"/>
      <c r="T91" s="209"/>
      <c r="U91" s="209"/>
      <c r="V91" s="209"/>
      <c r="W91" s="209"/>
    </row>
    <row r="92" spans="1:23" s="146" customFormat="1" ht="18" customHeight="1" x14ac:dyDescent="0.3">
      <c r="B92" s="160"/>
      <c r="C92" s="161"/>
      <c r="D92" s="161"/>
      <c r="E92" s="161"/>
      <c r="F92" s="161"/>
      <c r="G92" s="161"/>
      <c r="H92" s="161"/>
      <c r="I92" s="192"/>
      <c r="J92" s="195"/>
      <c r="K92" s="145"/>
      <c r="L92" s="171"/>
      <c r="N92" s="110"/>
      <c r="O92" s="209"/>
      <c r="P92" s="209"/>
      <c r="Q92" s="209"/>
      <c r="R92" s="209"/>
      <c r="S92" s="209"/>
      <c r="T92" s="209"/>
      <c r="U92" s="209"/>
      <c r="V92" s="209"/>
      <c r="W92" s="209"/>
    </row>
    <row r="93" spans="1:23" s="146" customFormat="1" ht="18" customHeight="1" x14ac:dyDescent="0.3">
      <c r="B93" s="160"/>
      <c r="C93" s="161"/>
      <c r="D93" s="161"/>
      <c r="E93" s="161"/>
      <c r="F93" s="161"/>
      <c r="G93" s="161"/>
      <c r="H93" s="161"/>
      <c r="I93" s="192"/>
      <c r="J93" s="195"/>
      <c r="K93" s="145"/>
      <c r="L93" s="171"/>
      <c r="N93" s="110"/>
      <c r="O93" s="209"/>
      <c r="P93" s="209"/>
      <c r="Q93" s="209"/>
      <c r="R93" s="209"/>
      <c r="S93" s="209"/>
      <c r="T93" s="209"/>
      <c r="U93" s="209"/>
      <c r="V93" s="209"/>
      <c r="W93" s="209"/>
    </row>
    <row r="94" spans="1:23" s="146" customFormat="1" ht="18" customHeight="1" x14ac:dyDescent="0.3">
      <c r="B94" s="160"/>
      <c r="C94" s="161"/>
      <c r="D94" s="161"/>
      <c r="E94" s="161"/>
      <c r="F94" s="161"/>
      <c r="G94" s="161"/>
      <c r="H94" s="161"/>
      <c r="I94" s="192"/>
      <c r="J94" s="195"/>
      <c r="K94" s="145"/>
      <c r="L94" s="171"/>
      <c r="N94" s="110"/>
      <c r="O94" s="209"/>
      <c r="P94" s="209"/>
      <c r="Q94" s="209"/>
      <c r="R94" s="209"/>
      <c r="S94" s="209"/>
      <c r="T94" s="209"/>
      <c r="U94" s="209"/>
      <c r="V94" s="209"/>
      <c r="W94" s="209"/>
    </row>
    <row r="95" spans="1:23" s="146" customFormat="1" ht="18" customHeight="1" x14ac:dyDescent="0.3">
      <c r="B95" s="160"/>
      <c r="C95" s="161"/>
      <c r="D95" s="161"/>
      <c r="E95" s="161"/>
      <c r="F95" s="161"/>
      <c r="G95" s="161"/>
      <c r="H95" s="161"/>
      <c r="I95" s="192"/>
      <c r="J95" s="195"/>
      <c r="K95" s="145"/>
      <c r="L95" s="171"/>
      <c r="N95" s="110"/>
      <c r="O95" s="209"/>
      <c r="P95" s="209"/>
      <c r="Q95" s="209"/>
      <c r="R95" s="209"/>
      <c r="S95" s="209"/>
      <c r="T95" s="209"/>
      <c r="U95" s="209"/>
      <c r="V95" s="209"/>
      <c r="W95" s="209"/>
    </row>
    <row r="96" spans="1:23" s="146" customFormat="1" ht="18" customHeight="1" x14ac:dyDescent="0.3">
      <c r="B96" s="160"/>
      <c r="C96" s="161"/>
      <c r="D96" s="161"/>
      <c r="E96" s="161"/>
      <c r="F96" s="161"/>
      <c r="G96" s="161"/>
      <c r="H96" s="161"/>
      <c r="I96" s="192"/>
      <c r="J96" s="195"/>
      <c r="K96" s="145"/>
      <c r="L96" s="171"/>
      <c r="N96" s="110"/>
      <c r="O96" s="209"/>
      <c r="P96" s="209"/>
      <c r="Q96" s="209"/>
      <c r="R96" s="209"/>
      <c r="S96" s="209"/>
      <c r="T96" s="209"/>
      <c r="U96" s="209"/>
      <c r="V96" s="209"/>
      <c r="W96" s="209"/>
    </row>
    <row r="97" spans="1:23" s="146" customFormat="1" ht="18" customHeight="1" x14ac:dyDescent="0.3">
      <c r="B97" s="160"/>
      <c r="C97" s="161"/>
      <c r="D97" s="161"/>
      <c r="E97" s="161"/>
      <c r="F97" s="161"/>
      <c r="G97" s="161"/>
      <c r="H97" s="161"/>
      <c r="I97" s="192"/>
      <c r="J97" s="195"/>
      <c r="K97" s="145"/>
      <c r="L97" s="171"/>
      <c r="N97" s="110"/>
      <c r="O97" s="209"/>
      <c r="P97" s="209"/>
      <c r="Q97" s="209"/>
      <c r="R97" s="209"/>
      <c r="S97" s="209"/>
      <c r="T97" s="209"/>
      <c r="U97" s="209"/>
      <c r="V97" s="209"/>
      <c r="W97" s="209"/>
    </row>
    <row r="98" spans="1:23" s="146" customFormat="1" ht="18" customHeight="1" x14ac:dyDescent="0.3">
      <c r="B98" s="160"/>
      <c r="C98" s="161"/>
      <c r="D98" s="161"/>
      <c r="E98" s="161"/>
      <c r="F98" s="161"/>
      <c r="G98" s="161"/>
      <c r="H98" s="161"/>
      <c r="I98" s="192"/>
      <c r="J98" s="195"/>
      <c r="K98" s="145"/>
      <c r="L98" s="116"/>
      <c r="N98" s="110"/>
      <c r="O98" s="209"/>
      <c r="P98" s="209"/>
      <c r="Q98" s="209"/>
      <c r="R98" s="209"/>
      <c r="S98" s="209"/>
      <c r="T98" s="209"/>
      <c r="U98" s="209"/>
      <c r="V98" s="209"/>
      <c r="W98" s="209"/>
    </row>
    <row r="99" spans="1:23" s="146" customFormat="1" ht="18" customHeight="1" x14ac:dyDescent="0.3">
      <c r="B99" s="160"/>
      <c r="C99" s="161"/>
      <c r="D99" s="161"/>
      <c r="E99" s="161"/>
      <c r="F99" s="161"/>
      <c r="G99" s="161"/>
      <c r="H99" s="161"/>
      <c r="I99" s="192"/>
      <c r="J99" s="195"/>
      <c r="K99" s="145"/>
      <c r="L99" s="116"/>
      <c r="N99" s="110"/>
      <c r="O99" s="209"/>
      <c r="P99" s="209"/>
      <c r="Q99" s="209"/>
      <c r="R99" s="209"/>
      <c r="S99" s="209"/>
      <c r="T99" s="209"/>
      <c r="U99" s="209"/>
      <c r="V99" s="209"/>
      <c r="W99" s="209"/>
    </row>
    <row r="100" spans="1:23" s="146" customFormat="1" ht="18" customHeight="1" x14ac:dyDescent="0.3">
      <c r="B100" s="160"/>
      <c r="C100" s="161"/>
      <c r="D100" s="161"/>
      <c r="E100" s="161"/>
      <c r="F100" s="161"/>
      <c r="G100" s="161"/>
      <c r="H100" s="161"/>
      <c r="I100" s="192"/>
      <c r="J100" s="195"/>
      <c r="K100" s="145"/>
      <c r="L100" s="116"/>
      <c r="N100" s="110"/>
      <c r="O100" s="209"/>
      <c r="P100" s="209"/>
      <c r="Q100" s="209"/>
      <c r="R100" s="209"/>
      <c r="S100" s="209"/>
      <c r="T100" s="209"/>
      <c r="U100" s="209"/>
      <c r="V100" s="209"/>
      <c r="W100" s="209"/>
    </row>
    <row r="101" spans="1:23" s="146" customFormat="1" ht="18" customHeight="1" x14ac:dyDescent="0.3">
      <c r="B101" s="160"/>
      <c r="C101" s="161"/>
      <c r="D101" s="161"/>
      <c r="E101" s="161"/>
      <c r="F101" s="161"/>
      <c r="G101" s="161"/>
      <c r="H101" s="161"/>
      <c r="I101" s="192"/>
      <c r="J101" s="195"/>
      <c r="K101" s="145"/>
      <c r="L101" s="116"/>
      <c r="N101" s="110"/>
      <c r="O101" s="209"/>
      <c r="P101" s="209"/>
      <c r="Q101" s="209"/>
      <c r="R101" s="209"/>
      <c r="S101" s="209"/>
      <c r="T101" s="209"/>
      <c r="U101" s="209"/>
      <c r="V101" s="209"/>
      <c r="W101" s="209"/>
    </row>
    <row r="102" spans="1:23" s="146" customFormat="1" ht="18" customHeight="1" x14ac:dyDescent="0.3">
      <c r="B102" s="160"/>
      <c r="C102" s="161"/>
      <c r="D102" s="161"/>
      <c r="E102" s="161"/>
      <c r="F102" s="161"/>
      <c r="G102" s="161"/>
      <c r="H102" s="161"/>
      <c r="I102" s="192"/>
      <c r="J102" s="195"/>
      <c r="K102" s="145"/>
      <c r="L102" s="116"/>
      <c r="N102" s="110"/>
      <c r="O102" s="209"/>
      <c r="P102" s="209"/>
      <c r="Q102" s="209"/>
      <c r="R102" s="209"/>
      <c r="S102" s="209"/>
      <c r="T102" s="209"/>
      <c r="U102" s="209"/>
      <c r="V102" s="209"/>
      <c r="W102" s="209"/>
    </row>
    <row r="103" spans="1:23" s="146" customFormat="1" ht="18" customHeight="1" x14ac:dyDescent="0.3">
      <c r="B103" s="160"/>
      <c r="C103" s="161"/>
      <c r="D103" s="161"/>
      <c r="E103" s="161"/>
      <c r="F103" s="161"/>
      <c r="G103" s="161"/>
      <c r="H103" s="161"/>
      <c r="I103" s="192"/>
      <c r="J103" s="195"/>
      <c r="K103" s="145"/>
      <c r="L103" s="116"/>
      <c r="N103" s="110"/>
      <c r="O103" s="209"/>
      <c r="P103" s="209"/>
      <c r="Q103" s="209"/>
      <c r="R103" s="209"/>
      <c r="S103" s="209"/>
      <c r="T103" s="209"/>
      <c r="U103" s="209"/>
      <c r="V103" s="209"/>
      <c r="W103" s="209"/>
    </row>
    <row r="104" spans="1:23" s="146" customFormat="1" ht="18" customHeight="1" x14ac:dyDescent="0.3">
      <c r="B104" s="160"/>
      <c r="C104" s="161"/>
      <c r="D104" s="161"/>
      <c r="E104" s="161"/>
      <c r="F104" s="161"/>
      <c r="G104" s="161"/>
      <c r="H104" s="161"/>
      <c r="I104" s="192"/>
      <c r="J104" s="195"/>
      <c r="K104" s="145"/>
      <c r="L104" s="116"/>
      <c r="N104" s="110"/>
      <c r="O104" s="209"/>
      <c r="P104" s="209"/>
      <c r="Q104" s="209"/>
      <c r="R104" s="209"/>
      <c r="S104" s="209"/>
      <c r="T104" s="209"/>
      <c r="U104" s="209"/>
      <c r="V104" s="209"/>
      <c r="W104" s="209"/>
    </row>
    <row r="105" spans="1:23" s="127" customFormat="1" ht="18" customHeight="1" x14ac:dyDescent="0.3">
      <c r="A105" s="146"/>
      <c r="B105" s="160"/>
      <c r="C105" s="161"/>
      <c r="D105" s="161"/>
      <c r="E105" s="161"/>
      <c r="F105" s="161"/>
      <c r="G105" s="161"/>
      <c r="H105" s="161"/>
      <c r="I105" s="192"/>
      <c r="J105" s="195"/>
      <c r="K105" s="145"/>
      <c r="L105" s="116"/>
      <c r="N105" s="110"/>
      <c r="O105" s="209"/>
      <c r="P105" s="209"/>
      <c r="Q105" s="209"/>
      <c r="R105" s="209"/>
      <c r="S105" s="209"/>
      <c r="T105" s="209"/>
      <c r="U105" s="209"/>
      <c r="V105" s="209"/>
      <c r="W105" s="209"/>
    </row>
    <row r="106" spans="1:23" s="57" customFormat="1" ht="18" customHeight="1" x14ac:dyDescent="0.25">
      <c r="B106" s="59" t="s">
        <v>5</v>
      </c>
      <c r="C106" s="59" t="s">
        <v>25</v>
      </c>
      <c r="D106" s="155" t="s">
        <v>149</v>
      </c>
      <c r="E106" s="59" t="s">
        <v>27</v>
      </c>
      <c r="F106" s="59" t="s">
        <v>28</v>
      </c>
      <c r="G106" s="59" t="s">
        <v>29</v>
      </c>
      <c r="H106" s="59" t="s">
        <v>51</v>
      </c>
      <c r="I106" s="60"/>
      <c r="J106" s="197"/>
      <c r="K106" s="60"/>
      <c r="L106" s="117"/>
      <c r="M106" s="44"/>
      <c r="N106" s="44"/>
      <c r="O106" s="209"/>
      <c r="P106" s="209"/>
      <c r="Q106" s="209"/>
      <c r="R106" s="209"/>
      <c r="S106" s="209"/>
      <c r="T106" s="209"/>
      <c r="U106" s="209"/>
      <c r="V106" s="209"/>
      <c r="W106" s="209"/>
    </row>
    <row r="107" spans="1:23" s="57" customFormat="1" ht="18" customHeight="1" x14ac:dyDescent="0.3">
      <c r="B107" s="113" t="s">
        <v>867</v>
      </c>
      <c r="C107" s="114" t="s">
        <v>90</v>
      </c>
      <c r="D107" s="114" t="s">
        <v>230</v>
      </c>
      <c r="E107" s="114" t="s">
        <v>868</v>
      </c>
      <c r="F107" s="241"/>
      <c r="G107" s="241" t="s">
        <v>869</v>
      </c>
      <c r="H107" s="241"/>
      <c r="I107" s="192" t="s">
        <v>190</v>
      </c>
      <c r="J107" s="198"/>
      <c r="K107" s="50"/>
      <c r="L107" s="298"/>
      <c r="M107" s="44"/>
      <c r="N107" s="127"/>
      <c r="O107" s="209"/>
      <c r="P107" s="209"/>
      <c r="Q107" s="209"/>
      <c r="R107" s="209"/>
      <c r="S107" s="209"/>
      <c r="T107" s="209"/>
      <c r="U107" s="209"/>
      <c r="V107" s="209"/>
      <c r="W107" s="209"/>
    </row>
    <row r="108" spans="1:23" s="146" customFormat="1" ht="18" customHeight="1" x14ac:dyDescent="0.3">
      <c r="B108" s="160" t="s">
        <v>870</v>
      </c>
      <c r="C108" s="161" t="s">
        <v>871</v>
      </c>
      <c r="D108" s="161" t="s">
        <v>872</v>
      </c>
      <c r="E108" s="161" t="s">
        <v>873</v>
      </c>
      <c r="F108" s="241"/>
      <c r="G108" s="241" t="s">
        <v>874</v>
      </c>
      <c r="H108" s="241"/>
      <c r="I108" s="192"/>
      <c r="J108" s="198"/>
      <c r="K108" s="145"/>
      <c r="L108" s="298" t="s">
        <v>877</v>
      </c>
      <c r="M108" s="44"/>
      <c r="O108" s="209"/>
      <c r="P108" s="209"/>
      <c r="Q108" s="209"/>
      <c r="R108" s="209"/>
      <c r="S108" s="209"/>
      <c r="T108" s="209"/>
      <c r="U108" s="209"/>
      <c r="V108" s="209"/>
      <c r="W108" s="209"/>
    </row>
    <row r="109" spans="1:23" s="146" customFormat="1" ht="18" customHeight="1" x14ac:dyDescent="0.3">
      <c r="B109" s="160" t="s">
        <v>875</v>
      </c>
      <c r="C109" s="161" t="s">
        <v>569</v>
      </c>
      <c r="D109" s="161" t="s">
        <v>570</v>
      </c>
      <c r="E109" s="161" t="s">
        <v>876</v>
      </c>
      <c r="F109" s="241">
        <v>4265</v>
      </c>
      <c r="G109" s="241"/>
      <c r="H109" s="241"/>
      <c r="I109" s="192" t="s">
        <v>146</v>
      </c>
      <c r="J109" s="198"/>
      <c r="K109" s="145"/>
      <c r="L109" s="117">
        <f>+F109*680</f>
        <v>2900200</v>
      </c>
      <c r="M109" s="44"/>
      <c r="O109" s="209"/>
      <c r="P109" s="209"/>
      <c r="Q109" s="209"/>
      <c r="R109" s="209"/>
      <c r="S109" s="209"/>
      <c r="T109" s="209"/>
      <c r="U109" s="209"/>
      <c r="V109" s="209"/>
      <c r="W109" s="209"/>
    </row>
    <row r="110" spans="1:23" s="209" customFormat="1" ht="18" customHeight="1" x14ac:dyDescent="0.3">
      <c r="B110" s="160"/>
      <c r="C110" s="161"/>
      <c r="D110" s="161"/>
      <c r="E110" s="161"/>
      <c r="F110" s="241"/>
      <c r="G110" s="241"/>
      <c r="H110" s="241"/>
      <c r="I110" s="192"/>
      <c r="J110" s="198"/>
      <c r="K110" s="145"/>
      <c r="L110" s="117"/>
      <c r="M110" s="44"/>
    </row>
    <row r="111" spans="1:23" s="209" customFormat="1" ht="18" customHeight="1" x14ac:dyDescent="0.3">
      <c r="B111" s="160"/>
      <c r="C111" s="161"/>
      <c r="D111" s="161"/>
      <c r="E111" s="161"/>
      <c r="F111" s="241"/>
      <c r="G111" s="241"/>
      <c r="H111" s="241"/>
      <c r="I111" s="192"/>
      <c r="J111" s="198"/>
      <c r="K111" s="145"/>
      <c r="L111" s="117"/>
      <c r="M111" s="44"/>
    </row>
    <row r="112" spans="1:23" s="209" customFormat="1" ht="18" customHeight="1" x14ac:dyDescent="0.3">
      <c r="B112" s="160"/>
      <c r="C112" s="161"/>
      <c r="D112" s="161"/>
      <c r="E112" s="161"/>
      <c r="F112" s="241"/>
      <c r="G112" s="241"/>
      <c r="H112" s="241"/>
      <c r="I112" s="192"/>
      <c r="J112" s="198"/>
      <c r="K112" s="145"/>
      <c r="L112" s="117"/>
      <c r="M112" s="44"/>
    </row>
    <row r="113" spans="1:35" s="146" customFormat="1" ht="18" customHeight="1" x14ac:dyDescent="0.3">
      <c r="B113" s="160"/>
      <c r="C113" s="161"/>
      <c r="D113" s="161"/>
      <c r="E113" s="161"/>
      <c r="F113" s="241"/>
      <c r="G113" s="241"/>
      <c r="H113" s="241"/>
      <c r="I113" s="192"/>
      <c r="J113" s="198"/>
      <c r="K113" s="145"/>
      <c r="L113" s="117"/>
      <c r="M113" s="44"/>
      <c r="O113" s="209"/>
      <c r="P113" s="209"/>
      <c r="Q113" s="209"/>
      <c r="R113" s="209"/>
      <c r="S113" s="209"/>
      <c r="T113" s="209"/>
      <c r="U113" s="209"/>
      <c r="V113" s="209"/>
      <c r="W113" s="209"/>
    </row>
    <row r="114" spans="1:35" s="127" customFormat="1" ht="18" customHeight="1" x14ac:dyDescent="0.3">
      <c r="A114" s="146"/>
      <c r="B114" s="160"/>
      <c r="C114" s="161"/>
      <c r="D114" s="161"/>
      <c r="E114" s="161"/>
      <c r="F114" s="241"/>
      <c r="G114" s="241"/>
      <c r="H114" s="241"/>
      <c r="I114" s="192"/>
      <c r="J114" s="198"/>
      <c r="K114" s="145"/>
      <c r="L114" s="117"/>
      <c r="M114" s="44"/>
      <c r="N114" s="159"/>
      <c r="O114" s="209"/>
      <c r="P114" s="209"/>
      <c r="Q114" s="209"/>
      <c r="R114" s="209"/>
      <c r="S114" s="209"/>
      <c r="T114" s="209"/>
      <c r="U114" s="209"/>
      <c r="V114" s="209"/>
      <c r="W114" s="209"/>
    </row>
    <row r="115" spans="1:35" s="209" customFormat="1" ht="18" customHeight="1" x14ac:dyDescent="0.3">
      <c r="B115" s="160"/>
      <c r="C115" s="161"/>
      <c r="D115" s="161"/>
      <c r="E115" s="161"/>
      <c r="F115" s="161"/>
      <c r="G115" s="161"/>
      <c r="H115" s="161"/>
      <c r="I115" s="192"/>
      <c r="J115" s="198"/>
      <c r="K115" s="145"/>
      <c r="L115" s="117"/>
      <c r="M115" s="44"/>
      <c r="N115" s="159"/>
    </row>
    <row r="116" spans="1:35" s="127" customFormat="1" ht="18" customHeight="1" x14ac:dyDescent="0.3">
      <c r="A116" s="146"/>
      <c r="B116" s="160"/>
      <c r="C116" s="161"/>
      <c r="D116" s="161"/>
      <c r="E116" s="161"/>
      <c r="F116" s="161"/>
      <c r="G116" s="161"/>
      <c r="H116" s="161"/>
      <c r="I116" s="192"/>
      <c r="J116" s="198"/>
      <c r="K116" s="145"/>
      <c r="L116" s="117"/>
      <c r="M116" s="44"/>
      <c r="N116" s="159"/>
      <c r="O116" s="209"/>
      <c r="P116" s="209"/>
      <c r="Q116" s="209"/>
      <c r="R116" s="209"/>
      <c r="S116" s="209"/>
      <c r="T116" s="209"/>
      <c r="U116" s="209"/>
      <c r="V116" s="209"/>
      <c r="W116" s="209"/>
    </row>
    <row r="117" spans="1:35" s="127" customFormat="1" ht="18" customHeight="1" x14ac:dyDescent="0.3">
      <c r="A117" s="146"/>
      <c r="B117" s="160"/>
      <c r="C117" s="161"/>
      <c r="D117" s="161"/>
      <c r="E117" s="161"/>
      <c r="F117" s="161"/>
      <c r="G117" s="161"/>
      <c r="H117" s="161"/>
      <c r="I117" s="192"/>
      <c r="J117" s="198"/>
      <c r="K117" s="145"/>
      <c r="L117" s="117"/>
      <c r="M117" s="44"/>
      <c r="N117" s="159"/>
      <c r="O117" s="209"/>
      <c r="P117" s="209"/>
      <c r="Q117" s="209"/>
      <c r="R117" s="209"/>
      <c r="S117" s="209"/>
      <c r="T117" s="209"/>
      <c r="U117" s="209"/>
      <c r="V117" s="209"/>
      <c r="W117" s="209"/>
    </row>
    <row r="118" spans="1:35" s="127" customFormat="1" ht="18" customHeight="1" x14ac:dyDescent="0.25">
      <c r="B118" s="155" t="s">
        <v>130</v>
      </c>
      <c r="C118" s="155" t="s">
        <v>5</v>
      </c>
      <c r="D118" s="155" t="s">
        <v>148</v>
      </c>
      <c r="E118" s="155"/>
      <c r="F118" s="155"/>
      <c r="G118" s="155"/>
      <c r="H118" s="155"/>
      <c r="I118" s="60"/>
      <c r="J118" s="197"/>
      <c r="K118" s="60"/>
      <c r="L118" s="14"/>
      <c r="M118" s="146"/>
      <c r="N118" s="111"/>
      <c r="O118" s="209"/>
      <c r="P118" s="209"/>
      <c r="Q118" s="209"/>
      <c r="R118" s="209"/>
      <c r="S118" s="209"/>
      <c r="T118" s="209"/>
      <c r="U118" s="209"/>
      <c r="V118" s="209"/>
      <c r="W118" s="209"/>
      <c r="X118" s="111"/>
      <c r="Y118" s="111"/>
      <c r="Z118" s="111"/>
      <c r="AA118" s="111"/>
      <c r="AB118" s="111"/>
      <c r="AC118" s="111"/>
      <c r="AD118" s="111"/>
      <c r="AE118" s="111"/>
      <c r="AF118" s="111"/>
      <c r="AG118" s="111"/>
      <c r="AH118" s="111"/>
      <c r="AI118" s="111"/>
    </row>
    <row r="119" spans="1:35" s="127" customFormat="1" ht="18" customHeight="1" x14ac:dyDescent="0.3">
      <c r="B119" s="160" t="s">
        <v>827</v>
      </c>
      <c r="C119" s="208" t="s">
        <v>564</v>
      </c>
      <c r="D119" s="161" t="s">
        <v>571</v>
      </c>
      <c r="E119" s="161" t="s">
        <v>137</v>
      </c>
      <c r="F119" s="161">
        <v>12000</v>
      </c>
      <c r="G119" s="161"/>
      <c r="H119" s="161"/>
      <c r="I119" s="192" t="s">
        <v>187</v>
      </c>
      <c r="J119" s="196"/>
      <c r="K119" s="145"/>
      <c r="L119" s="14"/>
      <c r="M119" s="146"/>
      <c r="N119" s="111"/>
      <c r="O119" s="209"/>
      <c r="P119" s="209"/>
      <c r="Q119" s="209"/>
      <c r="R119" s="209"/>
      <c r="S119" s="209"/>
      <c r="T119" s="209"/>
      <c r="U119" s="209"/>
      <c r="V119" s="209"/>
      <c r="W119" s="209"/>
      <c r="X119" s="111"/>
      <c r="Y119" s="111"/>
      <c r="Z119" s="111"/>
      <c r="AA119" s="111"/>
      <c r="AB119" s="111"/>
      <c r="AC119" s="111"/>
      <c r="AD119" s="111"/>
      <c r="AE119" s="111"/>
      <c r="AF119" s="111"/>
      <c r="AG119" s="111"/>
      <c r="AH119" s="111"/>
      <c r="AI119" s="111"/>
    </row>
    <row r="120" spans="1:35" s="146" customFormat="1" ht="18" customHeight="1" x14ac:dyDescent="0.3">
      <c r="B120" s="160" t="s">
        <v>828</v>
      </c>
      <c r="C120" s="208" t="s">
        <v>829</v>
      </c>
      <c r="D120" s="161" t="s">
        <v>376</v>
      </c>
      <c r="E120" s="161" t="s">
        <v>344</v>
      </c>
      <c r="F120" s="161">
        <v>66728</v>
      </c>
      <c r="G120" s="161"/>
      <c r="H120" s="161"/>
      <c r="I120" s="192" t="s">
        <v>187</v>
      </c>
      <c r="J120" s="196"/>
      <c r="K120" s="145"/>
      <c r="L120" s="14"/>
      <c r="N120" s="111"/>
      <c r="O120" s="111"/>
      <c r="P120" s="111"/>
      <c r="Q120" s="111"/>
      <c r="R120" s="111"/>
      <c r="S120" s="111"/>
      <c r="T120" s="170"/>
      <c r="U120" s="111"/>
      <c r="V120" s="111"/>
      <c r="W120" s="111"/>
      <c r="X120" s="111"/>
      <c r="Y120" s="111"/>
      <c r="Z120" s="111"/>
      <c r="AA120" s="111"/>
      <c r="AB120" s="111"/>
      <c r="AC120" s="111"/>
      <c r="AD120" s="111"/>
      <c r="AE120" s="111"/>
      <c r="AF120" s="111"/>
      <c r="AG120" s="111"/>
      <c r="AH120" s="111"/>
      <c r="AI120" s="111"/>
    </row>
    <row r="121" spans="1:35" s="146" customFormat="1" ht="18" customHeight="1" x14ac:dyDescent="0.3">
      <c r="B121" s="160" t="s">
        <v>830</v>
      </c>
      <c r="C121" s="208" t="s">
        <v>831</v>
      </c>
      <c r="D121" s="161" t="s">
        <v>832</v>
      </c>
      <c r="E121" s="161" t="s">
        <v>344</v>
      </c>
      <c r="F121" s="161">
        <v>16100</v>
      </c>
      <c r="G121" s="161"/>
      <c r="H121" s="161"/>
      <c r="I121" s="192" t="s">
        <v>187</v>
      </c>
      <c r="J121" s="196"/>
      <c r="K121" s="145"/>
      <c r="L121" s="14"/>
      <c r="N121" s="111"/>
      <c r="O121" s="111"/>
      <c r="P121" s="111"/>
      <c r="Q121" s="111"/>
      <c r="R121" s="111"/>
      <c r="S121" s="111"/>
      <c r="T121" s="170"/>
      <c r="U121" s="111"/>
      <c r="V121" s="111"/>
      <c r="W121" s="111"/>
      <c r="X121" s="111"/>
      <c r="Y121" s="111"/>
      <c r="Z121" s="111"/>
      <c r="AA121" s="111"/>
      <c r="AB121" s="111"/>
      <c r="AC121" s="111"/>
      <c r="AD121" s="111"/>
      <c r="AE121" s="111"/>
      <c r="AF121" s="111"/>
      <c r="AG121" s="111"/>
      <c r="AH121" s="111"/>
      <c r="AI121" s="111"/>
    </row>
    <row r="122" spans="1:35" s="146" customFormat="1" ht="18" customHeight="1" x14ac:dyDescent="0.3">
      <c r="B122" s="160" t="s">
        <v>833</v>
      </c>
      <c r="C122" s="208" t="s">
        <v>831</v>
      </c>
      <c r="D122" s="161" t="s">
        <v>834</v>
      </c>
      <c r="E122" s="161" t="s">
        <v>344</v>
      </c>
      <c r="F122" s="161">
        <v>12000</v>
      </c>
      <c r="G122" s="161"/>
      <c r="H122" s="161"/>
      <c r="I122" s="192" t="s">
        <v>187</v>
      </c>
      <c r="J122" s="196"/>
      <c r="K122" s="145"/>
      <c r="L122" s="14"/>
      <c r="N122" s="111"/>
      <c r="O122" s="111"/>
      <c r="P122" s="111"/>
      <c r="Q122" s="111"/>
      <c r="R122" s="111"/>
      <c r="S122" s="111"/>
      <c r="T122" s="170"/>
      <c r="U122" s="111"/>
      <c r="V122" s="111"/>
      <c r="W122" s="111"/>
      <c r="X122" s="111"/>
      <c r="Y122" s="111"/>
      <c r="Z122" s="111"/>
      <c r="AA122" s="111"/>
      <c r="AB122" s="111"/>
      <c r="AC122" s="111"/>
      <c r="AD122" s="111"/>
      <c r="AE122" s="111"/>
      <c r="AF122" s="111"/>
      <c r="AG122" s="111"/>
      <c r="AH122" s="111"/>
      <c r="AI122" s="111"/>
    </row>
    <row r="123" spans="1:35" s="146" customFormat="1" ht="18" customHeight="1" x14ac:dyDescent="0.3">
      <c r="B123" s="160" t="s">
        <v>835</v>
      </c>
      <c r="C123" s="208" t="s">
        <v>566</v>
      </c>
      <c r="D123" s="161" t="s">
        <v>836</v>
      </c>
      <c r="E123" s="161" t="s">
        <v>344</v>
      </c>
      <c r="F123" s="161">
        <v>277930</v>
      </c>
      <c r="G123" s="161"/>
      <c r="H123" s="161"/>
      <c r="I123" s="192" t="s">
        <v>186</v>
      </c>
      <c r="J123" s="196"/>
      <c r="K123" s="145"/>
      <c r="L123" s="14"/>
      <c r="N123" s="111"/>
      <c r="O123" s="111"/>
      <c r="P123" s="111"/>
      <c r="Q123" s="111"/>
      <c r="R123" s="111"/>
      <c r="S123" s="111"/>
      <c r="T123" s="170"/>
      <c r="U123" s="111"/>
      <c r="V123" s="111"/>
      <c r="W123" s="111"/>
      <c r="X123" s="111"/>
      <c r="Y123" s="111"/>
      <c r="Z123" s="111"/>
      <c r="AA123" s="111"/>
      <c r="AB123" s="111"/>
      <c r="AC123" s="111"/>
      <c r="AD123" s="111"/>
      <c r="AE123" s="111"/>
      <c r="AF123" s="111"/>
      <c r="AG123" s="111"/>
      <c r="AH123" s="111"/>
      <c r="AI123" s="111"/>
    </row>
    <row r="124" spans="1:35" s="146" customFormat="1" ht="18" customHeight="1" x14ac:dyDescent="0.3">
      <c r="B124" s="160" t="s">
        <v>837</v>
      </c>
      <c r="C124" s="208" t="s">
        <v>838</v>
      </c>
      <c r="D124" s="161" t="s">
        <v>376</v>
      </c>
      <c r="E124" s="161" t="s">
        <v>344</v>
      </c>
      <c r="F124" s="161">
        <v>65728</v>
      </c>
      <c r="G124" s="161"/>
      <c r="H124" s="161"/>
      <c r="I124" s="192" t="s">
        <v>187</v>
      </c>
      <c r="J124" s="196"/>
      <c r="K124" s="145"/>
      <c r="L124" s="14"/>
      <c r="N124" s="111"/>
      <c r="O124" s="111"/>
      <c r="P124" s="111"/>
      <c r="Q124" s="111"/>
      <c r="R124" s="111"/>
      <c r="S124" s="111"/>
      <c r="T124" s="170"/>
      <c r="U124" s="111"/>
      <c r="V124" s="111"/>
      <c r="W124" s="111"/>
      <c r="X124" s="111"/>
      <c r="Y124" s="111"/>
      <c r="Z124" s="111"/>
      <c r="AA124" s="111"/>
      <c r="AB124" s="111"/>
      <c r="AC124" s="111"/>
      <c r="AD124" s="111"/>
      <c r="AE124" s="111"/>
      <c r="AF124" s="111"/>
      <c r="AG124" s="111"/>
      <c r="AH124" s="111"/>
      <c r="AI124" s="111"/>
    </row>
    <row r="125" spans="1:35" s="146" customFormat="1" ht="18" customHeight="1" x14ac:dyDescent="0.3">
      <c r="B125" s="160" t="s">
        <v>839</v>
      </c>
      <c r="C125" s="208" t="s">
        <v>840</v>
      </c>
      <c r="D125" s="161" t="s">
        <v>571</v>
      </c>
      <c r="E125" s="161" t="s">
        <v>137</v>
      </c>
      <c r="F125" s="161">
        <v>20000</v>
      </c>
      <c r="G125" s="161"/>
      <c r="H125" s="161"/>
      <c r="I125" s="192" t="s">
        <v>187</v>
      </c>
      <c r="J125" s="196"/>
      <c r="K125" s="145"/>
      <c r="L125" s="58"/>
      <c r="N125" s="111"/>
      <c r="O125" s="111"/>
      <c r="P125" s="111"/>
      <c r="Q125" s="111"/>
      <c r="R125" s="111"/>
      <c r="S125" s="111"/>
      <c r="T125" s="170"/>
      <c r="U125" s="111"/>
      <c r="V125" s="111"/>
      <c r="W125" s="111"/>
      <c r="X125" s="111"/>
      <c r="Y125" s="111"/>
      <c r="Z125" s="111"/>
      <c r="AA125" s="111"/>
      <c r="AB125" s="111"/>
      <c r="AC125" s="111"/>
      <c r="AD125" s="111"/>
      <c r="AE125" s="111"/>
      <c r="AF125" s="111"/>
      <c r="AG125" s="111"/>
      <c r="AH125" s="111"/>
      <c r="AI125" s="111"/>
    </row>
    <row r="126" spans="1:35" s="146" customFormat="1" ht="18" customHeight="1" x14ac:dyDescent="0.3">
      <c r="B126" s="160" t="s">
        <v>841</v>
      </c>
      <c r="C126" s="208" t="s">
        <v>840</v>
      </c>
      <c r="D126" s="161" t="s">
        <v>842</v>
      </c>
      <c r="E126" s="161" t="s">
        <v>344</v>
      </c>
      <c r="F126" s="161">
        <v>14540</v>
      </c>
      <c r="G126" s="161"/>
      <c r="H126" s="161"/>
      <c r="I126" s="192" t="s">
        <v>187</v>
      </c>
      <c r="J126" s="196"/>
      <c r="K126" s="145"/>
      <c r="L126" s="58"/>
      <c r="M126" s="110"/>
      <c r="N126" s="111"/>
      <c r="O126" s="111"/>
      <c r="P126" s="111"/>
      <c r="Q126" s="111"/>
      <c r="R126" s="111"/>
      <c r="S126" s="111"/>
      <c r="T126" s="170"/>
      <c r="U126" s="111"/>
      <c r="V126" s="111"/>
      <c r="W126" s="111"/>
      <c r="X126" s="111"/>
      <c r="Y126" s="111"/>
      <c r="Z126" s="111"/>
      <c r="AA126" s="111"/>
      <c r="AB126" s="111"/>
      <c r="AC126" s="111"/>
      <c r="AD126" s="111"/>
      <c r="AE126" s="111"/>
      <c r="AF126" s="111"/>
      <c r="AG126" s="111"/>
      <c r="AH126" s="111"/>
      <c r="AI126" s="111"/>
    </row>
    <row r="127" spans="1:35" s="146" customFormat="1" ht="18" customHeight="1" x14ac:dyDescent="0.3">
      <c r="B127" s="160" t="s">
        <v>843</v>
      </c>
      <c r="C127" s="208" t="s">
        <v>844</v>
      </c>
      <c r="D127" s="161" t="s">
        <v>845</v>
      </c>
      <c r="E127" s="161" t="s">
        <v>137</v>
      </c>
      <c r="F127" s="161">
        <v>419770</v>
      </c>
      <c r="G127" s="161"/>
      <c r="H127" s="161"/>
      <c r="I127" s="192" t="s">
        <v>186</v>
      </c>
      <c r="J127" s="196"/>
      <c r="K127" s="145"/>
      <c r="L127" s="14"/>
      <c r="N127" s="111"/>
      <c r="O127" s="111"/>
      <c r="P127" s="111"/>
      <c r="Q127" s="111"/>
      <c r="R127" s="111"/>
      <c r="S127" s="111"/>
      <c r="T127" s="170"/>
      <c r="U127" s="111"/>
      <c r="V127" s="111"/>
      <c r="W127" s="111"/>
      <c r="X127" s="111"/>
      <c r="Y127" s="111"/>
      <c r="Z127" s="111"/>
      <c r="AA127" s="111"/>
      <c r="AB127" s="111"/>
      <c r="AC127" s="111"/>
      <c r="AD127" s="111"/>
      <c r="AE127" s="111"/>
      <c r="AF127" s="111"/>
      <c r="AG127" s="111"/>
      <c r="AH127" s="111"/>
      <c r="AI127" s="111"/>
    </row>
    <row r="128" spans="1:35" s="146" customFormat="1" ht="18" customHeight="1" x14ac:dyDescent="0.3">
      <c r="B128" s="160" t="s">
        <v>846</v>
      </c>
      <c r="C128" s="208" t="s">
        <v>844</v>
      </c>
      <c r="D128" s="161" t="s">
        <v>847</v>
      </c>
      <c r="E128" s="161" t="s">
        <v>137</v>
      </c>
      <c r="F128" s="161">
        <v>35049</v>
      </c>
      <c r="G128" s="161"/>
      <c r="H128" s="161"/>
      <c r="I128" s="192" t="s">
        <v>186</v>
      </c>
      <c r="J128" s="196"/>
      <c r="K128" s="145"/>
      <c r="L128" s="14"/>
      <c r="N128" s="111"/>
      <c r="O128" s="111"/>
      <c r="P128" s="111"/>
      <c r="Q128" s="111"/>
      <c r="R128" s="111"/>
      <c r="S128" s="111"/>
      <c r="T128" s="170"/>
      <c r="U128" s="111"/>
      <c r="V128" s="111"/>
      <c r="W128" s="111"/>
      <c r="X128" s="111"/>
      <c r="Y128" s="111"/>
      <c r="Z128" s="111"/>
      <c r="AA128" s="111"/>
      <c r="AB128" s="111"/>
      <c r="AC128" s="111"/>
      <c r="AD128" s="111"/>
      <c r="AE128" s="111"/>
      <c r="AF128" s="111"/>
      <c r="AG128" s="111"/>
      <c r="AH128" s="111"/>
      <c r="AI128" s="111"/>
    </row>
    <row r="129" spans="2:35" s="146" customFormat="1" ht="18" customHeight="1" x14ac:dyDescent="0.3">
      <c r="B129" s="160" t="s">
        <v>848</v>
      </c>
      <c r="C129" s="208" t="s">
        <v>844</v>
      </c>
      <c r="D129" s="161" t="s">
        <v>849</v>
      </c>
      <c r="E129" s="161" t="s">
        <v>137</v>
      </c>
      <c r="F129" s="161">
        <v>18180</v>
      </c>
      <c r="G129" s="161"/>
      <c r="H129" s="161"/>
      <c r="I129" s="192" t="s">
        <v>186</v>
      </c>
      <c r="J129" s="196"/>
      <c r="K129" s="145"/>
      <c r="L129" s="14"/>
      <c r="N129" s="111"/>
      <c r="O129" s="111"/>
      <c r="P129" s="111"/>
      <c r="Q129" s="111"/>
      <c r="R129" s="111"/>
      <c r="S129" s="111"/>
      <c r="T129" s="170"/>
      <c r="U129" s="111"/>
      <c r="V129" s="111"/>
      <c r="W129" s="111"/>
      <c r="X129" s="111"/>
      <c r="Y129" s="111"/>
      <c r="Z129" s="111"/>
      <c r="AA129" s="111"/>
      <c r="AB129" s="111"/>
      <c r="AC129" s="111"/>
      <c r="AD129" s="111"/>
      <c r="AE129" s="111"/>
      <c r="AF129" s="111"/>
      <c r="AG129" s="111"/>
      <c r="AH129" s="111"/>
      <c r="AI129" s="111"/>
    </row>
    <row r="130" spans="2:35" s="146" customFormat="1" ht="18" customHeight="1" x14ac:dyDescent="0.3">
      <c r="B130" s="160" t="s">
        <v>850</v>
      </c>
      <c r="C130" s="208" t="s">
        <v>844</v>
      </c>
      <c r="D130" s="161" t="s">
        <v>851</v>
      </c>
      <c r="E130" s="161" t="s">
        <v>137</v>
      </c>
      <c r="F130" s="161">
        <v>21930</v>
      </c>
      <c r="G130" s="161"/>
      <c r="H130" s="161"/>
      <c r="I130" s="192" t="s">
        <v>186</v>
      </c>
      <c r="J130" s="196"/>
      <c r="K130" s="145"/>
      <c r="L130" s="14"/>
      <c r="N130" s="111"/>
      <c r="O130" s="111"/>
      <c r="P130" s="111"/>
      <c r="Q130" s="111"/>
      <c r="R130" s="111"/>
      <c r="S130" s="111"/>
      <c r="T130" s="170"/>
      <c r="U130" s="111"/>
      <c r="V130" s="111"/>
      <c r="W130" s="111"/>
      <c r="X130" s="111"/>
      <c r="Y130" s="111"/>
      <c r="Z130" s="111"/>
      <c r="AA130" s="111"/>
      <c r="AB130" s="111"/>
      <c r="AC130" s="111"/>
      <c r="AD130" s="111"/>
      <c r="AE130" s="111"/>
      <c r="AF130" s="111"/>
      <c r="AG130" s="111"/>
      <c r="AH130" s="111"/>
      <c r="AI130" s="111"/>
    </row>
    <row r="131" spans="2:35" s="146" customFormat="1" ht="18" customHeight="1" x14ac:dyDescent="0.3">
      <c r="B131" s="160" t="s">
        <v>852</v>
      </c>
      <c r="C131" s="208" t="s">
        <v>853</v>
      </c>
      <c r="D131" s="161" t="s">
        <v>854</v>
      </c>
      <c r="E131" s="161" t="s">
        <v>344</v>
      </c>
      <c r="F131" s="161">
        <v>18000</v>
      </c>
      <c r="G131" s="161"/>
      <c r="H131" s="161"/>
      <c r="I131" s="192" t="s">
        <v>186</v>
      </c>
      <c r="J131" s="196"/>
      <c r="K131" s="145"/>
      <c r="L131" s="14"/>
      <c r="N131" s="111"/>
      <c r="O131" s="111"/>
      <c r="P131" s="111"/>
      <c r="Q131" s="111"/>
      <c r="R131" s="111"/>
      <c r="S131" s="111"/>
      <c r="T131" s="170"/>
      <c r="U131" s="111"/>
      <c r="V131" s="111"/>
      <c r="W131" s="111"/>
      <c r="X131" s="111"/>
      <c r="Y131" s="111"/>
      <c r="Z131" s="111"/>
      <c r="AA131" s="111"/>
      <c r="AB131" s="111"/>
      <c r="AC131" s="111"/>
      <c r="AD131" s="111"/>
      <c r="AE131" s="111"/>
      <c r="AF131" s="111"/>
      <c r="AG131" s="111"/>
      <c r="AH131" s="111"/>
      <c r="AI131" s="111"/>
    </row>
    <row r="132" spans="2:35" s="146" customFormat="1" ht="18" customHeight="1" x14ac:dyDescent="0.3">
      <c r="B132" s="160" t="s">
        <v>855</v>
      </c>
      <c r="C132" s="208" t="s">
        <v>856</v>
      </c>
      <c r="D132" s="161" t="s">
        <v>174</v>
      </c>
      <c r="E132" s="161"/>
      <c r="F132" s="161">
        <v>3597</v>
      </c>
      <c r="G132" s="161"/>
      <c r="H132" s="161"/>
      <c r="I132" s="192" t="s">
        <v>184</v>
      </c>
      <c r="J132" s="196"/>
      <c r="K132" s="145"/>
      <c r="L132" s="14"/>
      <c r="N132" s="111"/>
      <c r="O132" s="111"/>
      <c r="P132" s="111"/>
      <c r="Q132" s="111"/>
      <c r="R132" s="111"/>
      <c r="S132" s="111"/>
      <c r="T132" s="170"/>
      <c r="U132" s="111"/>
      <c r="V132" s="111"/>
      <c r="W132" s="111"/>
      <c r="X132" s="111"/>
      <c r="Y132" s="111"/>
      <c r="Z132" s="111"/>
      <c r="AA132" s="111"/>
      <c r="AB132" s="111"/>
      <c r="AC132" s="111"/>
      <c r="AD132" s="111"/>
      <c r="AE132" s="111"/>
      <c r="AF132" s="111"/>
      <c r="AG132" s="111"/>
      <c r="AH132" s="111"/>
      <c r="AI132" s="111"/>
    </row>
    <row r="133" spans="2:35" s="146" customFormat="1" ht="18" customHeight="1" x14ac:dyDescent="0.3">
      <c r="B133" s="160" t="s">
        <v>857</v>
      </c>
      <c r="C133" s="208" t="s">
        <v>856</v>
      </c>
      <c r="D133" s="161" t="s">
        <v>572</v>
      </c>
      <c r="E133" s="161"/>
      <c r="F133" s="161">
        <v>-1799</v>
      </c>
      <c r="G133" s="161"/>
      <c r="H133" s="161"/>
      <c r="I133" s="192" t="s">
        <v>184</v>
      </c>
      <c r="J133" s="196"/>
      <c r="K133" s="145"/>
      <c r="L133" s="14"/>
      <c r="N133" s="111"/>
      <c r="O133" s="111"/>
      <c r="P133" s="111"/>
      <c r="Q133" s="111"/>
      <c r="R133" s="111"/>
      <c r="S133" s="111"/>
      <c r="T133" s="170"/>
      <c r="U133" s="111"/>
      <c r="V133" s="111"/>
      <c r="W133" s="111"/>
      <c r="X133" s="111"/>
      <c r="Y133" s="111"/>
      <c r="Z133" s="111"/>
      <c r="AA133" s="111"/>
      <c r="AB133" s="111"/>
      <c r="AC133" s="111"/>
      <c r="AD133" s="111"/>
      <c r="AE133" s="111"/>
      <c r="AF133" s="111"/>
      <c r="AG133" s="111"/>
      <c r="AH133" s="111"/>
      <c r="AI133" s="111"/>
    </row>
    <row r="134" spans="2:35" s="146" customFormat="1" ht="18" customHeight="1" x14ac:dyDescent="0.3">
      <c r="B134" s="160" t="s">
        <v>858</v>
      </c>
      <c r="C134" s="208" t="s">
        <v>565</v>
      </c>
      <c r="D134" s="161" t="s">
        <v>174</v>
      </c>
      <c r="E134" s="161"/>
      <c r="F134" s="161">
        <v>64</v>
      </c>
      <c r="G134" s="161"/>
      <c r="H134" s="161"/>
      <c r="I134" s="192" t="s">
        <v>184</v>
      </c>
      <c r="J134" s="196"/>
      <c r="K134" s="145"/>
      <c r="L134" s="14"/>
      <c r="N134" s="111"/>
      <c r="O134" s="111"/>
      <c r="P134" s="111"/>
      <c r="Q134" s="111"/>
      <c r="R134" s="111"/>
      <c r="S134" s="111"/>
      <c r="T134" s="170"/>
      <c r="U134" s="111"/>
      <c r="V134" s="111"/>
      <c r="W134" s="111"/>
      <c r="X134" s="111"/>
      <c r="Y134" s="111"/>
      <c r="Z134" s="111"/>
      <c r="AA134" s="111"/>
      <c r="AB134" s="111"/>
      <c r="AC134" s="111"/>
      <c r="AD134" s="111"/>
      <c r="AE134" s="111"/>
      <c r="AF134" s="111"/>
      <c r="AG134" s="111"/>
      <c r="AH134" s="111"/>
      <c r="AI134" s="111"/>
    </row>
    <row r="135" spans="2:35" s="146" customFormat="1" ht="18" customHeight="1" x14ac:dyDescent="0.3">
      <c r="B135" s="160" t="s">
        <v>859</v>
      </c>
      <c r="C135" s="208" t="s">
        <v>567</v>
      </c>
      <c r="D135" s="161" t="s">
        <v>860</v>
      </c>
      <c r="E135" s="161"/>
      <c r="F135" s="161">
        <v>313818</v>
      </c>
      <c r="G135" s="161"/>
      <c r="H135" s="161"/>
      <c r="I135" s="192"/>
      <c r="J135" s="196"/>
      <c r="K135" s="145"/>
      <c r="L135" s="14"/>
      <c r="N135" s="111"/>
      <c r="O135" s="111"/>
      <c r="P135" s="111"/>
      <c r="Q135" s="111"/>
      <c r="R135" s="111"/>
      <c r="S135" s="111"/>
      <c r="T135" s="170"/>
      <c r="U135" s="111"/>
      <c r="V135" s="111"/>
      <c r="W135" s="111"/>
      <c r="X135" s="111"/>
      <c r="Y135" s="111"/>
      <c r="Z135" s="111"/>
      <c r="AA135" s="111"/>
      <c r="AB135" s="111"/>
      <c r="AC135" s="111"/>
      <c r="AD135" s="111"/>
      <c r="AE135" s="111"/>
      <c r="AF135" s="111"/>
      <c r="AG135" s="111"/>
      <c r="AH135" s="111"/>
      <c r="AI135" s="111"/>
    </row>
    <row r="136" spans="2:35" s="146" customFormat="1" ht="18" customHeight="1" x14ac:dyDescent="0.3">
      <c r="B136" s="160" t="s">
        <v>861</v>
      </c>
      <c r="C136" s="208" t="s">
        <v>568</v>
      </c>
      <c r="D136" s="161" t="s">
        <v>174</v>
      </c>
      <c r="E136" s="161"/>
      <c r="F136" s="161">
        <v>1602</v>
      </c>
      <c r="G136" s="161"/>
      <c r="H136" s="161"/>
      <c r="I136" s="192" t="s">
        <v>184</v>
      </c>
      <c r="J136" s="196"/>
      <c r="K136" s="145"/>
      <c r="L136" s="14"/>
      <c r="N136" s="111"/>
      <c r="O136" s="111"/>
      <c r="P136" s="111"/>
      <c r="Q136" s="111"/>
      <c r="R136" s="111"/>
      <c r="S136" s="111"/>
      <c r="T136" s="170"/>
      <c r="U136" s="111"/>
      <c r="V136" s="111"/>
      <c r="W136" s="111"/>
      <c r="X136" s="111"/>
      <c r="Y136" s="111"/>
      <c r="Z136" s="111"/>
      <c r="AA136" s="111"/>
      <c r="AB136" s="111"/>
      <c r="AC136" s="111"/>
      <c r="AD136" s="111"/>
      <c r="AE136" s="111"/>
      <c r="AF136" s="111"/>
      <c r="AG136" s="111"/>
      <c r="AH136" s="111"/>
      <c r="AI136" s="111"/>
    </row>
    <row r="137" spans="2:35" s="146" customFormat="1" ht="18" customHeight="1" x14ac:dyDescent="0.3">
      <c r="B137" s="160" t="s">
        <v>862</v>
      </c>
      <c r="C137" s="208" t="s">
        <v>810</v>
      </c>
      <c r="D137" s="161" t="s">
        <v>174</v>
      </c>
      <c r="E137" s="161"/>
      <c r="F137" s="161">
        <v>1073</v>
      </c>
      <c r="G137" s="161"/>
      <c r="H137" s="161"/>
      <c r="I137" s="192" t="s">
        <v>184</v>
      </c>
      <c r="J137" s="196"/>
      <c r="K137" s="145"/>
      <c r="L137" s="14"/>
      <c r="N137" s="111"/>
      <c r="O137" s="111"/>
      <c r="P137" s="111"/>
      <c r="Q137" s="111"/>
      <c r="R137" s="111"/>
      <c r="S137" s="111"/>
      <c r="T137" s="170"/>
      <c r="U137" s="111"/>
      <c r="V137" s="111"/>
      <c r="W137" s="111"/>
      <c r="X137" s="111"/>
      <c r="Y137" s="111"/>
      <c r="Z137" s="111"/>
      <c r="AA137" s="111"/>
      <c r="AB137" s="111"/>
      <c r="AC137" s="111"/>
      <c r="AD137" s="111"/>
      <c r="AE137" s="111"/>
      <c r="AF137" s="111"/>
      <c r="AG137" s="111"/>
      <c r="AH137" s="111"/>
      <c r="AI137" s="111"/>
    </row>
    <row r="138" spans="2:35" s="146" customFormat="1" ht="18" customHeight="1" x14ac:dyDescent="0.3">
      <c r="B138" s="172" t="s">
        <v>863</v>
      </c>
      <c r="C138" s="208" t="s">
        <v>811</v>
      </c>
      <c r="D138" s="173" t="s">
        <v>175</v>
      </c>
      <c r="E138" s="173"/>
      <c r="F138" s="174">
        <v>1666</v>
      </c>
      <c r="G138" s="174"/>
      <c r="H138" s="173"/>
      <c r="I138" s="192" t="s">
        <v>184</v>
      </c>
      <c r="J138" s="196"/>
      <c r="K138" s="145"/>
      <c r="L138" s="14"/>
      <c r="N138" s="111"/>
      <c r="O138" s="111"/>
      <c r="P138" s="111"/>
      <c r="Q138" s="111"/>
      <c r="R138" s="111"/>
      <c r="S138" s="111"/>
      <c r="T138" s="170"/>
      <c r="U138" s="111"/>
      <c r="V138" s="111"/>
      <c r="W138" s="111"/>
      <c r="X138" s="111"/>
      <c r="Y138" s="111"/>
      <c r="Z138" s="111"/>
      <c r="AA138" s="111"/>
      <c r="AB138" s="111"/>
      <c r="AC138" s="111"/>
      <c r="AD138" s="111"/>
      <c r="AE138" s="111"/>
      <c r="AF138" s="111"/>
      <c r="AG138" s="111"/>
      <c r="AH138" s="111"/>
      <c r="AI138" s="111"/>
    </row>
    <row r="139" spans="2:35" s="146" customFormat="1" ht="18" customHeight="1" x14ac:dyDescent="0.3">
      <c r="B139" s="172" t="s">
        <v>863</v>
      </c>
      <c r="C139" s="208" t="s">
        <v>811</v>
      </c>
      <c r="D139" s="173" t="s">
        <v>864</v>
      </c>
      <c r="E139" s="173"/>
      <c r="F139" s="174">
        <v>206</v>
      </c>
      <c r="G139" s="174"/>
      <c r="H139" s="173"/>
      <c r="I139" s="192" t="s">
        <v>184</v>
      </c>
      <c r="J139" s="196"/>
      <c r="K139" s="145"/>
      <c r="L139" s="14"/>
      <c r="N139" s="111"/>
      <c r="O139" s="111"/>
      <c r="P139" s="111"/>
      <c r="Q139" s="111"/>
      <c r="R139" s="111"/>
      <c r="S139" s="111"/>
      <c r="T139" s="170"/>
      <c r="U139" s="111"/>
      <c r="V139" s="111"/>
      <c r="W139" s="111"/>
      <c r="X139" s="111"/>
      <c r="Y139" s="111"/>
      <c r="Z139" s="111"/>
      <c r="AA139" s="111"/>
      <c r="AB139" s="111"/>
      <c r="AC139" s="111"/>
      <c r="AD139" s="111"/>
      <c r="AE139" s="111"/>
      <c r="AF139" s="111"/>
      <c r="AG139" s="111"/>
      <c r="AH139" s="111"/>
      <c r="AI139" s="111"/>
    </row>
    <row r="140" spans="2:35" s="146" customFormat="1" ht="18" customHeight="1" x14ac:dyDescent="0.3">
      <c r="B140" s="202" t="s">
        <v>863</v>
      </c>
      <c r="C140" s="207" t="s">
        <v>811</v>
      </c>
      <c r="D140" s="203" t="s">
        <v>174</v>
      </c>
      <c r="E140" s="203"/>
      <c r="F140" s="204">
        <v>36</v>
      </c>
      <c r="G140" s="204"/>
      <c r="H140" s="173"/>
      <c r="I140" s="192" t="s">
        <v>184</v>
      </c>
      <c r="J140" s="196"/>
      <c r="K140" s="145"/>
      <c r="L140" s="14"/>
      <c r="N140" s="111"/>
      <c r="O140" s="111"/>
      <c r="P140" s="111"/>
      <c r="Q140" s="111"/>
      <c r="R140" s="111"/>
      <c r="S140" s="111"/>
      <c r="T140" s="170"/>
      <c r="U140" s="111"/>
      <c r="V140" s="111"/>
      <c r="W140" s="111"/>
      <c r="X140" s="111"/>
      <c r="Y140" s="111"/>
      <c r="Z140" s="111"/>
      <c r="AA140" s="111"/>
      <c r="AB140" s="111"/>
      <c r="AC140" s="111"/>
      <c r="AD140" s="111"/>
      <c r="AE140" s="111"/>
      <c r="AF140" s="111"/>
      <c r="AG140" s="111"/>
      <c r="AH140" s="111"/>
      <c r="AI140" s="111"/>
    </row>
    <row r="141" spans="2:35" s="146" customFormat="1" ht="18" customHeight="1" x14ac:dyDescent="0.3">
      <c r="B141" s="172" t="s">
        <v>863</v>
      </c>
      <c r="C141" s="208" t="s">
        <v>811</v>
      </c>
      <c r="D141" s="173" t="s">
        <v>865</v>
      </c>
      <c r="E141" s="173"/>
      <c r="F141" s="174">
        <v>6843</v>
      </c>
      <c r="G141" s="174"/>
      <c r="H141" s="173"/>
      <c r="I141" s="192" t="s">
        <v>184</v>
      </c>
      <c r="J141" s="196"/>
      <c r="K141" s="145"/>
      <c r="L141" s="14"/>
      <c r="N141" s="111"/>
      <c r="O141" s="111"/>
      <c r="P141" s="111"/>
      <c r="Q141" s="111"/>
      <c r="R141" s="111"/>
      <c r="S141" s="111"/>
      <c r="T141" s="170"/>
      <c r="U141" s="111"/>
      <c r="V141" s="111"/>
      <c r="W141" s="111"/>
      <c r="X141" s="111"/>
      <c r="Y141" s="111"/>
      <c r="Z141" s="111"/>
      <c r="AA141" s="111"/>
      <c r="AB141" s="111"/>
      <c r="AC141" s="111"/>
      <c r="AD141" s="111"/>
      <c r="AE141" s="111"/>
      <c r="AF141" s="111"/>
      <c r="AG141" s="111"/>
      <c r="AH141" s="111"/>
      <c r="AI141" s="111"/>
    </row>
    <row r="142" spans="2:35" s="146" customFormat="1" ht="18" customHeight="1" x14ac:dyDescent="0.3">
      <c r="B142" s="172"/>
      <c r="C142" s="172"/>
      <c r="D142" s="173"/>
      <c r="E142" s="173"/>
      <c r="F142" s="174"/>
      <c r="G142" s="174"/>
      <c r="H142" s="173"/>
      <c r="I142" s="192"/>
      <c r="J142" s="196"/>
      <c r="K142" s="145"/>
      <c r="L142" s="14"/>
      <c r="N142" s="111"/>
      <c r="O142" s="111"/>
      <c r="P142" s="111"/>
      <c r="Q142" s="111"/>
      <c r="R142" s="111"/>
      <c r="S142" s="111"/>
      <c r="T142" s="170"/>
      <c r="U142" s="111"/>
      <c r="V142" s="111"/>
      <c r="W142" s="111"/>
      <c r="X142" s="111"/>
      <c r="Y142" s="111"/>
      <c r="Z142" s="111"/>
      <c r="AA142" s="111"/>
      <c r="AB142" s="111"/>
      <c r="AC142" s="111"/>
      <c r="AD142" s="111"/>
      <c r="AE142" s="111"/>
      <c r="AF142" s="111"/>
      <c r="AG142" s="111"/>
      <c r="AH142" s="111"/>
      <c r="AI142" s="111"/>
    </row>
    <row r="143" spans="2:35" s="146" customFormat="1" ht="18" customHeight="1" x14ac:dyDescent="0.3">
      <c r="B143" s="172"/>
      <c r="C143" s="172"/>
      <c r="D143" s="173"/>
      <c r="E143" s="173"/>
      <c r="F143" s="173"/>
      <c r="G143" s="173"/>
      <c r="H143" s="173"/>
      <c r="I143" s="192"/>
      <c r="J143" s="196"/>
      <c r="K143" s="145"/>
      <c r="L143" s="14"/>
      <c r="M143" s="111"/>
      <c r="N143" s="111"/>
      <c r="O143" s="111"/>
      <c r="P143" s="111"/>
      <c r="Q143" s="111"/>
      <c r="R143" s="111"/>
      <c r="S143" s="111"/>
      <c r="T143" s="170"/>
      <c r="U143" s="111"/>
      <c r="V143" s="111"/>
      <c r="W143" s="111"/>
      <c r="X143" s="111"/>
      <c r="Y143" s="111"/>
      <c r="Z143" s="111"/>
      <c r="AA143" s="111"/>
      <c r="AB143" s="111"/>
      <c r="AC143" s="111"/>
      <c r="AD143" s="111"/>
      <c r="AE143" s="111"/>
      <c r="AF143" s="111"/>
      <c r="AG143" s="111"/>
      <c r="AH143" s="111"/>
      <c r="AI143" s="111"/>
    </row>
    <row r="144" spans="2:35" ht="18.75" x14ac:dyDescent="0.3">
      <c r="B144" s="160"/>
      <c r="C144" s="161"/>
      <c r="D144" s="161"/>
      <c r="E144" s="161"/>
      <c r="F144" s="161"/>
      <c r="G144" s="161"/>
      <c r="H144" s="161"/>
      <c r="I144" s="192"/>
      <c r="J144" s="198"/>
      <c r="K144" s="145"/>
      <c r="L144" s="43"/>
      <c r="M144" s="111"/>
      <c r="N144" s="111"/>
      <c r="O144" s="111"/>
      <c r="P144" s="111"/>
      <c r="Q144" s="111"/>
      <c r="R144" s="111"/>
      <c r="S144" s="18"/>
      <c r="T144" s="170"/>
      <c r="U144" s="18"/>
    </row>
    <row r="145" spans="2:24" s="127" customFormat="1" ht="15.75" thickBot="1" x14ac:dyDescent="0.3">
      <c r="B145" s="143" t="s">
        <v>130</v>
      </c>
      <c r="C145" s="143" t="s">
        <v>5</v>
      </c>
      <c r="D145" s="143" t="s">
        <v>151</v>
      </c>
      <c r="E145" s="143" t="s">
        <v>150</v>
      </c>
      <c r="F145" s="143" t="s">
        <v>112</v>
      </c>
      <c r="G145" s="143" t="s">
        <v>152</v>
      </c>
      <c r="H145" s="143"/>
      <c r="I145" s="142"/>
      <c r="J145" s="199"/>
      <c r="K145" s="142"/>
      <c r="L145" s="119"/>
      <c r="M145" s="111"/>
      <c r="N145" s="111"/>
      <c r="O145" s="111"/>
      <c r="P145" s="111"/>
      <c r="Q145" s="111"/>
      <c r="R145" s="111"/>
      <c r="T145" s="170"/>
      <c r="V145" s="44"/>
      <c r="W145" s="44"/>
    </row>
    <row r="146" spans="2:24" s="146" customFormat="1" ht="18.75" x14ac:dyDescent="0.3">
      <c r="B146" s="161" t="s">
        <v>377</v>
      </c>
      <c r="C146" s="208">
        <v>43532</v>
      </c>
      <c r="D146" s="161" t="s">
        <v>295</v>
      </c>
      <c r="E146" s="161">
        <v>206.2</v>
      </c>
      <c r="F146" s="165">
        <f>+E146*EERR!$D$2</f>
        <v>142777.00399999999</v>
      </c>
      <c r="G146" s="165"/>
      <c r="H146" s="165"/>
      <c r="I146" s="192" t="s">
        <v>183</v>
      </c>
      <c r="J146" s="195"/>
      <c r="K146" s="145"/>
      <c r="L146" s="310"/>
      <c r="M146" s="323"/>
      <c r="N146" s="324"/>
      <c r="O146" s="325"/>
      <c r="P146" s="325"/>
      <c r="Q146" s="325"/>
      <c r="R146" s="326"/>
      <c r="S146" s="327"/>
      <c r="T146" s="170"/>
      <c r="U146" s="44"/>
      <c r="V146" s="44"/>
      <c r="W146" s="44"/>
      <c r="X146" s="146">
        <v>9.1999999999999993</v>
      </c>
    </row>
    <row r="147" spans="2:24" s="146" customFormat="1" ht="19.5" thickBot="1" x14ac:dyDescent="0.35">
      <c r="B147" s="161" t="s">
        <v>378</v>
      </c>
      <c r="C147" s="208">
        <v>43549</v>
      </c>
      <c r="D147" s="161" t="s">
        <v>296</v>
      </c>
      <c r="E147" s="161">
        <v>90</v>
      </c>
      <c r="F147" s="165">
        <f>+E147*EERR!$D$2</f>
        <v>62317.799999999996</v>
      </c>
      <c r="G147" s="165"/>
      <c r="H147" s="165"/>
      <c r="I147" s="192" t="s">
        <v>183</v>
      </c>
      <c r="J147" s="200"/>
      <c r="K147" s="145"/>
      <c r="L147" s="311"/>
      <c r="M147" s="328"/>
      <c r="N147" s="329"/>
      <c r="O147" s="330"/>
      <c r="P147" s="330"/>
      <c r="Q147" s="330"/>
      <c r="R147" s="331"/>
      <c r="S147" s="332"/>
      <c r="T147" s="170"/>
      <c r="U147" s="44"/>
      <c r="V147" s="44"/>
      <c r="W147" s="44"/>
      <c r="X147" s="146">
        <v>90</v>
      </c>
    </row>
    <row r="148" spans="2:24" s="209" customFormat="1" ht="19.5" thickBot="1" x14ac:dyDescent="0.35">
      <c r="B148" s="161"/>
      <c r="C148" s="208"/>
      <c r="D148" s="161" t="s">
        <v>866</v>
      </c>
      <c r="E148" s="161">
        <v>6.4</v>
      </c>
      <c r="F148" s="165">
        <f>+E148*EERR!$D$2</f>
        <v>4431.4880000000003</v>
      </c>
      <c r="G148" s="165"/>
      <c r="H148" s="165"/>
      <c r="I148" s="192" t="s">
        <v>187</v>
      </c>
      <c r="J148" s="200"/>
      <c r="K148" s="145"/>
      <c r="L148" s="312"/>
      <c r="M148" s="313"/>
      <c r="N148" s="314"/>
      <c r="O148" s="314"/>
      <c r="P148" s="314"/>
      <c r="Q148" s="315"/>
      <c r="R148" s="297"/>
      <c r="S148" s="296"/>
      <c r="T148" s="170"/>
      <c r="U148" s="44"/>
      <c r="V148" s="44"/>
      <c r="W148" s="44"/>
    </row>
    <row r="149" spans="2:24" s="209" customFormat="1" ht="19.5" thickBot="1" x14ac:dyDescent="0.35">
      <c r="B149" s="161"/>
      <c r="C149" s="208"/>
      <c r="D149" s="161" t="s">
        <v>866</v>
      </c>
      <c r="E149" s="161">
        <v>7.16</v>
      </c>
      <c r="F149" s="165">
        <f>+E149*EERR!$D$2</f>
        <v>4957.7271999999994</v>
      </c>
      <c r="G149" s="165"/>
      <c r="H149" s="165"/>
      <c r="I149" s="192" t="s">
        <v>187</v>
      </c>
      <c r="J149" s="200"/>
      <c r="K149" s="145"/>
      <c r="L149" s="119"/>
      <c r="M149" s="111"/>
      <c r="N149" s="111"/>
      <c r="O149" s="111"/>
      <c r="P149" s="111"/>
      <c r="Q149" s="111"/>
      <c r="R149" s="111"/>
      <c r="S149" s="297"/>
      <c r="T149" s="170"/>
      <c r="U149" s="44"/>
      <c r="V149" s="44"/>
      <c r="W149" s="44"/>
    </row>
    <row r="150" spans="2:24" s="127" customFormat="1" ht="18.75" x14ac:dyDescent="0.3">
      <c r="B150" s="161"/>
      <c r="C150" s="208"/>
      <c r="D150" s="161"/>
      <c r="E150" s="161"/>
      <c r="F150" s="165"/>
      <c r="G150" s="165"/>
      <c r="H150" s="165"/>
      <c r="I150" s="192"/>
      <c r="J150" s="200"/>
      <c r="K150" s="115"/>
      <c r="L150" s="119"/>
      <c r="M150" s="119"/>
      <c r="N150" s="111"/>
      <c r="O150" s="119"/>
      <c r="P150" s="111"/>
      <c r="Q150" s="111"/>
      <c r="R150" s="112"/>
      <c r="S150" s="112"/>
      <c r="T150" s="170"/>
      <c r="U150" s="44"/>
      <c r="V150" s="44"/>
      <c r="W150" s="44"/>
      <c r="X150" s="127">
        <v>50</v>
      </c>
    </row>
    <row r="151" spans="2:24" s="127" customFormat="1" ht="18.75" x14ac:dyDescent="0.3">
      <c r="B151" s="161"/>
      <c r="C151" s="208"/>
      <c r="D151" s="161"/>
      <c r="E151" s="161"/>
      <c r="F151" s="165"/>
      <c r="G151" s="165"/>
      <c r="H151" s="164"/>
      <c r="I151" s="192"/>
      <c r="J151" s="201"/>
      <c r="K151" s="115"/>
      <c r="L151" s="119"/>
      <c r="M151" s="119"/>
      <c r="N151" s="111"/>
      <c r="O151" s="119"/>
      <c r="P151" s="111"/>
      <c r="Q151" s="111"/>
      <c r="R151" s="112"/>
      <c r="S151" s="112"/>
      <c r="T151" s="170"/>
      <c r="U151" s="44"/>
      <c r="V151" s="44"/>
      <c r="W151" s="44"/>
      <c r="X151" s="127">
        <v>397.7</v>
      </c>
    </row>
    <row r="152" spans="2:24" s="127" customFormat="1" ht="18.75" x14ac:dyDescent="0.3">
      <c r="B152" s="113"/>
      <c r="C152" s="160"/>
      <c r="D152" s="114"/>
      <c r="E152" s="147"/>
      <c r="F152" s="165"/>
      <c r="G152" s="165"/>
      <c r="H152" s="164"/>
      <c r="I152" s="192"/>
      <c r="J152" s="201"/>
      <c r="K152" s="115"/>
      <c r="L152" s="119"/>
      <c r="M152" s="119"/>
      <c r="N152" s="111"/>
      <c r="O152" s="119"/>
      <c r="P152" s="111"/>
      <c r="Q152" s="111"/>
      <c r="R152" s="112"/>
      <c r="S152" s="112"/>
      <c r="T152" s="170"/>
      <c r="U152" s="44"/>
      <c r="V152" s="44"/>
      <c r="W152" s="44"/>
    </row>
    <row r="153" spans="2:24" s="127" customFormat="1" ht="18.75" x14ac:dyDescent="0.3">
      <c r="B153" s="160"/>
      <c r="C153" s="160"/>
      <c r="D153" s="161"/>
      <c r="E153" s="147"/>
      <c r="F153" s="165"/>
      <c r="G153" s="161"/>
      <c r="H153" s="164"/>
      <c r="I153" s="192"/>
      <c r="J153" s="196"/>
      <c r="K153" s="115"/>
      <c r="N153" s="111"/>
      <c r="O153" s="119"/>
      <c r="P153" s="111"/>
      <c r="Q153" s="111"/>
      <c r="R153" s="112"/>
      <c r="S153" s="112"/>
      <c r="T153" s="170"/>
      <c r="U153" s="44"/>
      <c r="V153" s="44"/>
      <c r="W153" s="44"/>
    </row>
    <row r="154" spans="2:24" s="127" customFormat="1" x14ac:dyDescent="0.2">
      <c r="B154" s="128"/>
      <c r="C154" s="129"/>
      <c r="D154" s="129"/>
      <c r="E154" s="129"/>
      <c r="F154" s="26"/>
      <c r="G154" s="119"/>
      <c r="H154" s="119"/>
      <c r="I154" s="119"/>
      <c r="J154" s="119"/>
      <c r="K154" s="119"/>
      <c r="N154" s="111"/>
      <c r="O154" s="119"/>
      <c r="P154" s="111"/>
      <c r="Q154" s="111"/>
      <c r="R154" s="112"/>
      <c r="S154" s="112"/>
      <c r="T154" s="170"/>
      <c r="U154" s="44"/>
      <c r="V154" s="44"/>
      <c r="W154" s="44"/>
    </row>
    <row r="155" spans="2:24" s="127" customFormat="1" x14ac:dyDescent="0.2">
      <c r="B155" s="128"/>
      <c r="C155" s="129"/>
      <c r="D155" s="129"/>
      <c r="E155" s="129"/>
      <c r="F155" s="26"/>
      <c r="G155" s="119"/>
      <c r="H155" s="119"/>
      <c r="I155" s="119"/>
      <c r="J155" s="119"/>
      <c r="K155" s="119"/>
      <c r="N155" s="111"/>
      <c r="O155" s="119"/>
      <c r="P155" s="111"/>
      <c r="Q155" s="111"/>
      <c r="R155" s="112"/>
      <c r="S155" s="112"/>
      <c r="T155" s="170"/>
      <c r="U155" s="44"/>
      <c r="V155" s="44"/>
      <c r="W155" s="44"/>
    </row>
    <row r="156" spans="2:24" s="127" customFormat="1" x14ac:dyDescent="0.2">
      <c r="B156" s="128"/>
      <c r="C156" s="129"/>
      <c r="D156" s="129"/>
      <c r="E156" s="129"/>
      <c r="F156" s="170">
        <f>SUBTOTAL(9,F3:F153)</f>
        <v>25850362.119200006</v>
      </c>
      <c r="G156" s="170">
        <f>SUBTOTAL(9,G3:G153)</f>
        <v>23019074</v>
      </c>
      <c r="H156" s="170"/>
      <c r="I156" s="119"/>
      <c r="J156" s="146"/>
      <c r="K156" s="119"/>
      <c r="L156" s="44"/>
      <c r="M156" s="44"/>
      <c r="N156" s="44"/>
      <c r="O156" s="44"/>
      <c r="P156" s="111"/>
      <c r="Q156" s="111"/>
      <c r="R156" s="112"/>
      <c r="S156" s="112"/>
      <c r="T156" s="170"/>
      <c r="U156" s="44"/>
      <c r="V156" s="44"/>
      <c r="W156" s="44"/>
    </row>
    <row r="157" spans="2:24" x14ac:dyDescent="0.2">
      <c r="B157" s="28"/>
      <c r="E157" s="27"/>
      <c r="F157" s="28"/>
      <c r="G157" s="45"/>
      <c r="H157" s="61"/>
      <c r="I157" s="61" t="s">
        <v>4</v>
      </c>
      <c r="J157" s="146"/>
      <c r="L157" s="44"/>
      <c r="M157" s="44"/>
      <c r="N157" s="44"/>
      <c r="O157" s="44"/>
      <c r="P157" s="111"/>
      <c r="Q157" s="111"/>
      <c r="R157" s="112"/>
      <c r="S157" s="112"/>
      <c r="T157" s="170"/>
    </row>
    <row r="158" spans="2:24" ht="18.75" x14ac:dyDescent="0.3">
      <c r="B158" s="28"/>
      <c r="E158" s="27"/>
      <c r="F158" s="28"/>
      <c r="G158" s="45"/>
      <c r="H158" s="62">
        <f t="shared" ref="H158:H174" si="10">SUMIF($I$3:$I$153,I158,$F$3:$F$153)-SUMIF($I$3:$I$153,I158,$G$3:$G$153)</f>
        <v>74524</v>
      </c>
      <c r="I158" s="192" t="s">
        <v>184</v>
      </c>
      <c r="J158" s="146"/>
      <c r="L158" s="44"/>
      <c r="M158" s="44"/>
      <c r="N158" s="44"/>
      <c r="O158" s="44"/>
      <c r="P158" s="105"/>
      <c r="T158" s="170"/>
    </row>
    <row r="159" spans="2:24" ht="18.75" x14ac:dyDescent="0.3">
      <c r="B159" s="28"/>
      <c r="E159" s="27"/>
      <c r="F159" s="28"/>
      <c r="G159" s="45"/>
      <c r="H159" s="62">
        <f t="shared" si="10"/>
        <v>3733501</v>
      </c>
      <c r="I159" s="192" t="s">
        <v>31</v>
      </c>
      <c r="J159" s="146"/>
      <c r="L159" s="44"/>
      <c r="M159" s="44"/>
      <c r="N159" s="44"/>
      <c r="O159" s="44"/>
      <c r="P159" s="159"/>
      <c r="Q159" s="111"/>
      <c r="R159" s="112"/>
      <c r="S159" s="112"/>
      <c r="T159" s="170"/>
    </row>
    <row r="160" spans="2:24" ht="18.75" x14ac:dyDescent="0.3">
      <c r="B160" s="28"/>
      <c r="E160" s="27"/>
      <c r="F160" s="28"/>
      <c r="G160" s="45"/>
      <c r="H160" s="62">
        <f t="shared" si="10"/>
        <v>970507</v>
      </c>
      <c r="I160" s="192" t="s">
        <v>113</v>
      </c>
      <c r="J160" s="146"/>
      <c r="L160" s="44"/>
      <c r="M160" s="44"/>
      <c r="N160" s="44"/>
      <c r="O160" s="44"/>
      <c r="P160" s="159"/>
      <c r="Q160" s="111"/>
      <c r="R160" s="112"/>
      <c r="S160" s="112"/>
      <c r="T160" s="170"/>
    </row>
    <row r="161" spans="2:23" ht="18.75" x14ac:dyDescent="0.3">
      <c r="B161" s="28"/>
      <c r="E161" s="27"/>
      <c r="F161" s="28"/>
      <c r="G161" s="45"/>
      <c r="H161" s="62">
        <f t="shared" si="10"/>
        <v>205094.80399999997</v>
      </c>
      <c r="I161" s="193" t="s">
        <v>183</v>
      </c>
      <c r="J161" s="146"/>
      <c r="L161" s="44"/>
      <c r="M161" s="44"/>
      <c r="N161" s="44"/>
      <c r="O161" s="44"/>
      <c r="P161" s="159"/>
      <c r="Q161" s="111"/>
      <c r="R161" s="112"/>
      <c r="S161" s="112"/>
      <c r="T161" s="170"/>
    </row>
    <row r="162" spans="2:23" ht="18.75" x14ac:dyDescent="0.3">
      <c r="F162" s="28"/>
      <c r="G162" s="45"/>
      <c r="H162" s="62">
        <f t="shared" si="10"/>
        <v>1057104</v>
      </c>
      <c r="I162" s="193" t="s">
        <v>8</v>
      </c>
      <c r="J162" s="146"/>
      <c r="L162" s="44"/>
      <c r="M162" s="44"/>
      <c r="N162" s="44"/>
      <c r="O162" s="44"/>
      <c r="P162" s="159"/>
      <c r="Q162" s="111"/>
      <c r="R162" s="112"/>
      <c r="S162" s="112"/>
      <c r="T162" s="170"/>
    </row>
    <row r="163" spans="2:23" ht="18.75" x14ac:dyDescent="0.3">
      <c r="F163" s="28"/>
      <c r="G163" s="45"/>
      <c r="H163" s="62">
        <f t="shared" si="10"/>
        <v>1600000</v>
      </c>
      <c r="I163" s="194" t="s">
        <v>185</v>
      </c>
      <c r="J163" s="146"/>
      <c r="L163" s="44"/>
      <c r="M163" s="44"/>
      <c r="N163" s="44"/>
      <c r="O163" s="44"/>
      <c r="P163" s="159"/>
      <c r="Q163" s="111"/>
      <c r="R163" s="112"/>
      <c r="S163" s="112"/>
      <c r="T163" s="170"/>
    </row>
    <row r="164" spans="2:23" ht="18.75" x14ac:dyDescent="0.3">
      <c r="F164" s="28"/>
      <c r="G164" s="45"/>
      <c r="H164" s="62">
        <f t="shared" si="10"/>
        <v>368966.21520000004</v>
      </c>
      <c r="I164" s="192" t="s">
        <v>187</v>
      </c>
      <c r="J164" s="146"/>
      <c r="L164" s="44"/>
      <c r="M164" s="44"/>
      <c r="N164" s="44"/>
      <c r="O164" s="44"/>
      <c r="P164" s="18"/>
      <c r="Q164" s="18"/>
      <c r="R164" s="18"/>
      <c r="S164" s="18"/>
      <c r="T164" s="170"/>
    </row>
    <row r="165" spans="2:23" ht="18.75" x14ac:dyDescent="0.3">
      <c r="F165" s="28"/>
      <c r="G165" s="45"/>
      <c r="H165" s="62">
        <f t="shared" si="10"/>
        <v>3059605.1</v>
      </c>
      <c r="I165" s="192" t="s">
        <v>186</v>
      </c>
      <c r="J165" s="146"/>
      <c r="L165" s="44"/>
      <c r="M165" s="44"/>
      <c r="N165" s="44"/>
      <c r="O165" s="44"/>
      <c r="P165" s="18"/>
      <c r="Q165" s="18"/>
      <c r="R165" s="18"/>
      <c r="S165" s="18"/>
      <c r="T165" s="170"/>
    </row>
    <row r="166" spans="2:23" ht="18.75" x14ac:dyDescent="0.3">
      <c r="F166" s="28"/>
      <c r="G166" s="45"/>
      <c r="H166" s="62">
        <f t="shared" si="10"/>
        <v>0</v>
      </c>
      <c r="I166" s="194" t="s">
        <v>24</v>
      </c>
      <c r="J166" s="146"/>
      <c r="L166" s="44"/>
      <c r="M166" s="44"/>
      <c r="N166" s="44"/>
      <c r="O166" s="44"/>
      <c r="P166" s="18"/>
      <c r="Q166" s="18"/>
      <c r="R166" s="18"/>
      <c r="S166" s="18"/>
      <c r="T166" s="170"/>
    </row>
    <row r="167" spans="2:23" ht="18.75" x14ac:dyDescent="0.3">
      <c r="F167" s="28"/>
      <c r="G167" s="45"/>
      <c r="H167" s="62">
        <f t="shared" si="10"/>
        <v>0</v>
      </c>
      <c r="I167" s="192" t="s">
        <v>11</v>
      </c>
      <c r="J167" s="146"/>
      <c r="L167" s="44"/>
      <c r="M167" s="44"/>
      <c r="N167" s="44"/>
      <c r="O167" s="44"/>
      <c r="P167" s="52"/>
      <c r="Q167" s="18"/>
      <c r="R167" s="18"/>
      <c r="S167" s="18"/>
      <c r="T167" s="170"/>
    </row>
    <row r="168" spans="2:23" ht="18.75" x14ac:dyDescent="0.3">
      <c r="F168" s="28"/>
      <c r="G168" s="45"/>
      <c r="H168" s="62">
        <f t="shared" si="10"/>
        <v>4328687</v>
      </c>
      <c r="I168" s="192" t="s">
        <v>19</v>
      </c>
      <c r="J168" s="146"/>
      <c r="L168" s="44"/>
      <c r="M168" s="44"/>
      <c r="N168" s="44"/>
      <c r="O168" s="44"/>
      <c r="P168" s="18"/>
      <c r="Q168" s="18"/>
      <c r="R168" s="18"/>
      <c r="S168" s="18"/>
      <c r="T168" s="170"/>
    </row>
    <row r="169" spans="2:23" ht="18.75" x14ac:dyDescent="0.3">
      <c r="F169" s="28"/>
      <c r="G169" s="45"/>
      <c r="H169" s="62">
        <f t="shared" si="10"/>
        <v>1725675</v>
      </c>
      <c r="I169" s="193" t="s">
        <v>188</v>
      </c>
      <c r="J169" s="146"/>
      <c r="L169" s="44"/>
      <c r="M169" s="44"/>
      <c r="N169" s="44"/>
      <c r="O169" s="44"/>
      <c r="P169" s="18"/>
      <c r="Q169" s="18"/>
      <c r="R169" s="18"/>
      <c r="S169" s="18"/>
      <c r="T169" s="170"/>
    </row>
    <row r="170" spans="2:23" ht="18.75" x14ac:dyDescent="0.3">
      <c r="F170" s="28"/>
      <c r="G170" s="45"/>
      <c r="H170" s="62">
        <f t="shared" si="10"/>
        <v>7083554</v>
      </c>
      <c r="I170" s="192" t="s">
        <v>30</v>
      </c>
      <c r="J170" s="146"/>
      <c r="L170" s="44"/>
      <c r="M170" s="44"/>
      <c r="N170" s="44"/>
      <c r="O170" s="44"/>
      <c r="P170" s="18"/>
      <c r="Q170" s="18"/>
      <c r="R170" s="18"/>
      <c r="S170" s="18"/>
      <c r="T170" s="170"/>
    </row>
    <row r="171" spans="2:23" ht="18.75" x14ac:dyDescent="0.3">
      <c r="F171" s="28"/>
      <c r="G171" s="45"/>
      <c r="H171" s="62">
        <f t="shared" si="10"/>
        <v>4265</v>
      </c>
      <c r="I171" s="193" t="s">
        <v>146</v>
      </c>
      <c r="J171" s="146"/>
      <c r="L171" s="44"/>
      <c r="M171" s="44"/>
      <c r="N171" s="44"/>
      <c r="O171" s="44"/>
      <c r="P171" s="52"/>
      <c r="Q171" s="18"/>
      <c r="R171" s="18"/>
      <c r="S171" s="18"/>
      <c r="T171" s="170"/>
    </row>
    <row r="172" spans="2:23" ht="18.75" x14ac:dyDescent="0.3">
      <c r="F172" s="28"/>
      <c r="G172" s="45"/>
      <c r="H172" s="62">
        <f t="shared" si="10"/>
        <v>-22985074</v>
      </c>
      <c r="I172" s="192" t="s">
        <v>147</v>
      </c>
      <c r="J172" s="209"/>
      <c r="L172" s="44"/>
      <c r="M172" s="44"/>
      <c r="N172" s="44"/>
      <c r="O172" s="44"/>
    </row>
    <row r="173" spans="2:23" ht="18.75" x14ac:dyDescent="0.3">
      <c r="F173" s="28"/>
      <c r="G173" s="45"/>
      <c r="H173" s="62">
        <f t="shared" si="10"/>
        <v>-34000</v>
      </c>
      <c r="I173" s="192" t="s">
        <v>189</v>
      </c>
      <c r="J173" s="146"/>
      <c r="L173" s="44"/>
      <c r="M173" s="44"/>
      <c r="N173" s="44"/>
      <c r="O173" s="44"/>
    </row>
    <row r="174" spans="2:23" ht="18.75" x14ac:dyDescent="0.3">
      <c r="F174" s="28"/>
      <c r="G174" s="45"/>
      <c r="H174" s="62">
        <f t="shared" si="10"/>
        <v>0</v>
      </c>
      <c r="I174" s="192" t="s">
        <v>190</v>
      </c>
      <c r="J174" s="146"/>
      <c r="L174" s="44"/>
      <c r="M174" s="44"/>
      <c r="N174" s="44"/>
      <c r="O174" s="44"/>
      <c r="P174" s="104"/>
    </row>
    <row r="175" spans="2:23" s="57" customFormat="1" x14ac:dyDescent="0.2">
      <c r="G175" s="46"/>
      <c r="H175" s="63">
        <f>SUM(H158:H173)</f>
        <v>1192409.1191999987</v>
      </c>
      <c r="I175" s="61" t="s">
        <v>22</v>
      </c>
      <c r="J175" s="146"/>
      <c r="L175" s="44"/>
      <c r="M175" s="44"/>
      <c r="N175" s="44"/>
      <c r="O175" s="44"/>
      <c r="P175" s="44"/>
      <c r="Q175" s="44"/>
      <c r="R175" s="44"/>
      <c r="S175" s="105"/>
      <c r="T175" s="105"/>
      <c r="U175" s="44"/>
      <c r="V175" s="44"/>
      <c r="W175" s="44"/>
    </row>
    <row r="176" spans="2:23" x14ac:dyDescent="0.2">
      <c r="B176" s="52"/>
      <c r="F176" s="82"/>
      <c r="G176" s="82"/>
      <c r="H176" s="82"/>
      <c r="J176" s="146"/>
      <c r="L176" s="44"/>
      <c r="M176" s="44"/>
      <c r="N176" s="44"/>
      <c r="O176" s="44"/>
    </row>
    <row r="177" spans="1:16" x14ac:dyDescent="0.2">
      <c r="B177" s="52"/>
      <c r="F177" s="82"/>
      <c r="G177" s="82"/>
      <c r="H177" s="82"/>
    </row>
    <row r="178" spans="1:16" x14ac:dyDescent="0.2">
      <c r="B178" s="52"/>
      <c r="F178" s="82"/>
      <c r="G178" s="82"/>
      <c r="H178" s="82"/>
      <c r="P178" s="104"/>
    </row>
    <row r="179" spans="1:16" x14ac:dyDescent="0.2">
      <c r="B179" s="52"/>
      <c r="F179" s="82"/>
      <c r="G179" s="82"/>
      <c r="H179" s="82"/>
    </row>
    <row r="180" spans="1:16" x14ac:dyDescent="0.2">
      <c r="B180" s="52"/>
      <c r="F180" s="82"/>
      <c r="G180" s="82"/>
      <c r="H180" s="82"/>
      <c r="O180" s="120"/>
    </row>
    <row r="181" spans="1:16" x14ac:dyDescent="0.2">
      <c r="B181" s="146"/>
      <c r="C181" s="146"/>
      <c r="D181" s="146"/>
      <c r="E181" s="146"/>
      <c r="F181" s="146"/>
      <c r="G181" s="146"/>
      <c r="H181" s="146"/>
    </row>
    <row r="182" spans="1:16" x14ac:dyDescent="0.2">
      <c r="B182" s="146"/>
      <c r="C182" s="146"/>
      <c r="D182" s="146"/>
      <c r="E182" s="146"/>
      <c r="F182" s="146"/>
      <c r="G182" s="146"/>
      <c r="H182" s="146"/>
      <c r="I182" s="104"/>
      <c r="J182" s="104"/>
      <c r="K182" s="104"/>
      <c r="L182" s="104"/>
      <c r="M182" s="104"/>
      <c r="P182" s="104"/>
    </row>
    <row r="183" spans="1:16" x14ac:dyDescent="0.2">
      <c r="A183" s="146"/>
      <c r="B183" s="146"/>
      <c r="C183" s="146"/>
      <c r="D183" s="146"/>
      <c r="E183" s="146"/>
      <c r="F183" s="146"/>
      <c r="G183" s="146"/>
      <c r="H183" s="146"/>
      <c r="I183" s="146"/>
      <c r="J183" s="146"/>
      <c r="K183" s="146"/>
      <c r="L183" s="146"/>
      <c r="M183" s="146"/>
    </row>
    <row r="184" spans="1:16" x14ac:dyDescent="0.2">
      <c r="A184" s="146"/>
      <c r="B184" s="146"/>
      <c r="C184" s="146"/>
      <c r="D184" s="146"/>
      <c r="E184" s="146"/>
      <c r="F184" s="146"/>
      <c r="G184" s="146"/>
      <c r="H184" s="146"/>
      <c r="I184" s="146"/>
      <c r="J184" s="146"/>
      <c r="K184" s="146"/>
      <c r="L184" s="146"/>
      <c r="M184" s="146"/>
      <c r="O184" s="120"/>
    </row>
    <row r="185" spans="1:16" x14ac:dyDescent="0.2">
      <c r="A185" s="146"/>
      <c r="B185" s="146"/>
      <c r="C185" s="146"/>
      <c r="D185" s="146"/>
      <c r="E185" s="146"/>
      <c r="F185" s="146"/>
      <c r="G185" s="146"/>
      <c r="H185" s="146"/>
      <c r="I185" s="146"/>
      <c r="J185" s="146"/>
      <c r="K185" s="146"/>
      <c r="L185" s="146"/>
      <c r="M185" s="146"/>
    </row>
    <row r="186" spans="1:16" x14ac:dyDescent="0.2">
      <c r="A186" s="146"/>
      <c r="B186" s="146"/>
      <c r="C186" s="146"/>
      <c r="D186" s="146"/>
      <c r="E186" s="146"/>
      <c r="F186" s="146"/>
      <c r="G186" s="146"/>
      <c r="H186" s="146"/>
      <c r="I186" s="146"/>
      <c r="J186" s="146"/>
      <c r="K186" s="146"/>
      <c r="L186" s="146"/>
      <c r="M186" s="146"/>
      <c r="P186" s="104"/>
    </row>
    <row r="187" spans="1:16" x14ac:dyDescent="0.2">
      <c r="A187" s="146"/>
      <c r="B187" s="146"/>
      <c r="C187" s="146"/>
      <c r="D187" s="146"/>
      <c r="E187" s="146"/>
      <c r="F187" s="146"/>
      <c r="G187" s="146"/>
      <c r="H187" s="146"/>
      <c r="I187" s="146"/>
      <c r="J187" s="146"/>
      <c r="K187" s="146"/>
      <c r="L187" s="146"/>
      <c r="M187" s="146"/>
    </row>
    <row r="188" spans="1:16" x14ac:dyDescent="0.2">
      <c r="A188" s="146"/>
      <c r="B188" s="146"/>
      <c r="C188" s="146"/>
      <c r="D188" s="146"/>
      <c r="E188" s="146"/>
      <c r="F188" s="146"/>
      <c r="G188" s="146"/>
      <c r="H188" s="146"/>
      <c r="I188" s="146"/>
      <c r="J188" s="146"/>
      <c r="K188" s="146"/>
      <c r="L188" s="146"/>
      <c r="M188" s="146"/>
      <c r="O188" s="120"/>
    </row>
    <row r="189" spans="1:16" x14ac:dyDescent="0.2">
      <c r="A189" s="146"/>
      <c r="B189" s="146"/>
      <c r="C189" s="146"/>
      <c r="D189" s="146"/>
      <c r="E189" s="146"/>
      <c r="F189" s="146"/>
      <c r="G189" s="146"/>
      <c r="H189" s="146"/>
      <c r="I189" s="146"/>
      <c r="J189" s="146"/>
      <c r="K189" s="146"/>
      <c r="L189" s="146"/>
      <c r="M189" s="146"/>
    </row>
    <row r="190" spans="1:16" x14ac:dyDescent="0.2">
      <c r="A190" s="146"/>
      <c r="B190" s="146"/>
      <c r="C190" s="146"/>
      <c r="D190" s="146"/>
      <c r="E190" s="146"/>
      <c r="F190" s="146"/>
      <c r="G190" s="146"/>
      <c r="H190" s="146"/>
      <c r="I190" s="146"/>
      <c r="J190" s="146"/>
      <c r="K190" s="146"/>
      <c r="L190" s="146"/>
      <c r="M190" s="146"/>
      <c r="P190" s="104"/>
    </row>
    <row r="191" spans="1:16" x14ac:dyDescent="0.2">
      <c r="A191" s="146"/>
      <c r="B191" s="146"/>
      <c r="C191" s="146"/>
      <c r="D191" s="146"/>
      <c r="E191" s="146"/>
      <c r="F191" s="146"/>
      <c r="G191" s="146"/>
      <c r="H191" s="146"/>
      <c r="I191" s="146"/>
      <c r="J191" s="146"/>
      <c r="K191" s="146"/>
      <c r="L191" s="146"/>
      <c r="M191" s="146"/>
    </row>
    <row r="192" spans="1:16" x14ac:dyDescent="0.2">
      <c r="A192" s="146"/>
      <c r="B192" s="146"/>
      <c r="C192" s="146"/>
      <c r="D192" s="146"/>
      <c r="E192" s="146"/>
      <c r="F192" s="146"/>
      <c r="G192" s="146"/>
      <c r="H192" s="146"/>
      <c r="I192" s="146"/>
      <c r="J192" s="146"/>
      <c r="K192" s="146"/>
      <c r="L192" s="146"/>
      <c r="M192" s="146"/>
      <c r="O192" s="120"/>
    </row>
    <row r="193" spans="1:16" x14ac:dyDescent="0.2">
      <c r="A193" s="146"/>
      <c r="B193" s="146"/>
      <c r="C193" s="146"/>
      <c r="D193" s="146"/>
      <c r="E193" s="146"/>
      <c r="F193" s="146"/>
      <c r="G193" s="146"/>
      <c r="H193" s="146"/>
      <c r="I193" s="146"/>
      <c r="J193" s="146"/>
      <c r="K193" s="146"/>
      <c r="L193" s="146"/>
      <c r="M193" s="146"/>
    </row>
    <row r="194" spans="1:16" x14ac:dyDescent="0.2">
      <c r="I194" s="104"/>
      <c r="J194" s="104"/>
      <c r="K194" s="104"/>
      <c r="L194" s="104"/>
      <c r="M194" s="104"/>
      <c r="P194" s="104"/>
    </row>
    <row r="196" spans="1:16" x14ac:dyDescent="0.2">
      <c r="O196" s="120"/>
    </row>
    <row r="198" spans="1:16" x14ac:dyDescent="0.2">
      <c r="P198" s="104"/>
    </row>
    <row r="200" spans="1:16" x14ac:dyDescent="0.2">
      <c r="O200" s="120"/>
    </row>
    <row r="202" spans="1:16" x14ac:dyDescent="0.2">
      <c r="P202" s="104"/>
    </row>
    <row r="204" spans="1:16" x14ac:dyDescent="0.2">
      <c r="O204" s="120"/>
    </row>
    <row r="207" spans="1:16" x14ac:dyDescent="0.2">
      <c r="O207" s="120"/>
    </row>
  </sheetData>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I146:I153 I119:I144</xm:sqref>
        </x14:dataValidation>
        <x14:dataValidation type="list" allowBlank="1" showInputMessage="1" showErrorMessage="1" promptTitle="Clases de Costos">
          <x14:formula1>
            <xm:f>'1'!$A$2:$A$20</xm:f>
          </x14:formula1>
          <xm:sqref>I107:I117 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Q85"/>
  <sheetViews>
    <sheetView topLeftCell="A34" zoomScale="85" zoomScaleNormal="85" workbookViewId="0">
      <selection activeCell="J62" sqref="J62"/>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8" t="s">
        <v>67</v>
      </c>
      <c r="B1" s="69" t="s">
        <v>68</v>
      </c>
      <c r="C1" s="69" t="s">
        <v>69</v>
      </c>
      <c r="D1" s="70" t="s">
        <v>70</v>
      </c>
      <c r="E1" s="69" t="s">
        <v>71</v>
      </c>
      <c r="F1" s="69" t="s">
        <v>86</v>
      </c>
      <c r="G1" s="71" t="s">
        <v>37</v>
      </c>
      <c r="H1" s="72">
        <f>F2</f>
        <v>53001049</v>
      </c>
      <c r="J1" t="s">
        <v>38</v>
      </c>
    </row>
    <row r="2" spans="1:17" ht="18.75" x14ac:dyDescent="0.3">
      <c r="A2" s="65">
        <v>43619</v>
      </c>
      <c r="B2" s="66" t="s">
        <v>206</v>
      </c>
      <c r="C2" s="223">
        <v>0</v>
      </c>
      <c r="D2" s="67">
        <v>0</v>
      </c>
      <c r="E2" s="67">
        <v>322358</v>
      </c>
      <c r="F2" s="224">
        <v>53001049</v>
      </c>
      <c r="G2" s="192" t="s">
        <v>147</v>
      </c>
      <c r="J2" s="2" t="s">
        <v>5</v>
      </c>
      <c r="K2" s="2" t="s">
        <v>116</v>
      </c>
      <c r="L2" s="2" t="s">
        <v>117</v>
      </c>
      <c r="M2" s="2" t="s">
        <v>118</v>
      </c>
      <c r="N2" s="2" t="s">
        <v>119</v>
      </c>
      <c r="O2" s="2" t="s">
        <v>120</v>
      </c>
      <c r="P2" s="2" t="s">
        <v>121</v>
      </c>
    </row>
    <row r="3" spans="1:17" ht="18.75" x14ac:dyDescent="0.3">
      <c r="A3" s="65">
        <v>43620</v>
      </c>
      <c r="B3" s="66" t="s">
        <v>206</v>
      </c>
      <c r="C3" s="223">
        <v>0</v>
      </c>
      <c r="D3" s="67">
        <v>0</v>
      </c>
      <c r="E3" s="67">
        <v>180589</v>
      </c>
      <c r="F3" s="224">
        <v>53181638</v>
      </c>
      <c r="G3" s="192" t="s">
        <v>147</v>
      </c>
      <c r="J3" s="135"/>
      <c r="K3" s="133"/>
      <c r="L3" s="133"/>
      <c r="M3" s="133"/>
      <c r="N3" s="133"/>
      <c r="O3" s="133"/>
      <c r="P3" s="134"/>
    </row>
    <row r="4" spans="1:17" ht="18.75" x14ac:dyDescent="0.3">
      <c r="A4" s="65">
        <v>43621</v>
      </c>
      <c r="B4" s="66" t="s">
        <v>206</v>
      </c>
      <c r="C4" s="223">
        <v>0</v>
      </c>
      <c r="D4" s="67">
        <v>0</v>
      </c>
      <c r="E4" s="67">
        <v>144696</v>
      </c>
      <c r="F4" s="224">
        <v>53326334</v>
      </c>
      <c r="G4" s="192" t="s">
        <v>147</v>
      </c>
      <c r="J4" s="135"/>
      <c r="K4" s="133"/>
      <c r="L4" s="133"/>
      <c r="M4" s="133"/>
      <c r="N4" s="133"/>
      <c r="O4" s="133"/>
      <c r="P4" s="134"/>
    </row>
    <row r="5" spans="1:17" ht="18.75" x14ac:dyDescent="0.3">
      <c r="A5" s="65">
        <v>43622</v>
      </c>
      <c r="B5" s="66" t="s">
        <v>207</v>
      </c>
      <c r="C5" s="223">
        <v>0</v>
      </c>
      <c r="D5" s="67">
        <v>1750</v>
      </c>
      <c r="E5" s="67">
        <v>0</v>
      </c>
      <c r="F5" s="224">
        <v>53324584</v>
      </c>
      <c r="G5" s="192" t="s">
        <v>184</v>
      </c>
      <c r="J5" s="135"/>
      <c r="K5" s="133"/>
      <c r="L5" s="133"/>
      <c r="M5" s="133"/>
      <c r="N5" s="133"/>
      <c r="O5" s="133"/>
      <c r="P5" s="134"/>
    </row>
    <row r="6" spans="1:17" ht="18.75" x14ac:dyDescent="0.3">
      <c r="A6" s="65">
        <v>43622</v>
      </c>
      <c r="B6" s="66" t="s">
        <v>208</v>
      </c>
      <c r="C6" s="223">
        <v>0</v>
      </c>
      <c r="D6" s="67">
        <v>333</v>
      </c>
      <c r="E6" s="67">
        <v>0</v>
      </c>
      <c r="F6" s="224">
        <v>53324251</v>
      </c>
      <c r="G6" s="192" t="s">
        <v>184</v>
      </c>
      <c r="J6" s="135"/>
      <c r="K6" s="133"/>
      <c r="L6" s="133"/>
      <c r="M6" s="133"/>
      <c r="N6" s="133"/>
      <c r="O6" s="133"/>
      <c r="P6" s="134"/>
    </row>
    <row r="7" spans="1:17" ht="18.75" x14ac:dyDescent="0.3">
      <c r="A7" s="65">
        <v>43626</v>
      </c>
      <c r="B7" s="66" t="s">
        <v>249</v>
      </c>
      <c r="C7" s="223">
        <v>526257</v>
      </c>
      <c r="D7" s="67">
        <v>906768</v>
      </c>
      <c r="E7" s="67">
        <v>0</v>
      </c>
      <c r="F7" s="224">
        <v>52417483</v>
      </c>
      <c r="G7" s="192" t="s">
        <v>19</v>
      </c>
      <c r="J7" s="135"/>
      <c r="K7" s="133"/>
      <c r="L7" s="133"/>
      <c r="M7" s="133"/>
      <c r="N7" s="133"/>
      <c r="O7" s="133"/>
      <c r="P7" s="134"/>
      <c r="Q7" s="138"/>
    </row>
    <row r="8" spans="1:17" ht="18.75" x14ac:dyDescent="0.3">
      <c r="A8" s="65">
        <v>43627</v>
      </c>
      <c r="B8" s="66" t="s">
        <v>209</v>
      </c>
      <c r="C8" s="223">
        <v>85015123</v>
      </c>
      <c r="D8" s="67">
        <v>5000000</v>
      </c>
      <c r="E8" s="67">
        <v>0</v>
      </c>
      <c r="F8" s="224">
        <v>47417483</v>
      </c>
      <c r="G8" s="192" t="s">
        <v>146</v>
      </c>
      <c r="J8" s="135"/>
      <c r="K8" s="133"/>
      <c r="L8" s="133"/>
      <c r="M8" s="133"/>
      <c r="N8" s="133"/>
      <c r="O8" s="133"/>
      <c r="P8" s="134"/>
    </row>
    <row r="9" spans="1:17" ht="18.75" x14ac:dyDescent="0.3">
      <c r="A9" s="65">
        <v>43627</v>
      </c>
      <c r="B9" s="66" t="s">
        <v>166</v>
      </c>
      <c r="C9" s="223">
        <v>85042369</v>
      </c>
      <c r="D9" s="67">
        <v>1634712</v>
      </c>
      <c r="E9" s="67">
        <v>0</v>
      </c>
      <c r="F9" s="224">
        <v>45782771</v>
      </c>
      <c r="G9" s="192" t="s">
        <v>30</v>
      </c>
      <c r="J9" s="135"/>
      <c r="K9" s="133"/>
      <c r="L9" s="133"/>
      <c r="M9" s="133"/>
      <c r="N9" s="133"/>
      <c r="O9" s="133"/>
      <c r="P9" s="134"/>
      <c r="Q9" s="138"/>
    </row>
    <row r="10" spans="1:17" ht="18.75" x14ac:dyDescent="0.3">
      <c r="A10" s="65">
        <v>43627</v>
      </c>
      <c r="B10" s="66" t="s">
        <v>209</v>
      </c>
      <c r="C10" s="223">
        <v>85042538</v>
      </c>
      <c r="D10" s="67">
        <v>5000000</v>
      </c>
      <c r="E10" s="67">
        <v>0</v>
      </c>
      <c r="F10" s="224">
        <v>40782771</v>
      </c>
      <c r="G10" s="192" t="s">
        <v>146</v>
      </c>
      <c r="J10" s="135"/>
      <c r="K10" s="133"/>
      <c r="L10" s="133"/>
      <c r="M10" s="133"/>
      <c r="N10" s="133"/>
      <c r="O10" s="133"/>
      <c r="P10" s="134"/>
    </row>
    <row r="11" spans="1:17" ht="18.75" x14ac:dyDescent="0.3">
      <c r="A11" s="65">
        <v>43628</v>
      </c>
      <c r="B11" s="66" t="s">
        <v>220</v>
      </c>
      <c r="C11" s="223">
        <v>85186719</v>
      </c>
      <c r="D11" s="67">
        <v>1557255</v>
      </c>
      <c r="E11" s="67">
        <v>0</v>
      </c>
      <c r="F11" s="224">
        <v>39225516</v>
      </c>
      <c r="G11" s="192" t="s">
        <v>24</v>
      </c>
      <c r="J11" s="135"/>
      <c r="K11" s="133"/>
      <c r="L11" s="133"/>
      <c r="M11" s="133"/>
      <c r="N11" s="133"/>
      <c r="O11" s="133"/>
      <c r="P11" s="134"/>
    </row>
    <row r="12" spans="1:17" ht="18.75" x14ac:dyDescent="0.3">
      <c r="A12" s="65">
        <v>43633</v>
      </c>
      <c r="B12" s="66" t="s">
        <v>209</v>
      </c>
      <c r="C12" s="223">
        <v>85725932</v>
      </c>
      <c r="D12" s="67">
        <v>5000000</v>
      </c>
      <c r="E12" s="67">
        <v>0</v>
      </c>
      <c r="F12" s="224">
        <v>34225516</v>
      </c>
      <c r="G12" s="192" t="s">
        <v>146</v>
      </c>
      <c r="H12" s="210"/>
      <c r="J12" s="135"/>
      <c r="K12" s="133"/>
      <c r="L12" s="133"/>
      <c r="M12" s="133"/>
      <c r="N12" s="133"/>
      <c r="O12" s="133"/>
      <c r="P12" s="134"/>
    </row>
    <row r="13" spans="1:17" ht="18.75" x14ac:dyDescent="0.3">
      <c r="A13" s="65">
        <v>43637</v>
      </c>
      <c r="B13" s="66" t="s">
        <v>206</v>
      </c>
      <c r="C13" s="223">
        <v>0</v>
      </c>
      <c r="D13" s="67">
        <v>0</v>
      </c>
      <c r="E13" s="67">
        <v>177784</v>
      </c>
      <c r="F13" s="224">
        <v>34403300</v>
      </c>
      <c r="G13" s="192" t="s">
        <v>147</v>
      </c>
      <c r="H13" s="210"/>
      <c r="J13" s="135"/>
      <c r="K13" s="133"/>
      <c r="L13" s="133"/>
      <c r="M13" s="133"/>
      <c r="N13" s="133"/>
      <c r="O13" s="133"/>
      <c r="P13" s="134"/>
    </row>
    <row r="14" spans="1:17" ht="18.75" x14ac:dyDescent="0.3">
      <c r="A14" s="65">
        <v>43641</v>
      </c>
      <c r="B14" s="66" t="s">
        <v>206</v>
      </c>
      <c r="C14" s="223">
        <v>0</v>
      </c>
      <c r="D14" s="67">
        <v>0</v>
      </c>
      <c r="E14" s="67">
        <v>680426</v>
      </c>
      <c r="F14" s="224">
        <v>35083726</v>
      </c>
      <c r="G14" s="192" t="s">
        <v>147</v>
      </c>
      <c r="H14" s="144"/>
      <c r="J14" s="135"/>
      <c r="K14" s="133"/>
      <c r="L14" s="133"/>
      <c r="M14" s="133"/>
      <c r="N14" s="133"/>
      <c r="O14" s="133"/>
      <c r="P14" s="134"/>
    </row>
    <row r="15" spans="1:17" ht="18.75" x14ac:dyDescent="0.3">
      <c r="A15" s="65">
        <v>43644</v>
      </c>
      <c r="B15" s="66" t="s">
        <v>209</v>
      </c>
      <c r="C15" s="223">
        <v>86883305</v>
      </c>
      <c r="D15" s="67">
        <v>5000000</v>
      </c>
      <c r="E15" s="67">
        <v>0</v>
      </c>
      <c r="F15" s="224">
        <v>30083726</v>
      </c>
      <c r="G15" s="192" t="s">
        <v>146</v>
      </c>
      <c r="H15" s="166"/>
      <c r="J15" s="135"/>
      <c r="K15" s="133"/>
      <c r="L15" s="133"/>
      <c r="M15" s="133"/>
      <c r="N15" s="133"/>
      <c r="O15" s="133"/>
      <c r="P15" s="134"/>
    </row>
    <row r="16" spans="1:17" ht="18.75" x14ac:dyDescent="0.3">
      <c r="A16" s="65"/>
      <c r="B16" s="66"/>
      <c r="C16" s="223"/>
      <c r="D16" s="67"/>
      <c r="E16" s="67"/>
      <c r="F16" s="224"/>
      <c r="G16" s="192"/>
      <c r="I16" s="210"/>
      <c r="J16" s="135"/>
      <c r="K16" s="133"/>
      <c r="L16" s="133"/>
      <c r="M16" s="133"/>
      <c r="N16" s="133"/>
      <c r="O16" s="133"/>
      <c r="P16" s="134"/>
    </row>
    <row r="17" spans="1:16" ht="18.75" x14ac:dyDescent="0.3">
      <c r="A17" s="65"/>
      <c r="B17" s="66"/>
      <c r="C17" s="223"/>
      <c r="D17" s="67"/>
      <c r="E17" s="67"/>
      <c r="F17" s="224"/>
      <c r="G17" s="192"/>
      <c r="H17" s="210"/>
      <c r="J17" s="135"/>
      <c r="K17" s="133"/>
      <c r="L17" s="133"/>
      <c r="M17" s="133"/>
      <c r="N17" s="133"/>
      <c r="O17" s="133"/>
      <c r="P17" s="134"/>
    </row>
    <row r="18" spans="1:16" ht="18.75" x14ac:dyDescent="0.3">
      <c r="A18" s="65"/>
      <c r="B18" s="66"/>
      <c r="C18" s="223"/>
      <c r="D18" s="67"/>
      <c r="E18" s="67"/>
      <c r="F18" s="224"/>
      <c r="G18" s="192"/>
      <c r="H18" s="166"/>
      <c r="J18" s="135"/>
      <c r="K18" s="133"/>
      <c r="L18" s="133"/>
      <c r="M18" s="133"/>
      <c r="N18" s="133"/>
      <c r="O18" s="133"/>
      <c r="P18" s="134"/>
    </row>
    <row r="19" spans="1:16" ht="18.75" x14ac:dyDescent="0.3">
      <c r="A19" s="65"/>
      <c r="B19" s="66"/>
      <c r="C19" s="223"/>
      <c r="D19" s="67"/>
      <c r="E19" s="67"/>
      <c r="F19" s="224"/>
      <c r="G19" s="192"/>
      <c r="H19" s="210"/>
      <c r="J19" s="135"/>
      <c r="K19" s="133"/>
      <c r="L19" s="133"/>
      <c r="M19" s="133"/>
      <c r="N19" s="133"/>
      <c r="O19" s="133"/>
      <c r="P19" s="134"/>
    </row>
    <row r="20" spans="1:16" ht="18.75" x14ac:dyDescent="0.3">
      <c r="A20" s="65"/>
      <c r="B20" s="66"/>
      <c r="C20" s="223"/>
      <c r="D20" s="67"/>
      <c r="E20" s="67"/>
      <c r="F20" s="224"/>
      <c r="G20" s="192"/>
      <c r="H20" s="270"/>
      <c r="J20" s="135"/>
      <c r="K20" s="133"/>
      <c r="L20" s="133"/>
      <c r="M20" s="133"/>
      <c r="N20" s="133"/>
      <c r="O20" s="133"/>
      <c r="P20" s="134"/>
    </row>
    <row r="21" spans="1:16" ht="18.75" x14ac:dyDescent="0.3">
      <c r="A21" s="65"/>
      <c r="B21" s="66"/>
      <c r="C21" s="223"/>
      <c r="D21" s="67"/>
      <c r="E21" s="67"/>
      <c r="F21" s="224"/>
      <c r="G21" s="192"/>
      <c r="H21" s="270"/>
      <c r="J21" s="135"/>
      <c r="K21" s="133"/>
      <c r="L21" s="133"/>
      <c r="M21" s="133"/>
      <c r="N21" s="133"/>
      <c r="O21" s="133"/>
      <c r="P21" s="134"/>
    </row>
    <row r="22" spans="1:16" ht="18.75" x14ac:dyDescent="0.3">
      <c r="A22" s="65"/>
      <c r="B22" s="66"/>
      <c r="C22" s="223"/>
      <c r="D22" s="67"/>
      <c r="E22" s="67"/>
      <c r="F22" s="224"/>
      <c r="G22" s="192"/>
    </row>
    <row r="23" spans="1:16" ht="18.75" x14ac:dyDescent="0.3">
      <c r="A23" s="65"/>
      <c r="B23" s="66"/>
      <c r="C23" s="223"/>
      <c r="D23" s="67"/>
      <c r="E23" s="67"/>
      <c r="F23" s="224"/>
      <c r="G23" s="192"/>
      <c r="H23" s="166"/>
    </row>
    <row r="24" spans="1:16" ht="18.75" x14ac:dyDescent="0.3">
      <c r="A24" s="65"/>
      <c r="B24" s="66"/>
      <c r="C24" s="223"/>
      <c r="D24" s="67"/>
      <c r="E24" s="67"/>
      <c r="F24" s="224"/>
      <c r="G24" s="192"/>
      <c r="H24" s="210"/>
    </row>
    <row r="25" spans="1:16" ht="18.75" x14ac:dyDescent="0.3">
      <c r="A25" s="65"/>
      <c r="B25" s="66"/>
      <c r="C25" s="223"/>
      <c r="D25" s="67"/>
      <c r="E25" s="67"/>
      <c r="F25" s="224"/>
      <c r="G25" s="192"/>
      <c r="H25" s="210"/>
    </row>
    <row r="26" spans="1:16" ht="18.75" x14ac:dyDescent="0.3">
      <c r="A26" s="65"/>
      <c r="B26" s="66"/>
      <c r="C26" s="223"/>
      <c r="D26" s="67"/>
      <c r="E26" s="67"/>
      <c r="F26" s="224"/>
      <c r="G26" s="192"/>
      <c r="H26" s="210"/>
    </row>
    <row r="27" spans="1:16" ht="18.75" x14ac:dyDescent="0.3">
      <c r="A27" s="65"/>
      <c r="B27" s="66"/>
      <c r="C27" s="223"/>
      <c r="D27" s="67"/>
      <c r="E27" s="67"/>
      <c r="F27" s="224"/>
      <c r="G27" s="192"/>
      <c r="H27" s="210"/>
    </row>
    <row r="28" spans="1:16" ht="18.75" x14ac:dyDescent="0.3">
      <c r="A28" s="65"/>
      <c r="B28" s="66"/>
      <c r="C28" s="223"/>
      <c r="D28" s="67"/>
      <c r="E28" s="67"/>
      <c r="F28" s="224"/>
      <c r="G28" s="192"/>
      <c r="H28" s="210"/>
    </row>
    <row r="29" spans="1:16" s="166" customFormat="1" ht="18.75" x14ac:dyDescent="0.3">
      <c r="A29" s="65"/>
      <c r="B29" s="66"/>
      <c r="C29" s="66"/>
      <c r="D29" s="67"/>
      <c r="E29" s="67"/>
      <c r="F29" s="151"/>
      <c r="G29" s="192"/>
      <c r="H29" s="206"/>
    </row>
    <row r="30" spans="1:16" s="166" customFormat="1" ht="18.75" x14ac:dyDescent="0.3">
      <c r="A30" s="65"/>
      <c r="B30" s="66"/>
      <c r="C30" s="66"/>
      <c r="D30" s="67"/>
      <c r="E30" s="67"/>
      <c r="F30" s="151"/>
      <c r="G30" s="192"/>
    </row>
    <row r="31" spans="1:16" s="166" customFormat="1" ht="18.75" x14ac:dyDescent="0.3">
      <c r="A31" s="65"/>
      <c r="B31" s="66"/>
      <c r="C31" s="66"/>
      <c r="D31" s="67"/>
      <c r="E31" s="67"/>
      <c r="F31" s="151"/>
      <c r="G31" s="192"/>
    </row>
    <row r="32" spans="1:16" s="166" customFormat="1" ht="18.75" x14ac:dyDescent="0.3">
      <c r="A32" s="65"/>
      <c r="B32" s="66"/>
      <c r="C32" s="66"/>
      <c r="D32" s="67"/>
      <c r="E32" s="67"/>
      <c r="F32" s="151"/>
      <c r="G32" s="192"/>
    </row>
    <row r="33" spans="1:8" s="166" customFormat="1" ht="18.75" x14ac:dyDescent="0.3">
      <c r="A33" s="65"/>
      <c r="B33" s="66"/>
      <c r="C33" s="66"/>
      <c r="D33" s="67"/>
      <c r="E33" s="67"/>
      <c r="F33" s="151"/>
      <c r="G33" s="192"/>
    </row>
    <row r="34" spans="1:8" s="166" customFormat="1" ht="18.75" x14ac:dyDescent="0.3">
      <c r="A34" s="65"/>
      <c r="B34" s="66"/>
      <c r="C34" s="66"/>
      <c r="D34" s="67"/>
      <c r="E34" s="67"/>
      <c r="F34" s="151"/>
      <c r="G34" s="192"/>
    </row>
    <row r="35" spans="1:8" s="166" customFormat="1" ht="18.75" x14ac:dyDescent="0.3">
      <c r="A35" s="65"/>
      <c r="B35" s="66"/>
      <c r="C35" s="66"/>
      <c r="D35" s="67"/>
      <c r="E35" s="67"/>
      <c r="F35" s="151"/>
      <c r="G35" s="192"/>
    </row>
    <row r="36" spans="1:8" s="166" customFormat="1" ht="18.75" x14ac:dyDescent="0.3">
      <c r="A36" s="65"/>
      <c r="B36" s="66"/>
      <c r="C36" s="66"/>
      <c r="D36" s="67"/>
      <c r="E36" s="67"/>
      <c r="F36" s="151"/>
      <c r="G36" s="192"/>
    </row>
    <row r="37" spans="1:8" s="166" customFormat="1" ht="18.75" x14ac:dyDescent="0.3">
      <c r="A37" s="65"/>
      <c r="B37" s="66"/>
      <c r="C37" s="66"/>
      <c r="D37" s="67"/>
      <c r="E37" s="67"/>
      <c r="F37" s="151"/>
      <c r="G37" s="192"/>
    </row>
    <row r="38" spans="1:8" s="166" customFormat="1" x14ac:dyDescent="0.25">
      <c r="A38" s="65"/>
      <c r="B38" s="66"/>
      <c r="C38" s="66"/>
      <c r="D38" s="67"/>
      <c r="E38" s="67"/>
      <c r="F38" s="151"/>
      <c r="G38" s="156"/>
    </row>
    <row r="39" spans="1:8" s="166" customFormat="1" x14ac:dyDescent="0.25">
      <c r="A39" s="65"/>
      <c r="B39" s="66"/>
      <c r="C39" s="66"/>
      <c r="D39" s="67"/>
      <c r="E39" s="67"/>
      <c r="F39" s="151"/>
      <c r="G39" s="156"/>
    </row>
    <row r="40" spans="1:8" s="166" customFormat="1" x14ac:dyDescent="0.25">
      <c r="A40" s="65"/>
      <c r="B40" s="66"/>
      <c r="C40" s="66"/>
      <c r="D40" s="67"/>
      <c r="E40" s="67"/>
      <c r="F40" s="151"/>
      <c r="G40" s="156"/>
    </row>
    <row r="41" spans="1:8" s="166" customFormat="1" x14ac:dyDescent="0.25">
      <c r="A41" s="65"/>
      <c r="B41" s="66"/>
      <c r="C41" s="66"/>
      <c r="D41" s="67"/>
      <c r="E41" s="67"/>
      <c r="F41" s="151"/>
      <c r="G41" s="156"/>
    </row>
    <row r="42" spans="1:8" s="166" customFormat="1" x14ac:dyDescent="0.25">
      <c r="A42" s="65"/>
      <c r="B42" s="66"/>
      <c r="C42" s="66"/>
      <c r="D42" s="67"/>
      <c r="E42" s="67"/>
      <c r="F42" s="151"/>
      <c r="G42" s="156"/>
    </row>
    <row r="43" spans="1:8" x14ac:dyDescent="0.25">
      <c r="A43" s="65"/>
      <c r="B43" s="66"/>
      <c r="C43" s="66"/>
      <c r="D43" s="67"/>
      <c r="E43" s="67"/>
      <c r="F43" s="62"/>
      <c r="G43" s="154"/>
    </row>
    <row r="44" spans="1:8" x14ac:dyDescent="0.25">
      <c r="A44" s="65"/>
      <c r="B44" s="66"/>
      <c r="C44" s="66"/>
      <c r="D44" s="67"/>
      <c r="E44" s="67"/>
      <c r="F44" s="151"/>
      <c r="G44" s="156"/>
      <c r="H44" s="125"/>
    </row>
    <row r="45" spans="1:8" s="125" customFormat="1" x14ac:dyDescent="0.25">
      <c r="A45" s="65"/>
      <c r="B45" s="66"/>
      <c r="C45" s="66"/>
      <c r="D45" s="67"/>
      <c r="E45" s="67"/>
      <c r="F45" s="62"/>
      <c r="G45" s="156"/>
      <c r="H45" s="166"/>
    </row>
    <row r="46" spans="1:8" s="125" customFormat="1" x14ac:dyDescent="0.25">
      <c r="A46" s="65"/>
      <c r="B46" s="66"/>
      <c r="C46" s="66"/>
      <c r="D46" s="67"/>
      <c r="E46" s="67"/>
      <c r="F46" s="151"/>
      <c r="G46" s="156"/>
    </row>
    <row r="47" spans="1:8" s="125" customFormat="1" x14ac:dyDescent="0.25">
      <c r="A47" s="65"/>
      <c r="B47" s="66"/>
      <c r="C47" s="66"/>
      <c r="D47" s="67"/>
      <c r="E47" s="67"/>
      <c r="F47" s="62"/>
      <c r="G47" s="64"/>
    </row>
    <row r="48" spans="1:8" s="125" customFormat="1" x14ac:dyDescent="0.25">
      <c r="A48" s="65"/>
      <c r="B48" s="66"/>
      <c r="C48" s="66"/>
      <c r="D48" s="67"/>
      <c r="E48" s="67"/>
      <c r="F48" s="62"/>
      <c r="G48" s="64"/>
    </row>
    <row r="49" spans="1:7" s="125" customFormat="1" x14ac:dyDescent="0.25">
      <c r="A49" s="65"/>
      <c r="B49" s="66"/>
      <c r="C49" s="66"/>
      <c r="D49" s="67"/>
      <c r="E49" s="67"/>
      <c r="F49" s="62"/>
      <c r="G49" s="49"/>
    </row>
    <row r="50" spans="1:7" s="125" customFormat="1" x14ac:dyDescent="0.25">
      <c r="A50" s="65"/>
      <c r="B50" s="66"/>
      <c r="C50" s="66"/>
      <c r="D50" s="67"/>
      <c r="E50" s="67"/>
      <c r="F50" s="62"/>
      <c r="G50" s="49"/>
    </row>
    <row r="51" spans="1:7" x14ac:dyDescent="0.25">
      <c r="A51" s="65"/>
      <c r="B51" s="66"/>
      <c r="C51" s="66"/>
      <c r="D51" s="67"/>
      <c r="E51" s="67"/>
      <c r="F51" s="62"/>
      <c r="G51" s="64"/>
    </row>
    <row r="52" spans="1:7" ht="15" customHeight="1" x14ac:dyDescent="0.25">
      <c r="A52" s="68" t="s">
        <v>67</v>
      </c>
      <c r="B52" s="69" t="s">
        <v>68</v>
      </c>
      <c r="C52" s="69" t="s">
        <v>69</v>
      </c>
      <c r="D52" s="70" t="s">
        <v>70</v>
      </c>
      <c r="E52" s="69" t="s">
        <v>71</v>
      </c>
      <c r="F52" s="69" t="s">
        <v>86</v>
      </c>
      <c r="G52" s="71" t="s">
        <v>37</v>
      </c>
    </row>
    <row r="53" spans="1:7" ht="15" customHeight="1" x14ac:dyDescent="0.3">
      <c r="A53" s="65">
        <v>43620</v>
      </c>
      <c r="B53" s="66" t="s">
        <v>961</v>
      </c>
      <c r="C53" s="66">
        <v>84305632</v>
      </c>
      <c r="D53" s="67">
        <v>0</v>
      </c>
      <c r="E53" s="67">
        <v>6691.74</v>
      </c>
      <c r="F53" s="151">
        <v>11237.98</v>
      </c>
      <c r="G53" s="192" t="s">
        <v>147</v>
      </c>
    </row>
    <row r="54" spans="1:7" ht="15" customHeight="1" x14ac:dyDescent="0.3">
      <c r="A54" s="65">
        <v>43626</v>
      </c>
      <c r="B54" s="66" t="s">
        <v>962</v>
      </c>
      <c r="C54" s="66">
        <v>84992078</v>
      </c>
      <c r="D54" s="67">
        <v>0</v>
      </c>
      <c r="E54" s="67">
        <v>813.55</v>
      </c>
      <c r="F54" s="151">
        <v>12051.53</v>
      </c>
      <c r="G54" s="192" t="s">
        <v>147</v>
      </c>
    </row>
    <row r="55" spans="1:7" ht="15" customHeight="1" x14ac:dyDescent="0.3">
      <c r="A55" s="65">
        <v>43630</v>
      </c>
      <c r="B55" s="66" t="s">
        <v>963</v>
      </c>
      <c r="C55" s="66">
        <v>85597928</v>
      </c>
      <c r="D55" s="67">
        <v>0</v>
      </c>
      <c r="E55" s="67">
        <v>842.8</v>
      </c>
      <c r="F55" s="151">
        <v>12894.33</v>
      </c>
      <c r="G55" s="192" t="s">
        <v>147</v>
      </c>
    </row>
    <row r="56" spans="1:7" ht="15" customHeight="1" x14ac:dyDescent="0.3">
      <c r="A56" s="65">
        <v>43635</v>
      </c>
      <c r="B56" s="66" t="s">
        <v>964</v>
      </c>
      <c r="C56" s="66">
        <v>86034698</v>
      </c>
      <c r="D56" s="67">
        <v>0</v>
      </c>
      <c r="E56" s="67">
        <v>1653.39</v>
      </c>
      <c r="F56" s="151">
        <v>14547.72</v>
      </c>
      <c r="G56" s="192" t="s">
        <v>147</v>
      </c>
    </row>
    <row r="57" spans="1:7" ht="15" customHeight="1" x14ac:dyDescent="0.3">
      <c r="A57" s="65">
        <v>43640</v>
      </c>
      <c r="B57" s="66" t="s">
        <v>965</v>
      </c>
      <c r="C57" s="66">
        <v>86440861</v>
      </c>
      <c r="D57" s="67">
        <v>0</v>
      </c>
      <c r="E57" s="67">
        <v>2947.26</v>
      </c>
      <c r="F57" s="151">
        <v>17494.98</v>
      </c>
      <c r="G57" s="192" t="s">
        <v>147</v>
      </c>
    </row>
    <row r="58" spans="1:7" ht="15" customHeight="1" x14ac:dyDescent="0.3">
      <c r="A58" s="65"/>
      <c r="B58" s="66"/>
      <c r="C58" s="66"/>
      <c r="D58" s="67"/>
      <c r="E58" s="67"/>
      <c r="F58" s="151"/>
      <c r="G58" s="192"/>
    </row>
    <row r="59" spans="1:7" ht="15" customHeight="1" x14ac:dyDescent="0.3">
      <c r="A59" s="65"/>
      <c r="B59" s="66"/>
      <c r="C59" s="66"/>
      <c r="D59" s="67"/>
      <c r="E59" s="67"/>
      <c r="F59" s="151"/>
      <c r="G59" s="192"/>
    </row>
    <row r="60" spans="1:7" ht="15" customHeight="1" x14ac:dyDescent="0.3">
      <c r="A60" s="65"/>
      <c r="B60" s="66"/>
      <c r="C60" s="66"/>
      <c r="D60" s="67"/>
      <c r="E60" s="67"/>
      <c r="F60" s="62"/>
      <c r="G60" s="192"/>
    </row>
    <row r="61" spans="1:7" ht="15" customHeight="1" x14ac:dyDescent="0.3">
      <c r="A61" s="90"/>
      <c r="B61" s="91"/>
      <c r="C61" s="91"/>
      <c r="D61" s="92"/>
      <c r="E61" s="92"/>
      <c r="F61" s="92"/>
      <c r="G61" s="192"/>
    </row>
    <row r="64" spans="1:7" x14ac:dyDescent="0.25">
      <c r="D64" s="1">
        <f>SUBTOTAL(9,D2:D61)</f>
        <v>24100818</v>
      </c>
      <c r="E64" s="1">
        <f>SUBTOTAL(9,E2:E61)</f>
        <v>1518801.74</v>
      </c>
    </row>
    <row r="66" spans="1:10" x14ac:dyDescent="0.25">
      <c r="F66" s="61"/>
      <c r="G66" s="61" t="s">
        <v>4</v>
      </c>
    </row>
    <row r="67" spans="1:10" ht="18.75" x14ac:dyDescent="0.3">
      <c r="A67" s="68" t="s">
        <v>67</v>
      </c>
      <c r="B67" s="69" t="s">
        <v>68</v>
      </c>
      <c r="C67" s="69" t="s">
        <v>69</v>
      </c>
      <c r="D67" s="70" t="s">
        <v>70</v>
      </c>
      <c r="F67" s="62">
        <f>SUMIF($G$2:$G$61,G67,$D$2:$D$61)-SUMIF($G$2:$G$61,G67,$E$2:$E$61)</f>
        <v>2083</v>
      </c>
      <c r="G67" s="192" t="s">
        <v>184</v>
      </c>
    </row>
    <row r="68" spans="1:10" ht="18.75" x14ac:dyDescent="0.3">
      <c r="A68" s="65"/>
      <c r="B68" s="66"/>
      <c r="C68" s="66"/>
      <c r="D68" s="67"/>
      <c r="F68" s="62">
        <f t="shared" ref="F68:F83" si="0">SUMIF($G$2:$G$61,G68,$D$2:$D$61)-SUMIF($G$2:$G$61,G68,$E$2:$E$61)</f>
        <v>0</v>
      </c>
      <c r="G68" s="192" t="s">
        <v>31</v>
      </c>
    </row>
    <row r="69" spans="1:10" ht="18.75" x14ac:dyDescent="0.3">
      <c r="A69" s="65"/>
      <c r="B69" s="66"/>
      <c r="C69" s="66"/>
      <c r="D69" s="67"/>
      <c r="F69" s="62">
        <f t="shared" si="0"/>
        <v>0</v>
      </c>
      <c r="G69" s="192" t="s">
        <v>113</v>
      </c>
    </row>
    <row r="70" spans="1:10" ht="18.75" x14ac:dyDescent="0.3">
      <c r="A70" s="65"/>
      <c r="B70" s="66"/>
      <c r="C70" s="66"/>
      <c r="D70" s="67"/>
      <c r="F70" s="62">
        <f t="shared" si="0"/>
        <v>0</v>
      </c>
      <c r="G70" s="193" t="s">
        <v>183</v>
      </c>
    </row>
    <row r="71" spans="1:10" ht="18.75" x14ac:dyDescent="0.3">
      <c r="F71" s="62">
        <f t="shared" si="0"/>
        <v>0</v>
      </c>
      <c r="G71" s="193" t="s">
        <v>8</v>
      </c>
    </row>
    <row r="72" spans="1:10" ht="18.75" x14ac:dyDescent="0.3">
      <c r="F72" s="62">
        <f t="shared" si="0"/>
        <v>0</v>
      </c>
      <c r="G72" s="194" t="s">
        <v>185</v>
      </c>
      <c r="H72" s="96"/>
    </row>
    <row r="73" spans="1:10" ht="18.75" x14ac:dyDescent="0.3">
      <c r="F73" s="62">
        <f t="shared" si="0"/>
        <v>0</v>
      </c>
      <c r="G73" s="192" t="s">
        <v>187</v>
      </c>
    </row>
    <row r="74" spans="1:10" ht="18.75" x14ac:dyDescent="0.3">
      <c r="F74" s="62">
        <f t="shared" si="0"/>
        <v>0</v>
      </c>
      <c r="G74" s="192" t="s">
        <v>186</v>
      </c>
    </row>
    <row r="75" spans="1:10" ht="18.75" x14ac:dyDescent="0.3">
      <c r="F75" s="62">
        <f t="shared" si="0"/>
        <v>1557255</v>
      </c>
      <c r="G75" s="194" t="s">
        <v>24</v>
      </c>
    </row>
    <row r="76" spans="1:10" ht="18.75" x14ac:dyDescent="0.3">
      <c r="F76" s="62">
        <f t="shared" si="0"/>
        <v>0</v>
      </c>
      <c r="G76" s="192" t="s">
        <v>11</v>
      </c>
      <c r="H76" s="97"/>
      <c r="I76" s="125"/>
      <c r="J76" s="125"/>
    </row>
    <row r="77" spans="1:10" ht="18.75" x14ac:dyDescent="0.3">
      <c r="F77" s="62">
        <f t="shared" si="0"/>
        <v>906768</v>
      </c>
      <c r="G77" s="192" t="s">
        <v>19</v>
      </c>
      <c r="I77" s="125"/>
      <c r="J77" s="125"/>
    </row>
    <row r="78" spans="1:10" ht="18.75" x14ac:dyDescent="0.3">
      <c r="F78" s="62">
        <f t="shared" si="0"/>
        <v>0</v>
      </c>
      <c r="G78" s="193" t="s">
        <v>188</v>
      </c>
      <c r="I78" s="125"/>
    </row>
    <row r="79" spans="1:10" ht="18.75" x14ac:dyDescent="0.3">
      <c r="F79" s="62">
        <f t="shared" si="0"/>
        <v>1634712</v>
      </c>
      <c r="G79" s="192" t="s">
        <v>30</v>
      </c>
      <c r="I79" s="125"/>
      <c r="J79" s="125"/>
    </row>
    <row r="80" spans="1:10" ht="18.75" x14ac:dyDescent="0.3">
      <c r="F80" s="62">
        <f t="shared" si="0"/>
        <v>20000000</v>
      </c>
      <c r="G80" s="193" t="s">
        <v>146</v>
      </c>
      <c r="I80" s="125"/>
      <c r="J80" s="125"/>
    </row>
    <row r="81" spans="4:10" ht="18.75" x14ac:dyDescent="0.3">
      <c r="F81" s="62">
        <f t="shared" si="0"/>
        <v>-1518801.74</v>
      </c>
      <c r="G81" s="192" t="s">
        <v>147</v>
      </c>
      <c r="I81" s="125"/>
      <c r="J81" s="125"/>
    </row>
    <row r="82" spans="4:10" ht="18.75" x14ac:dyDescent="0.3">
      <c r="F82" s="62">
        <f t="shared" si="0"/>
        <v>0</v>
      </c>
      <c r="G82" s="192" t="s">
        <v>189</v>
      </c>
      <c r="I82" s="125"/>
      <c r="J82" s="125"/>
    </row>
    <row r="83" spans="4:10" ht="18.75" x14ac:dyDescent="0.3">
      <c r="F83" s="62">
        <f t="shared" si="0"/>
        <v>0</v>
      </c>
      <c r="G83" s="192" t="s">
        <v>190</v>
      </c>
      <c r="I83" s="125"/>
      <c r="J83" s="125"/>
    </row>
    <row r="84" spans="4:10" s="210" customFormat="1" ht="18.75" x14ac:dyDescent="0.3">
      <c r="D84" s="1"/>
      <c r="F84" s="62">
        <f>SUMIF($G$2:$G$61,G84,$D$2:$D$61)-SUMIF($G$2:$G$61,G84,$E$2:$E$61)</f>
        <v>0</v>
      </c>
      <c r="G84" s="192" t="s">
        <v>215</v>
      </c>
    </row>
    <row r="85" spans="4:10" x14ac:dyDescent="0.25">
      <c r="F85" s="63"/>
      <c r="G85" s="61" t="s">
        <v>22</v>
      </c>
    </row>
  </sheetData>
  <autoFilter ref="A1:G61"/>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24" zoomScale="70" zoomScaleNormal="70" workbookViewId="0">
      <selection activeCell="H142" sqref="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7" t="s">
        <v>5</v>
      </c>
      <c r="B1" s="47" t="s">
        <v>25</v>
      </c>
      <c r="C1" s="47" t="s">
        <v>168</v>
      </c>
      <c r="D1" s="47" t="s">
        <v>169</v>
      </c>
      <c r="E1" s="47" t="s">
        <v>170</v>
      </c>
      <c r="F1" s="47" t="s">
        <v>171</v>
      </c>
      <c r="G1" s="86" t="s">
        <v>88</v>
      </c>
      <c r="H1" s="47" t="s">
        <v>172</v>
      </c>
      <c r="I1" s="47" t="s">
        <v>173</v>
      </c>
      <c r="J1" s="87"/>
      <c r="K1" s="19"/>
      <c r="L1" s="19"/>
      <c r="M1" s="19"/>
      <c r="N1" s="19"/>
      <c r="O1" s="19"/>
      <c r="P1" s="19"/>
      <c r="Q1" s="19"/>
      <c r="R1" s="19"/>
      <c r="S1" s="58"/>
      <c r="T1" s="19"/>
      <c r="U1" s="19"/>
      <c r="V1" s="19"/>
    </row>
    <row r="2" spans="1:53" x14ac:dyDescent="0.25">
      <c r="A2" s="211" t="s">
        <v>927</v>
      </c>
      <c r="B2" s="175" t="s">
        <v>143</v>
      </c>
      <c r="C2" s="175" t="s">
        <v>144</v>
      </c>
      <c r="D2" s="175" t="s">
        <v>162</v>
      </c>
      <c r="E2" s="176">
        <v>56590</v>
      </c>
      <c r="F2" s="175">
        <v>0</v>
      </c>
      <c r="G2" s="220" t="s">
        <v>966</v>
      </c>
      <c r="H2" s="220">
        <v>3490059</v>
      </c>
      <c r="I2" s="220" t="s">
        <v>203</v>
      </c>
      <c r="J2" s="154"/>
      <c r="K2" s="169"/>
      <c r="L2" s="19"/>
      <c r="M2" s="19"/>
      <c r="N2" s="19"/>
      <c r="O2" s="19"/>
      <c r="P2" s="19"/>
      <c r="Q2" s="19"/>
      <c r="R2" s="19"/>
      <c r="S2" s="58"/>
      <c r="T2" s="19"/>
      <c r="U2" s="19"/>
      <c r="V2" s="19"/>
      <c r="AF2" s="126"/>
    </row>
    <row r="3" spans="1:53" x14ac:dyDescent="0.25">
      <c r="A3" s="211" t="s">
        <v>927</v>
      </c>
      <c r="B3" s="175" t="s">
        <v>143</v>
      </c>
      <c r="C3" s="175" t="s">
        <v>144</v>
      </c>
      <c r="D3" s="176" t="s">
        <v>162</v>
      </c>
      <c r="E3" s="176">
        <v>58400</v>
      </c>
      <c r="F3" s="175">
        <v>0</v>
      </c>
      <c r="G3" s="220" t="s">
        <v>967</v>
      </c>
      <c r="H3" s="220">
        <v>39412</v>
      </c>
      <c r="I3" s="220" t="s">
        <v>200</v>
      </c>
      <c r="J3" s="149"/>
      <c r="K3" s="169"/>
      <c r="L3" s="19"/>
      <c r="M3" s="88">
        <v>41791</v>
      </c>
      <c r="N3" s="88">
        <v>41821</v>
      </c>
      <c r="O3" s="88">
        <v>41852</v>
      </c>
      <c r="P3" s="88">
        <v>41883</v>
      </c>
      <c r="Q3" s="88">
        <v>41913</v>
      </c>
      <c r="R3" s="88">
        <v>41944</v>
      </c>
      <c r="S3" s="88">
        <v>41974</v>
      </c>
      <c r="T3" s="88">
        <v>42005</v>
      </c>
      <c r="U3" s="88">
        <v>42036</v>
      </c>
      <c r="V3" s="88">
        <v>42064</v>
      </c>
      <c r="W3" s="88">
        <v>42095</v>
      </c>
      <c r="X3" s="88"/>
      <c r="Y3" s="88">
        <v>42156</v>
      </c>
      <c r="Z3" s="88">
        <v>42186</v>
      </c>
      <c r="AA3" s="88">
        <v>42217</v>
      </c>
      <c r="AB3" s="88">
        <v>42248</v>
      </c>
      <c r="AC3" s="88">
        <v>42278</v>
      </c>
      <c r="AD3" s="88">
        <v>42309</v>
      </c>
      <c r="AE3" s="88">
        <v>42339</v>
      </c>
      <c r="AF3" s="88">
        <v>42370</v>
      </c>
      <c r="AG3" s="88">
        <v>42401</v>
      </c>
      <c r="AH3" s="88">
        <v>42430</v>
      </c>
      <c r="AI3" s="88">
        <v>42461</v>
      </c>
      <c r="AJ3" s="88">
        <v>42491</v>
      </c>
      <c r="AK3" s="88">
        <v>42522</v>
      </c>
      <c r="AL3" s="88">
        <v>42552</v>
      </c>
      <c r="AM3" s="88">
        <v>42583</v>
      </c>
      <c r="AN3" s="88">
        <v>42614</v>
      </c>
      <c r="AO3" s="88">
        <v>42644</v>
      </c>
      <c r="AP3" s="88">
        <v>42675</v>
      </c>
      <c r="AQ3" s="88">
        <v>42705</v>
      </c>
      <c r="AR3" s="88">
        <v>42736</v>
      </c>
      <c r="AS3" s="88">
        <v>42767</v>
      </c>
      <c r="AT3" s="88">
        <v>42795</v>
      </c>
      <c r="AU3" s="88">
        <v>42826</v>
      </c>
      <c r="AV3" s="88">
        <v>42856</v>
      </c>
      <c r="AW3" s="88">
        <v>42887</v>
      </c>
      <c r="AX3" s="88">
        <v>42917</v>
      </c>
      <c r="AY3" s="88">
        <v>42948</v>
      </c>
      <c r="AZ3" s="88">
        <v>42979</v>
      </c>
      <c r="BA3" s="88">
        <v>43009</v>
      </c>
    </row>
    <row r="4" spans="1:53" x14ac:dyDescent="0.25">
      <c r="A4" s="211" t="s">
        <v>927</v>
      </c>
      <c r="B4" s="175" t="s">
        <v>143</v>
      </c>
      <c r="C4" s="175" t="s">
        <v>144</v>
      </c>
      <c r="D4" s="176" t="s">
        <v>162</v>
      </c>
      <c r="E4" s="176">
        <v>30700</v>
      </c>
      <c r="F4" s="175">
        <v>0</v>
      </c>
      <c r="G4" s="220" t="s">
        <v>967</v>
      </c>
      <c r="H4" s="220">
        <v>39411</v>
      </c>
      <c r="I4" s="220" t="s">
        <v>201</v>
      </c>
      <c r="J4" s="149"/>
      <c r="K4" s="169"/>
      <c r="L4" s="55" t="s">
        <v>54</v>
      </c>
      <c r="M4" s="56" t="s">
        <v>55</v>
      </c>
      <c r="N4" s="56" t="s">
        <v>55</v>
      </c>
      <c r="O4" s="56" t="s">
        <v>55</v>
      </c>
      <c r="P4" s="56" t="s">
        <v>55</v>
      </c>
      <c r="Q4" s="56" t="s">
        <v>55</v>
      </c>
      <c r="R4" s="56" t="s">
        <v>55</v>
      </c>
      <c r="S4" s="56" t="s">
        <v>55</v>
      </c>
      <c r="T4" s="56" t="s">
        <v>55</v>
      </c>
      <c r="U4" s="56" t="s">
        <v>55</v>
      </c>
      <c r="V4" s="56" t="s">
        <v>55</v>
      </c>
      <c r="W4" s="56" t="s">
        <v>55</v>
      </c>
      <c r="X4" s="56"/>
      <c r="Y4" s="56" t="s">
        <v>55</v>
      </c>
      <c r="Z4" s="56" t="s">
        <v>55</v>
      </c>
      <c r="AA4" s="56" t="s">
        <v>55</v>
      </c>
      <c r="AB4" s="56" t="s">
        <v>55</v>
      </c>
      <c r="AC4" s="56" t="s">
        <v>55</v>
      </c>
      <c r="AD4" s="56" t="s">
        <v>55</v>
      </c>
      <c r="AE4" s="56" t="s">
        <v>55</v>
      </c>
      <c r="AF4" s="56" t="s">
        <v>55</v>
      </c>
      <c r="AG4" s="56" t="s">
        <v>55</v>
      </c>
      <c r="AH4" s="56" t="s">
        <v>55</v>
      </c>
      <c r="AI4" s="56" t="s">
        <v>55</v>
      </c>
      <c r="AJ4" s="56" t="s">
        <v>55</v>
      </c>
      <c r="AK4" s="56" t="s">
        <v>55</v>
      </c>
      <c r="AL4" s="56" t="s">
        <v>55</v>
      </c>
      <c r="AM4" s="56" t="s">
        <v>55</v>
      </c>
      <c r="AN4" s="56" t="s">
        <v>55</v>
      </c>
      <c r="AO4" s="56" t="s">
        <v>55</v>
      </c>
      <c r="AP4" s="56" t="s">
        <v>221</v>
      </c>
      <c r="AQ4" s="56" t="s">
        <v>221</v>
      </c>
      <c r="AR4" s="56" t="s">
        <v>221</v>
      </c>
      <c r="AS4" s="56" t="s">
        <v>221</v>
      </c>
      <c r="AT4" s="56" t="s">
        <v>221</v>
      </c>
      <c r="AU4" s="56" t="s">
        <v>55</v>
      </c>
      <c r="AV4" s="56" t="s">
        <v>55</v>
      </c>
      <c r="AW4" s="56"/>
      <c r="AX4" s="56" t="s">
        <v>55</v>
      </c>
      <c r="AY4" s="56" t="s">
        <v>55</v>
      </c>
      <c r="AZ4" s="56" t="s">
        <v>55</v>
      </c>
      <c r="BA4" s="56" t="s">
        <v>55</v>
      </c>
    </row>
    <row r="5" spans="1:53" x14ac:dyDescent="0.25">
      <c r="A5" s="211" t="s">
        <v>927</v>
      </c>
      <c r="B5" s="175" t="s">
        <v>143</v>
      </c>
      <c r="C5" s="175" t="s">
        <v>144</v>
      </c>
      <c r="D5" s="176" t="s">
        <v>162</v>
      </c>
      <c r="E5" s="176">
        <v>12756</v>
      </c>
      <c r="F5" s="175">
        <v>0</v>
      </c>
      <c r="G5" s="220" t="s">
        <v>202</v>
      </c>
      <c r="H5" s="220">
        <v>11598012</v>
      </c>
      <c r="I5" s="220" t="s">
        <v>61</v>
      </c>
      <c r="J5" s="149"/>
      <c r="K5" s="169"/>
      <c r="L5" s="54" t="s">
        <v>56</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211" t="s">
        <v>927</v>
      </c>
      <c r="B6" s="175" t="s">
        <v>143</v>
      </c>
      <c r="C6" s="175" t="s">
        <v>144</v>
      </c>
      <c r="D6" s="175" t="s">
        <v>162</v>
      </c>
      <c r="E6" s="176">
        <v>55480</v>
      </c>
      <c r="F6" s="175">
        <v>0</v>
      </c>
      <c r="G6" s="220" t="s">
        <v>202</v>
      </c>
      <c r="H6" s="220">
        <v>11598011</v>
      </c>
      <c r="I6" s="220" t="s">
        <v>161</v>
      </c>
      <c r="J6" s="149"/>
      <c r="K6" s="169"/>
      <c r="L6" s="54" t="s">
        <v>57</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211" t="s">
        <v>927</v>
      </c>
      <c r="B7" s="175" t="s">
        <v>143</v>
      </c>
      <c r="C7" s="175" t="s">
        <v>144</v>
      </c>
      <c r="D7" s="175" t="s">
        <v>162</v>
      </c>
      <c r="E7" s="176">
        <v>6300</v>
      </c>
      <c r="F7" s="175">
        <v>0</v>
      </c>
      <c r="G7" s="220" t="s">
        <v>968</v>
      </c>
      <c r="H7" s="220">
        <v>5646</v>
      </c>
      <c r="I7" s="220" t="s">
        <v>61</v>
      </c>
      <c r="J7" s="149"/>
      <c r="K7" s="169"/>
      <c r="L7" s="54" t="s">
        <v>58</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222</v>
      </c>
      <c r="AQ7" s="22" t="s">
        <v>222</v>
      </c>
      <c r="AR7" s="22" t="s">
        <v>222</v>
      </c>
      <c r="AS7" s="22" t="s">
        <v>222</v>
      </c>
      <c r="AT7" s="22" t="s">
        <v>222</v>
      </c>
      <c r="AU7" s="22">
        <v>0</v>
      </c>
      <c r="AV7" s="22">
        <v>356012</v>
      </c>
      <c r="AW7" s="22"/>
      <c r="AX7" s="22">
        <v>416262</v>
      </c>
      <c r="AY7" s="22">
        <v>409806</v>
      </c>
      <c r="AZ7" s="22">
        <v>227742</v>
      </c>
      <c r="BA7" s="22">
        <v>0</v>
      </c>
    </row>
    <row r="8" spans="1:53" x14ac:dyDescent="0.25">
      <c r="A8" s="211" t="s">
        <v>819</v>
      </c>
      <c r="B8" s="175" t="s">
        <v>143</v>
      </c>
      <c r="C8" s="175" t="s">
        <v>144</v>
      </c>
      <c r="D8" s="176" t="s">
        <v>162</v>
      </c>
      <c r="E8" s="176">
        <v>108568</v>
      </c>
      <c r="F8" s="175">
        <v>0</v>
      </c>
      <c r="G8" s="220" t="s">
        <v>153</v>
      </c>
      <c r="H8" s="220">
        <v>192696</v>
      </c>
      <c r="I8" s="220" t="s">
        <v>291</v>
      </c>
      <c r="J8" s="149"/>
      <c r="K8" s="169"/>
      <c r="L8" s="54" t="s">
        <v>59</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211" t="s">
        <v>819</v>
      </c>
      <c r="B9" s="175" t="s">
        <v>143</v>
      </c>
      <c r="C9" s="175" t="s">
        <v>144</v>
      </c>
      <c r="D9" s="176" t="s">
        <v>162</v>
      </c>
      <c r="E9" s="176">
        <v>4540</v>
      </c>
      <c r="F9" s="175">
        <v>0</v>
      </c>
      <c r="G9" s="220" t="s">
        <v>266</v>
      </c>
      <c r="H9" s="220">
        <v>69195297</v>
      </c>
      <c r="I9" s="220" t="s">
        <v>203</v>
      </c>
      <c r="J9" s="149"/>
      <c r="K9" s="169"/>
      <c r="L9" s="54" t="s">
        <v>60</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211" t="s">
        <v>819</v>
      </c>
      <c r="B10" s="175" t="s">
        <v>143</v>
      </c>
      <c r="C10" s="175" t="s">
        <v>144</v>
      </c>
      <c r="D10" s="176" t="s">
        <v>162</v>
      </c>
      <c r="E10" s="176">
        <v>43070</v>
      </c>
      <c r="F10" s="175">
        <v>0</v>
      </c>
      <c r="G10" s="220" t="s">
        <v>266</v>
      </c>
      <c r="H10" s="220">
        <v>69195296</v>
      </c>
      <c r="I10" s="220" t="s">
        <v>199</v>
      </c>
      <c r="J10" s="149"/>
      <c r="K10" s="169"/>
      <c r="L10" s="54" t="s">
        <v>61</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211" t="s">
        <v>819</v>
      </c>
      <c r="B11" s="175" t="s">
        <v>143</v>
      </c>
      <c r="C11" s="175" t="s">
        <v>144</v>
      </c>
      <c r="D11" s="176" t="s">
        <v>162</v>
      </c>
      <c r="E11" s="176">
        <v>28380</v>
      </c>
      <c r="F11" s="175">
        <v>0</v>
      </c>
      <c r="G11" s="220" t="s">
        <v>266</v>
      </c>
      <c r="H11" s="220">
        <v>69195295</v>
      </c>
      <c r="I11" s="220" t="s">
        <v>161</v>
      </c>
      <c r="J11" s="149"/>
      <c r="K11" s="169"/>
      <c r="L11" s="54" t="s">
        <v>62</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211" t="s">
        <v>819</v>
      </c>
      <c r="B12" s="175" t="s">
        <v>143</v>
      </c>
      <c r="C12" s="175" t="s">
        <v>144</v>
      </c>
      <c r="D12" s="176" t="s">
        <v>162</v>
      </c>
      <c r="E12" s="176">
        <v>62473</v>
      </c>
      <c r="F12" s="175">
        <v>0</v>
      </c>
      <c r="G12" s="220" t="s">
        <v>266</v>
      </c>
      <c r="H12" s="220">
        <v>69195294</v>
      </c>
      <c r="I12" s="220" t="s">
        <v>201</v>
      </c>
      <c r="J12" s="149"/>
      <c r="K12" s="169"/>
      <c r="L12" s="54" t="s">
        <v>80</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222</v>
      </c>
      <c r="AQ12" s="22">
        <v>30000</v>
      </c>
      <c r="AR12" s="22">
        <v>90000</v>
      </c>
      <c r="AS12" s="22">
        <v>90000</v>
      </c>
      <c r="AT12" s="22" t="s">
        <v>222</v>
      </c>
      <c r="AU12" s="22">
        <v>0</v>
      </c>
      <c r="AV12" s="22">
        <v>0</v>
      </c>
      <c r="AW12" s="22"/>
      <c r="AX12" s="22">
        <v>45000</v>
      </c>
      <c r="AY12" s="22">
        <v>0</v>
      </c>
      <c r="AZ12" s="22">
        <v>30000</v>
      </c>
      <c r="BA12" s="22">
        <v>240000</v>
      </c>
    </row>
    <row r="13" spans="1:53" x14ac:dyDescent="0.25">
      <c r="A13" s="211" t="s">
        <v>819</v>
      </c>
      <c r="B13" s="175" t="s">
        <v>143</v>
      </c>
      <c r="C13" s="175" t="s">
        <v>144</v>
      </c>
      <c r="D13" s="176" t="s">
        <v>162</v>
      </c>
      <c r="E13" s="176">
        <v>232135</v>
      </c>
      <c r="F13" s="175">
        <v>0</v>
      </c>
      <c r="G13" s="220" t="s">
        <v>266</v>
      </c>
      <c r="H13" s="220">
        <v>69195293</v>
      </c>
      <c r="I13" s="220" t="s">
        <v>200</v>
      </c>
      <c r="J13" s="149"/>
      <c r="K13" s="169"/>
      <c r="L13" s="54" t="s">
        <v>161</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211" t="s">
        <v>823</v>
      </c>
      <c r="B14" s="175" t="s">
        <v>143</v>
      </c>
      <c r="C14" s="175" t="s">
        <v>144</v>
      </c>
      <c r="D14" s="176" t="s">
        <v>162</v>
      </c>
      <c r="E14" s="176">
        <v>4297</v>
      </c>
      <c r="F14" s="175">
        <v>0</v>
      </c>
      <c r="G14" s="220" t="s">
        <v>293</v>
      </c>
      <c r="H14" s="220">
        <v>1459</v>
      </c>
      <c r="I14" s="220" t="s">
        <v>200</v>
      </c>
      <c r="J14" s="149"/>
      <c r="K14" s="169"/>
      <c r="L14" s="73" t="s">
        <v>63</v>
      </c>
      <c r="M14" s="74">
        <v>1737064</v>
      </c>
      <c r="N14" s="74">
        <v>1815495</v>
      </c>
      <c r="O14" s="74">
        <v>1815495</v>
      </c>
      <c r="P14" s="74">
        <v>1934628</v>
      </c>
      <c r="Q14" s="74">
        <v>2245050</v>
      </c>
      <c r="R14" s="74">
        <v>2078993</v>
      </c>
      <c r="S14" s="74">
        <v>2475588</v>
      </c>
      <c r="T14" s="74">
        <v>2000000</v>
      </c>
      <c r="U14" s="74">
        <v>2541076</v>
      </c>
      <c r="V14" s="74">
        <v>1980555</v>
      </c>
      <c r="W14" s="74">
        <v>2591377</v>
      </c>
      <c r="X14" s="74"/>
      <c r="Y14" s="74"/>
      <c r="Z14" s="74">
        <v>3379548</v>
      </c>
      <c r="AA14" s="74">
        <f>SUM(AA5:AA12)</f>
        <v>2586439</v>
      </c>
      <c r="AB14" s="74">
        <v>2807728</v>
      </c>
      <c r="AC14" s="74">
        <v>2012767</v>
      </c>
      <c r="AD14" s="74">
        <v>2066525</v>
      </c>
      <c r="AE14" s="74">
        <v>2559398</v>
      </c>
      <c r="AF14" s="74">
        <v>2536145</v>
      </c>
      <c r="AG14" s="74"/>
      <c r="AH14" s="74"/>
      <c r="AI14" s="74">
        <f>SUM(AI5:AI13)</f>
        <v>2760596</v>
      </c>
      <c r="AJ14" s="74">
        <f t="shared" ref="AJ14:AM14" si="0">SUM(AJ5:AJ13)</f>
        <v>1510370</v>
      </c>
      <c r="AK14" s="74">
        <f t="shared" si="0"/>
        <v>431441</v>
      </c>
      <c r="AL14" s="74">
        <f t="shared" si="0"/>
        <v>2392906</v>
      </c>
      <c r="AM14" s="74">
        <f t="shared" si="0"/>
        <v>2781371</v>
      </c>
      <c r="AN14" s="74">
        <f t="shared" ref="AN14" si="1">SUM(AN5:AN13)</f>
        <v>2607790</v>
      </c>
      <c r="AO14" s="74">
        <v>2480261</v>
      </c>
      <c r="AP14" s="74">
        <v>2564608</v>
      </c>
      <c r="AQ14" s="74">
        <v>2390184</v>
      </c>
      <c r="AR14" s="74">
        <v>2732497</v>
      </c>
      <c r="AS14" s="74">
        <v>2732497</v>
      </c>
      <c r="AT14" s="74">
        <v>2692799</v>
      </c>
      <c r="AU14" s="74">
        <v>2755072</v>
      </c>
      <c r="AV14" s="74">
        <f>SUM(AV5:AV13)</f>
        <v>2342742</v>
      </c>
      <c r="AW14" s="74"/>
      <c r="AX14" s="74">
        <v>2089468</v>
      </c>
      <c r="AY14" s="74">
        <v>2926825</v>
      </c>
      <c r="AZ14" s="74">
        <v>2371029</v>
      </c>
      <c r="BA14" s="74">
        <v>3232513</v>
      </c>
    </row>
    <row r="15" spans="1:53" x14ac:dyDescent="0.25">
      <c r="A15" s="211" t="s">
        <v>824</v>
      </c>
      <c r="B15" s="175" t="s">
        <v>143</v>
      </c>
      <c r="C15" s="175" t="s">
        <v>144</v>
      </c>
      <c r="D15" s="176" t="s">
        <v>162</v>
      </c>
      <c r="E15" s="176">
        <v>16179</v>
      </c>
      <c r="F15" s="175">
        <v>0</v>
      </c>
      <c r="G15" s="220" t="s">
        <v>293</v>
      </c>
      <c r="H15" s="220">
        <v>44474</v>
      </c>
      <c r="I15" s="220" t="s">
        <v>200</v>
      </c>
      <c r="J15" s="149"/>
      <c r="K15" s="169"/>
      <c r="L15" s="19"/>
      <c r="M15" s="19"/>
      <c r="N15" s="19"/>
      <c r="O15" s="19"/>
      <c r="P15" s="19"/>
      <c r="Q15" s="19"/>
      <c r="R15" s="19"/>
      <c r="S15" s="58"/>
      <c r="T15" s="58"/>
      <c r="U15" s="58"/>
      <c r="V15" s="58"/>
    </row>
    <row r="16" spans="1:53" x14ac:dyDescent="0.25">
      <c r="A16" s="211" t="s">
        <v>825</v>
      </c>
      <c r="B16" s="175" t="s">
        <v>143</v>
      </c>
      <c r="C16" s="175" t="s">
        <v>144</v>
      </c>
      <c r="D16" s="176" t="s">
        <v>162</v>
      </c>
      <c r="E16" s="176">
        <v>36979</v>
      </c>
      <c r="F16" s="175">
        <v>0</v>
      </c>
      <c r="G16" s="220" t="s">
        <v>292</v>
      </c>
      <c r="H16" s="220">
        <v>99041730</v>
      </c>
      <c r="I16" s="220" t="s">
        <v>61</v>
      </c>
      <c r="J16" s="149"/>
      <c r="K16" s="169"/>
      <c r="L16" s="3"/>
      <c r="M16"/>
      <c r="N16"/>
      <c r="O16"/>
      <c r="P16"/>
      <c r="Q16"/>
      <c r="R16"/>
      <c r="S16" s="58"/>
      <c r="T16" s="58"/>
      <c r="U16" s="58"/>
      <c r="V16" s="58"/>
    </row>
    <row r="17" spans="1:22" x14ac:dyDescent="0.25">
      <c r="A17" s="211" t="s">
        <v>825</v>
      </c>
      <c r="B17" s="175" t="s">
        <v>143</v>
      </c>
      <c r="C17" s="175" t="s">
        <v>144</v>
      </c>
      <c r="D17" s="176" t="s">
        <v>162</v>
      </c>
      <c r="E17" s="176">
        <v>68400</v>
      </c>
      <c r="F17" s="175">
        <v>0</v>
      </c>
      <c r="G17" s="220" t="s">
        <v>967</v>
      </c>
      <c r="H17" s="220">
        <v>39718</v>
      </c>
      <c r="I17" s="220" t="s">
        <v>200</v>
      </c>
      <c r="J17" s="149"/>
      <c r="K17" s="169"/>
      <c r="L17" s="3"/>
      <c r="M17" s="5"/>
      <c r="N17"/>
      <c r="O17"/>
      <c r="P17"/>
      <c r="Q17"/>
      <c r="R17"/>
      <c r="S17" s="58"/>
      <c r="T17" s="58"/>
      <c r="U17" s="58"/>
      <c r="V17" s="58"/>
    </row>
    <row r="18" spans="1:22" x14ac:dyDescent="0.25">
      <c r="A18" s="211" t="s">
        <v>825</v>
      </c>
      <c r="B18" s="175" t="s">
        <v>143</v>
      </c>
      <c r="C18" s="175" t="s">
        <v>144</v>
      </c>
      <c r="D18" s="175" t="s">
        <v>162</v>
      </c>
      <c r="E18" s="176">
        <v>27500</v>
      </c>
      <c r="F18" s="175">
        <v>0</v>
      </c>
      <c r="G18" s="220" t="s">
        <v>967</v>
      </c>
      <c r="H18" s="220">
        <v>39720</v>
      </c>
      <c r="I18" s="220" t="s">
        <v>201</v>
      </c>
      <c r="J18" s="149"/>
      <c r="K18" s="169"/>
      <c r="L18" s="3"/>
      <c r="M18" s="5"/>
      <c r="N18"/>
      <c r="O18"/>
      <c r="P18"/>
      <c r="Q18"/>
      <c r="R18"/>
      <c r="S18" s="58"/>
      <c r="T18" s="58"/>
      <c r="U18" s="58"/>
      <c r="V18" s="58"/>
    </row>
    <row r="19" spans="1:22" x14ac:dyDescent="0.25">
      <c r="A19" s="211" t="s">
        <v>825</v>
      </c>
      <c r="B19" s="175" t="s">
        <v>143</v>
      </c>
      <c r="C19" s="175" t="s">
        <v>144</v>
      </c>
      <c r="D19" s="175" t="s">
        <v>162</v>
      </c>
      <c r="E19" s="176">
        <v>36015</v>
      </c>
      <c r="F19" s="175">
        <v>0</v>
      </c>
      <c r="G19" s="220" t="s">
        <v>292</v>
      </c>
      <c r="H19" s="220">
        <v>99047130</v>
      </c>
      <c r="I19" s="220" t="s">
        <v>61</v>
      </c>
      <c r="J19" s="149"/>
      <c r="K19" s="54" t="s">
        <v>201</v>
      </c>
      <c r="L19" s="3"/>
      <c r="M19" s="5"/>
      <c r="N19"/>
      <c r="O19"/>
      <c r="P19"/>
      <c r="Q19"/>
      <c r="R19"/>
      <c r="S19" s="58"/>
      <c r="T19" s="58"/>
      <c r="U19" s="58"/>
      <c r="V19" s="58"/>
    </row>
    <row r="20" spans="1:22" x14ac:dyDescent="0.25">
      <c r="A20" s="211" t="s">
        <v>826</v>
      </c>
      <c r="B20" s="175" t="s">
        <v>143</v>
      </c>
      <c r="C20" s="175" t="s">
        <v>144</v>
      </c>
      <c r="D20" s="175" t="s">
        <v>162</v>
      </c>
      <c r="E20" s="176">
        <v>10360</v>
      </c>
      <c r="F20" s="175">
        <v>0</v>
      </c>
      <c r="G20" s="220" t="s">
        <v>266</v>
      </c>
      <c r="H20" s="220">
        <v>69244131</v>
      </c>
      <c r="I20" s="220" t="s">
        <v>161</v>
      </c>
      <c r="J20" s="149"/>
      <c r="K20" s="54" t="s">
        <v>199</v>
      </c>
      <c r="L20" s="3"/>
      <c r="M20" s="5"/>
      <c r="N20"/>
      <c r="O20"/>
      <c r="P20"/>
      <c r="Q20"/>
      <c r="R20"/>
      <c r="S20" s="58"/>
      <c r="T20" s="58"/>
      <c r="U20" s="58"/>
      <c r="V20" s="58"/>
    </row>
    <row r="21" spans="1:22" x14ac:dyDescent="0.25">
      <c r="A21" s="211" t="s">
        <v>826</v>
      </c>
      <c r="B21" s="175" t="s">
        <v>143</v>
      </c>
      <c r="C21" s="175" t="s">
        <v>144</v>
      </c>
      <c r="D21" s="176" t="s">
        <v>162</v>
      </c>
      <c r="E21" s="176">
        <v>31310</v>
      </c>
      <c r="F21" s="175">
        <v>0</v>
      </c>
      <c r="G21" s="220" t="s">
        <v>266</v>
      </c>
      <c r="H21" s="220">
        <v>69244130</v>
      </c>
      <c r="I21" s="220" t="s">
        <v>199</v>
      </c>
      <c r="J21" s="149"/>
      <c r="K21" s="54" t="s">
        <v>210</v>
      </c>
      <c r="L21" s="3"/>
      <c r="M21" s="5"/>
      <c r="N21"/>
      <c r="O21"/>
      <c r="P21"/>
      <c r="Q21"/>
      <c r="R21"/>
      <c r="S21" s="58"/>
      <c r="T21" s="58"/>
      <c r="U21" s="58"/>
      <c r="V21" s="58"/>
    </row>
    <row r="22" spans="1:22" x14ac:dyDescent="0.25">
      <c r="A22" s="211" t="s">
        <v>826</v>
      </c>
      <c r="B22" s="175" t="s">
        <v>143</v>
      </c>
      <c r="C22" s="175" t="s">
        <v>144</v>
      </c>
      <c r="D22" s="176" t="s">
        <v>162</v>
      </c>
      <c r="E22" s="176">
        <v>97222</v>
      </c>
      <c r="F22" s="175">
        <v>0</v>
      </c>
      <c r="G22" s="220" t="s">
        <v>266</v>
      </c>
      <c r="H22" s="220">
        <v>69244129</v>
      </c>
      <c r="I22" s="220" t="s">
        <v>201</v>
      </c>
      <c r="J22" s="149"/>
      <c r="K22" s="54" t="s">
        <v>198</v>
      </c>
      <c r="L22" s="3"/>
      <c r="M22" s="5"/>
      <c r="N22"/>
      <c r="O22"/>
      <c r="P22"/>
      <c r="Q22"/>
      <c r="R22"/>
      <c r="S22" s="58"/>
      <c r="T22" s="58"/>
      <c r="U22" s="58"/>
      <c r="V22" s="58"/>
    </row>
    <row r="23" spans="1:22" x14ac:dyDescent="0.25">
      <c r="A23" s="211" t="s">
        <v>826</v>
      </c>
      <c r="B23" s="175" t="s">
        <v>143</v>
      </c>
      <c r="C23" s="175" t="s">
        <v>144</v>
      </c>
      <c r="D23" s="176" t="s">
        <v>162</v>
      </c>
      <c r="E23" s="176">
        <v>195650</v>
      </c>
      <c r="F23" s="175">
        <v>0</v>
      </c>
      <c r="G23" s="220" t="s">
        <v>266</v>
      </c>
      <c r="H23" s="220">
        <v>69244128</v>
      </c>
      <c r="I23" s="220" t="s">
        <v>200</v>
      </c>
      <c r="J23" s="149"/>
      <c r="K23" s="54" t="s">
        <v>200</v>
      </c>
      <c r="L23" s="3"/>
      <c r="M23" s="5"/>
      <c r="N23"/>
      <c r="O23"/>
      <c r="P23"/>
      <c r="Q23"/>
      <c r="R23"/>
      <c r="S23" s="58"/>
      <c r="T23" s="58"/>
      <c r="U23" s="58"/>
      <c r="V23" s="58"/>
    </row>
    <row r="24" spans="1:22" x14ac:dyDescent="0.25">
      <c r="A24" s="211"/>
      <c r="B24" s="175"/>
      <c r="C24" s="175"/>
      <c r="D24" s="176"/>
      <c r="E24" s="176"/>
      <c r="F24" s="175"/>
      <c r="G24" s="220"/>
      <c r="H24" s="220"/>
      <c r="I24" s="220"/>
      <c r="J24" s="149"/>
      <c r="K24" s="54" t="s">
        <v>61</v>
      </c>
      <c r="L24" s="19"/>
      <c r="M24" s="5"/>
      <c r="N24" s="19"/>
      <c r="O24" s="19"/>
      <c r="P24" s="19"/>
      <c r="Q24" s="19"/>
      <c r="R24" s="19"/>
      <c r="S24" s="58"/>
      <c r="T24" s="58"/>
      <c r="U24" s="58"/>
      <c r="V24" s="58"/>
    </row>
    <row r="25" spans="1:22" x14ac:dyDescent="0.25">
      <c r="A25" s="211"/>
      <c r="B25" s="175"/>
      <c r="C25" s="175"/>
      <c r="D25" s="176"/>
      <c r="E25" s="176"/>
      <c r="F25" s="175"/>
      <c r="G25" s="220"/>
      <c r="H25" s="220"/>
      <c r="I25" s="220"/>
      <c r="J25" s="149"/>
      <c r="K25" s="54" t="s">
        <v>203</v>
      </c>
      <c r="L25" s="19"/>
      <c r="M25" s="5"/>
      <c r="N25" s="19"/>
      <c r="O25" s="19"/>
      <c r="P25" s="19"/>
      <c r="Q25" s="19"/>
      <c r="R25" s="19"/>
      <c r="S25" s="58"/>
      <c r="T25" s="58"/>
      <c r="U25" s="58"/>
      <c r="V25" s="58"/>
    </row>
    <row r="26" spans="1:22" x14ac:dyDescent="0.25">
      <c r="A26" s="211"/>
      <c r="B26" s="175"/>
      <c r="C26" s="175"/>
      <c r="D26" s="176"/>
      <c r="E26" s="176"/>
      <c r="F26" s="175"/>
      <c r="G26" s="220"/>
      <c r="H26" s="220"/>
      <c r="I26" s="220"/>
      <c r="J26" s="149"/>
      <c r="K26" s="54" t="s">
        <v>80</v>
      </c>
      <c r="L26" s="19"/>
      <c r="M26" s="5"/>
      <c r="N26" s="19"/>
      <c r="O26" s="19"/>
      <c r="P26" s="19"/>
      <c r="Q26" s="19"/>
      <c r="R26" s="19"/>
      <c r="S26" s="58"/>
      <c r="T26" s="58"/>
      <c r="U26" s="58"/>
      <c r="V26" s="58"/>
    </row>
    <row r="27" spans="1:22" x14ac:dyDescent="0.25">
      <c r="A27" s="211"/>
      <c r="B27" s="175"/>
      <c r="C27" s="175"/>
      <c r="D27" s="176"/>
      <c r="E27" s="176"/>
      <c r="F27" s="175"/>
      <c r="G27" s="220"/>
      <c r="H27" s="220"/>
      <c r="I27" s="220"/>
      <c r="J27" s="149"/>
      <c r="K27" s="54" t="s">
        <v>161</v>
      </c>
      <c r="L27" s="19"/>
      <c r="M27" s="5"/>
      <c r="N27" s="19"/>
      <c r="O27" s="19"/>
      <c r="P27" s="19"/>
      <c r="Q27" s="19"/>
      <c r="R27" s="19"/>
      <c r="S27" s="58"/>
      <c r="T27" s="58"/>
      <c r="U27" s="58"/>
      <c r="V27" s="58"/>
    </row>
    <row r="28" spans="1:22" x14ac:dyDescent="0.25">
      <c r="A28" s="211"/>
      <c r="B28" s="175"/>
      <c r="C28" s="175"/>
      <c r="D28" s="176"/>
      <c r="E28" s="176"/>
      <c r="F28" s="175"/>
      <c r="G28" s="220"/>
      <c r="H28" s="220"/>
      <c r="I28" s="220"/>
      <c r="J28" s="149"/>
      <c r="K28" s="169"/>
      <c r="L28" s="19"/>
      <c r="M28" s="5"/>
      <c r="N28" s="19"/>
      <c r="O28" s="19"/>
      <c r="P28" s="19"/>
      <c r="Q28" s="19"/>
      <c r="R28" s="19"/>
      <c r="S28" s="58"/>
      <c r="T28" s="58"/>
      <c r="U28" s="58"/>
      <c r="V28" s="58"/>
    </row>
    <row r="29" spans="1:22" x14ac:dyDescent="0.25">
      <c r="A29" s="211"/>
      <c r="B29" s="175"/>
      <c r="C29" s="175"/>
      <c r="D29" s="176"/>
      <c r="E29" s="176"/>
      <c r="F29" s="175"/>
      <c r="G29" s="220"/>
      <c r="H29" s="220"/>
      <c r="I29" s="220"/>
      <c r="J29" s="149"/>
      <c r="K29" s="169"/>
      <c r="L29" s="19"/>
      <c r="M29" s="5"/>
      <c r="N29" s="19"/>
      <c r="O29" s="19"/>
      <c r="P29" s="19"/>
      <c r="Q29" s="19"/>
      <c r="R29" s="19"/>
      <c r="S29" s="58"/>
      <c r="T29" s="58"/>
      <c r="U29" s="58"/>
      <c r="V29" s="58"/>
    </row>
    <row r="30" spans="1:22" x14ac:dyDescent="0.25">
      <c r="A30" s="211"/>
      <c r="B30" s="175"/>
      <c r="C30" s="175"/>
      <c r="D30" s="175"/>
      <c r="E30" s="176"/>
      <c r="F30" s="175"/>
      <c r="G30" s="220"/>
      <c r="H30" s="220"/>
      <c r="I30" s="220"/>
      <c r="J30" s="149"/>
      <c r="K30" s="169"/>
      <c r="L30" s="19"/>
      <c r="M30" s="5"/>
      <c r="N30" s="19"/>
      <c r="O30" s="19"/>
      <c r="P30" s="19"/>
      <c r="Q30" s="19"/>
      <c r="R30" s="19"/>
      <c r="S30" s="58"/>
      <c r="T30" s="58"/>
      <c r="U30" s="58"/>
      <c r="V30" s="58"/>
    </row>
    <row r="31" spans="1:22" x14ac:dyDescent="0.25">
      <c r="A31" s="211"/>
      <c r="B31" s="175"/>
      <c r="C31" s="175"/>
      <c r="D31" s="175"/>
      <c r="E31" s="176"/>
      <c r="F31" s="175"/>
      <c r="G31" s="220"/>
      <c r="H31" s="220"/>
      <c r="I31" s="220"/>
      <c r="J31" s="149"/>
      <c r="K31" s="169"/>
      <c r="L31" s="19"/>
      <c r="M31" s="5"/>
      <c r="N31" s="19"/>
      <c r="O31" s="19"/>
      <c r="P31" s="19"/>
      <c r="Q31" s="19"/>
      <c r="R31" s="19"/>
      <c r="S31" s="58"/>
      <c r="T31" s="58"/>
      <c r="U31" s="58"/>
      <c r="V31" s="58"/>
    </row>
    <row r="32" spans="1:22" s="126" customFormat="1" x14ac:dyDescent="0.25">
      <c r="A32" s="211"/>
      <c r="B32" s="175"/>
      <c r="C32" s="175"/>
      <c r="D32" s="175"/>
      <c r="E32" s="176"/>
      <c r="F32" s="175"/>
      <c r="G32" s="220"/>
      <c r="H32" s="220"/>
      <c r="I32" s="220"/>
      <c r="J32" s="149"/>
      <c r="K32" s="169"/>
      <c r="M32" s="5"/>
      <c r="S32" s="58"/>
      <c r="T32" s="58"/>
      <c r="U32" s="58"/>
      <c r="V32" s="58"/>
    </row>
    <row r="33" spans="1:22" s="126" customFormat="1" x14ac:dyDescent="0.25">
      <c r="A33" s="211"/>
      <c r="B33" s="152"/>
      <c r="C33" s="178"/>
      <c r="D33" s="179"/>
      <c r="E33" s="176"/>
      <c r="F33" s="175"/>
      <c r="G33" s="220"/>
      <c r="H33" s="220"/>
      <c r="I33" s="220"/>
      <c r="J33" s="149"/>
      <c r="K33" s="169"/>
      <c r="M33" s="5"/>
      <c r="S33" s="58"/>
      <c r="T33" s="58"/>
      <c r="U33" s="58"/>
      <c r="V33" s="58"/>
    </row>
    <row r="34" spans="1:22" s="126" customFormat="1" x14ac:dyDescent="0.25">
      <c r="A34" s="211"/>
      <c r="B34" s="152"/>
      <c r="C34" s="178"/>
      <c r="D34" s="179"/>
      <c r="E34" s="176"/>
      <c r="F34" s="175"/>
      <c r="G34" s="220"/>
      <c r="H34" s="220"/>
      <c r="I34" s="220"/>
      <c r="J34" s="149"/>
      <c r="K34" s="169"/>
      <c r="M34" s="5"/>
      <c r="S34" s="58"/>
      <c r="T34" s="58"/>
      <c r="U34" s="58"/>
      <c r="V34" s="58"/>
    </row>
    <row r="35" spans="1:22" s="126" customFormat="1" x14ac:dyDescent="0.25">
      <c r="A35" s="211"/>
      <c r="B35" s="152"/>
      <c r="C35" s="178"/>
      <c r="D35" s="167"/>
      <c r="E35" s="176"/>
      <c r="F35" s="175"/>
      <c r="G35" s="220"/>
      <c r="H35" s="220"/>
      <c r="I35" s="220"/>
      <c r="J35" s="149"/>
      <c r="K35" s="169"/>
      <c r="M35" s="5"/>
      <c r="S35" s="58"/>
      <c r="T35" s="58"/>
      <c r="U35" s="58"/>
      <c r="V35" s="58"/>
    </row>
    <row r="36" spans="1:22" s="126" customFormat="1" x14ac:dyDescent="0.25">
      <c r="A36" s="211"/>
      <c r="B36" s="152"/>
      <c r="C36" s="178"/>
      <c r="D36" s="167"/>
      <c r="E36" s="176"/>
      <c r="F36" s="175"/>
      <c r="G36" s="220"/>
      <c r="H36" s="220"/>
      <c r="I36" s="220"/>
      <c r="J36" s="149"/>
      <c r="K36" s="169"/>
      <c r="M36" s="5"/>
      <c r="S36" s="58"/>
      <c r="T36" s="58"/>
      <c r="U36" s="58"/>
      <c r="V36" s="58"/>
    </row>
    <row r="37" spans="1:22" s="126" customFormat="1" x14ac:dyDescent="0.25">
      <c r="A37" s="211"/>
      <c r="B37" s="152"/>
      <c r="C37" s="178"/>
      <c r="D37" s="167"/>
      <c r="E37" s="176"/>
      <c r="F37" s="175"/>
      <c r="G37" s="220"/>
      <c r="H37" s="220"/>
      <c r="I37" s="220"/>
      <c r="J37" s="149"/>
      <c r="K37" s="169"/>
      <c r="M37" s="5"/>
      <c r="S37" s="58"/>
      <c r="T37" s="58"/>
      <c r="U37" s="58"/>
      <c r="V37" s="58"/>
    </row>
    <row r="38" spans="1:22" s="126" customFormat="1" x14ac:dyDescent="0.25">
      <c r="A38" s="211"/>
      <c r="B38" s="152"/>
      <c r="C38" s="178"/>
      <c r="D38" s="167"/>
      <c r="E38" s="176"/>
      <c r="F38" s="175"/>
      <c r="G38" s="220"/>
      <c r="H38" s="220"/>
      <c r="I38" s="220"/>
      <c r="J38" s="149"/>
      <c r="K38" s="169"/>
      <c r="M38" s="5"/>
      <c r="S38" s="58"/>
      <c r="T38" s="58"/>
      <c r="U38" s="58"/>
      <c r="V38" s="58"/>
    </row>
    <row r="39" spans="1:22" s="126" customFormat="1" x14ac:dyDescent="0.25">
      <c r="A39" s="211"/>
      <c r="B39" s="152"/>
      <c r="C39" s="178"/>
      <c r="D39" s="167"/>
      <c r="E39" s="176"/>
      <c r="F39" s="175"/>
      <c r="G39" s="220"/>
      <c r="H39" s="220"/>
      <c r="I39" s="220"/>
      <c r="J39" s="149"/>
      <c r="K39" s="169"/>
      <c r="M39" s="5"/>
      <c r="S39" s="58"/>
      <c r="T39" s="58"/>
      <c r="U39" s="58"/>
      <c r="V39" s="58"/>
    </row>
    <row r="40" spans="1:22" s="126" customFormat="1" x14ac:dyDescent="0.25">
      <c r="A40" s="211"/>
      <c r="B40" s="152"/>
      <c r="C40" s="178"/>
      <c r="D40" s="167"/>
      <c r="E40" s="176"/>
      <c r="F40" s="175"/>
      <c r="G40" s="220"/>
      <c r="H40" s="220"/>
      <c r="I40" s="220"/>
      <c r="J40" s="149"/>
      <c r="K40" s="169"/>
      <c r="M40" s="5"/>
      <c r="S40" s="58"/>
      <c r="T40" s="58"/>
      <c r="U40" s="58"/>
      <c r="V40" s="58"/>
    </row>
    <row r="41" spans="1:22" s="126" customFormat="1" x14ac:dyDescent="0.25">
      <c r="A41" s="211"/>
      <c r="B41" s="152"/>
      <c r="C41" s="178"/>
      <c r="D41" s="167"/>
      <c r="E41" s="176"/>
      <c r="F41" s="175"/>
      <c r="G41" s="220"/>
      <c r="H41" s="220"/>
      <c r="I41" s="220"/>
      <c r="J41" s="149"/>
      <c r="K41" s="169"/>
      <c r="M41" s="5"/>
      <c r="S41" s="58"/>
      <c r="T41" s="58"/>
      <c r="U41" s="58"/>
      <c r="V41" s="58"/>
    </row>
    <row r="42" spans="1:22" s="126" customFormat="1" x14ac:dyDescent="0.25">
      <c r="A42" s="211"/>
      <c r="B42" s="152"/>
      <c r="C42" s="178"/>
      <c r="D42" s="167"/>
      <c r="E42" s="176"/>
      <c r="F42" s="152"/>
      <c r="G42" s="220"/>
      <c r="H42" s="220"/>
      <c r="I42" s="220"/>
      <c r="J42" s="149"/>
      <c r="K42" s="169"/>
      <c r="M42" s="5"/>
      <c r="S42" s="58"/>
      <c r="T42" s="58"/>
      <c r="U42" s="58"/>
      <c r="V42" s="58"/>
    </row>
    <row r="43" spans="1:22" s="126" customFormat="1" x14ac:dyDescent="0.25">
      <c r="A43" s="211"/>
      <c r="B43" s="152"/>
      <c r="C43" s="178"/>
      <c r="D43" s="167"/>
      <c r="E43" s="176"/>
      <c r="F43" s="152"/>
      <c r="G43" s="220"/>
      <c r="H43" s="220"/>
      <c r="I43" s="220"/>
      <c r="J43" s="149"/>
      <c r="K43" s="169"/>
      <c r="M43" s="5"/>
      <c r="S43" s="58"/>
      <c r="T43" s="58"/>
      <c r="U43" s="58"/>
      <c r="V43" s="58"/>
    </row>
    <row r="44" spans="1:22" s="126" customFormat="1" x14ac:dyDescent="0.25">
      <c r="A44" s="211"/>
      <c r="B44" s="152"/>
      <c r="C44" s="178"/>
      <c r="D44" s="167"/>
      <c r="E44" s="179"/>
      <c r="F44" s="152"/>
      <c r="G44" s="220"/>
      <c r="H44" s="220"/>
      <c r="I44" s="220"/>
      <c r="J44" s="149"/>
      <c r="K44" s="169"/>
      <c r="M44" s="5"/>
      <c r="S44" s="58"/>
      <c r="T44" s="58"/>
      <c r="U44" s="58"/>
      <c r="V44" s="58"/>
    </row>
    <row r="45" spans="1:22" s="126" customFormat="1" x14ac:dyDescent="0.25">
      <c r="A45" s="211"/>
      <c r="B45" s="152"/>
      <c r="C45" s="178"/>
      <c r="D45" s="167"/>
      <c r="E45" s="179"/>
      <c r="F45" s="152"/>
      <c r="G45" s="220"/>
      <c r="H45" s="220"/>
      <c r="I45" s="220"/>
      <c r="J45" s="149"/>
      <c r="K45" s="169"/>
      <c r="M45" s="5"/>
      <c r="S45" s="58"/>
      <c r="T45" s="58"/>
      <c r="U45" s="58"/>
      <c r="V45" s="58"/>
    </row>
    <row r="46" spans="1:22" s="126" customFormat="1" x14ac:dyDescent="0.25">
      <c r="A46" s="211"/>
      <c r="B46" s="152"/>
      <c r="C46" s="178"/>
      <c r="D46" s="167"/>
      <c r="E46" s="179"/>
      <c r="F46" s="152"/>
      <c r="G46" s="220"/>
      <c r="H46" s="220"/>
      <c r="I46" s="220"/>
      <c r="J46" s="149"/>
      <c r="K46" s="169"/>
      <c r="M46" s="5"/>
      <c r="S46" s="58"/>
      <c r="T46" s="58"/>
      <c r="U46" s="58"/>
      <c r="V46" s="58"/>
    </row>
    <row r="47" spans="1:22" s="126" customFormat="1" x14ac:dyDescent="0.25">
      <c r="A47" s="211"/>
      <c r="B47" s="175"/>
      <c r="C47" s="175"/>
      <c r="D47" s="176"/>
      <c r="E47" s="176"/>
      <c r="F47" s="175"/>
      <c r="G47" s="220"/>
      <c r="H47" s="220"/>
      <c r="I47" s="220"/>
      <c r="J47" s="149"/>
      <c r="M47" s="5"/>
      <c r="S47" s="58"/>
      <c r="T47" s="58"/>
      <c r="U47" s="58"/>
      <c r="V47" s="58"/>
    </row>
    <row r="48" spans="1:22" s="126" customFormat="1" x14ac:dyDescent="0.25">
      <c r="A48" s="211"/>
      <c r="B48" s="175"/>
      <c r="C48" s="175"/>
      <c r="D48" s="176"/>
      <c r="E48" s="176"/>
      <c r="F48" s="175"/>
      <c r="G48" s="220"/>
      <c r="H48" s="220"/>
      <c r="I48" s="220"/>
      <c r="J48" s="149"/>
      <c r="M48" s="5"/>
      <c r="S48" s="58"/>
      <c r="T48" s="58"/>
      <c r="U48" s="58"/>
      <c r="V48" s="58"/>
    </row>
    <row r="49" spans="1:22" s="126" customFormat="1" x14ac:dyDescent="0.25">
      <c r="A49" s="211"/>
      <c r="B49" s="175"/>
      <c r="C49" s="175"/>
      <c r="D49" s="176"/>
      <c r="E49" s="176"/>
      <c r="F49" s="175"/>
      <c r="G49" s="220"/>
      <c r="H49" s="220"/>
      <c r="I49" s="220"/>
      <c r="J49" s="149"/>
      <c r="M49" s="5"/>
      <c r="S49" s="58"/>
      <c r="T49" s="58"/>
      <c r="U49" s="58"/>
      <c r="V49" s="58"/>
    </row>
    <row r="50" spans="1:22" s="126" customFormat="1" x14ac:dyDescent="0.25">
      <c r="A50" s="211"/>
      <c r="B50" s="175"/>
      <c r="C50" s="175"/>
      <c r="D50" s="176"/>
      <c r="E50" s="176"/>
      <c r="F50" s="175"/>
      <c r="G50" s="220"/>
      <c r="H50" s="220"/>
      <c r="I50" s="220"/>
      <c r="J50" s="149"/>
      <c r="M50" s="5"/>
      <c r="S50" s="58"/>
      <c r="T50" s="58"/>
      <c r="U50" s="58"/>
      <c r="V50" s="58"/>
    </row>
    <row r="51" spans="1:22" s="126" customFormat="1" x14ac:dyDescent="0.25">
      <c r="A51" s="211"/>
      <c r="B51" s="152"/>
      <c r="C51" s="178"/>
      <c r="D51" s="179"/>
      <c r="E51" s="179"/>
      <c r="F51" s="152"/>
      <c r="G51" s="220"/>
      <c r="H51" s="220"/>
      <c r="I51" s="220"/>
      <c r="J51" s="149"/>
      <c r="M51" s="5"/>
      <c r="S51" s="58"/>
      <c r="T51" s="58"/>
      <c r="U51" s="58"/>
      <c r="V51" s="58"/>
    </row>
    <row r="52" spans="1:22" s="126" customFormat="1" x14ac:dyDescent="0.25">
      <c r="A52" s="211"/>
      <c r="B52" s="152"/>
      <c r="C52" s="178"/>
      <c r="D52" s="179"/>
      <c r="E52" s="179"/>
      <c r="F52" s="152"/>
      <c r="G52" s="220"/>
      <c r="H52" s="220"/>
      <c r="I52" s="220"/>
      <c r="J52" s="149"/>
      <c r="M52" s="5"/>
      <c r="S52" s="58"/>
      <c r="T52" s="58"/>
      <c r="U52" s="58"/>
      <c r="V52" s="58"/>
    </row>
    <row r="53" spans="1:22" s="126" customFormat="1" x14ac:dyDescent="0.25">
      <c r="A53" s="211"/>
      <c r="B53" s="152"/>
      <c r="C53" s="178"/>
      <c r="D53" s="67"/>
      <c r="E53" s="179"/>
      <c r="F53" s="152"/>
      <c r="G53" s="220"/>
      <c r="H53" s="220"/>
      <c r="I53" s="220"/>
      <c r="J53" s="149"/>
      <c r="M53" s="5"/>
      <c r="S53" s="58"/>
      <c r="T53" s="58"/>
      <c r="U53" s="58"/>
      <c r="V53" s="58"/>
    </row>
    <row r="54" spans="1:22" s="126" customFormat="1" x14ac:dyDescent="0.25">
      <c r="A54" s="211"/>
      <c r="B54" s="152"/>
      <c r="C54" s="178"/>
      <c r="D54" s="67"/>
      <c r="E54" s="179"/>
      <c r="F54" s="152"/>
      <c r="G54" s="220"/>
      <c r="H54" s="220"/>
      <c r="I54" s="220"/>
      <c r="J54" s="149"/>
      <c r="M54" s="5"/>
      <c r="S54" s="58"/>
      <c r="T54" s="58"/>
      <c r="U54" s="58"/>
      <c r="V54" s="58"/>
    </row>
    <row r="55" spans="1:22" s="126" customFormat="1" x14ac:dyDescent="0.25">
      <c r="A55" s="211"/>
      <c r="B55" s="152"/>
      <c r="C55" s="178"/>
      <c r="D55" s="67"/>
      <c r="E55" s="179"/>
      <c r="F55" s="152"/>
      <c r="G55" s="220"/>
      <c r="H55" s="220"/>
      <c r="I55" s="220"/>
      <c r="J55" s="149"/>
      <c r="M55" s="5"/>
      <c r="S55" s="58"/>
      <c r="T55" s="58"/>
      <c r="U55" s="58"/>
      <c r="V55" s="58"/>
    </row>
    <row r="56" spans="1:22" s="126" customFormat="1" x14ac:dyDescent="0.25">
      <c r="A56" s="211" t="s">
        <v>818</v>
      </c>
      <c r="B56" s="152" t="s">
        <v>135</v>
      </c>
      <c r="C56" s="178" t="s">
        <v>298</v>
      </c>
      <c r="D56" s="67" t="s">
        <v>162</v>
      </c>
      <c r="E56" s="179">
        <v>0</v>
      </c>
      <c r="F56" s="152">
        <v>1500000</v>
      </c>
      <c r="G56" s="220"/>
      <c r="H56" s="220"/>
      <c r="I56" s="220"/>
      <c r="J56" s="149"/>
      <c r="M56" s="5"/>
      <c r="S56" s="58"/>
      <c r="T56" s="58"/>
      <c r="U56" s="58"/>
      <c r="V56" s="58"/>
    </row>
    <row r="57" spans="1:22" s="126" customFormat="1" x14ac:dyDescent="0.25">
      <c r="A57" s="299" t="s">
        <v>826</v>
      </c>
      <c r="B57" s="220" t="s">
        <v>135</v>
      </c>
      <c r="C57" s="220" t="s">
        <v>298</v>
      </c>
      <c r="D57" s="220" t="s">
        <v>162</v>
      </c>
      <c r="E57" s="300">
        <v>0</v>
      </c>
      <c r="F57" s="301">
        <v>100000</v>
      </c>
      <c r="G57" s="220"/>
      <c r="H57" s="220"/>
      <c r="I57" s="220"/>
      <c r="J57" s="149"/>
      <c r="M57" s="5"/>
      <c r="S57" s="58"/>
      <c r="T57" s="58"/>
      <c r="U57" s="58"/>
      <c r="V57" s="58"/>
    </row>
    <row r="58" spans="1:22" s="126" customFormat="1" x14ac:dyDescent="0.25">
      <c r="A58" s="299"/>
      <c r="B58" s="220"/>
      <c r="C58" s="220" t="s">
        <v>345</v>
      </c>
      <c r="D58" s="220"/>
      <c r="E58" s="300"/>
      <c r="F58" s="301"/>
      <c r="G58" s="220"/>
      <c r="H58" s="220"/>
      <c r="I58" s="220"/>
      <c r="J58" s="149"/>
      <c r="M58" s="5"/>
      <c r="S58" s="58"/>
      <c r="T58" s="58"/>
      <c r="U58" s="58"/>
      <c r="V58" s="58"/>
    </row>
    <row r="59" spans="1:22" s="126" customFormat="1" x14ac:dyDescent="0.25">
      <c r="A59" s="299"/>
      <c r="B59" s="220"/>
      <c r="C59" s="220"/>
      <c r="D59" s="220"/>
      <c r="E59" s="300"/>
      <c r="F59" s="301"/>
      <c r="G59" s="220"/>
      <c r="H59" s="220"/>
      <c r="I59" s="220"/>
      <c r="J59" s="149"/>
      <c r="M59" s="5"/>
      <c r="S59" s="58"/>
      <c r="T59" s="58"/>
      <c r="U59" s="58"/>
      <c r="V59" s="58"/>
    </row>
    <row r="60" spans="1:22" s="126" customFormat="1" x14ac:dyDescent="0.25">
      <c r="A60" s="211"/>
      <c r="B60" s="152"/>
      <c r="C60" s="178"/>
      <c r="D60" s="67"/>
      <c r="E60" s="179"/>
      <c r="F60" s="152"/>
      <c r="G60" s="220"/>
      <c r="H60" s="220"/>
      <c r="I60" s="220"/>
      <c r="J60" s="149"/>
      <c r="M60" s="5"/>
      <c r="S60" s="58"/>
      <c r="T60" s="58"/>
      <c r="U60" s="58"/>
      <c r="V60" s="58"/>
    </row>
    <row r="61" spans="1:22" s="126" customFormat="1" x14ac:dyDescent="0.25">
      <c r="A61" s="152"/>
      <c r="B61" s="152"/>
      <c r="C61" s="178"/>
      <c r="D61" s="67"/>
      <c r="E61" s="179"/>
      <c r="F61" s="152"/>
      <c r="G61" s="220"/>
      <c r="H61" s="220"/>
      <c r="I61" s="220"/>
      <c r="J61" s="149"/>
      <c r="M61" s="5"/>
      <c r="S61" s="58"/>
      <c r="T61" s="58"/>
      <c r="U61" s="58"/>
      <c r="V61" s="58"/>
    </row>
    <row r="62" spans="1:22" s="126" customFormat="1" x14ac:dyDescent="0.25">
      <c r="A62" s="178" t="s">
        <v>818</v>
      </c>
      <c r="B62" s="152" t="s">
        <v>143</v>
      </c>
      <c r="C62" s="178" t="s">
        <v>163</v>
      </c>
      <c r="D62" s="179" t="s">
        <v>162</v>
      </c>
      <c r="E62" s="179">
        <v>50000</v>
      </c>
      <c r="F62" s="152">
        <v>0</v>
      </c>
      <c r="G62" s="220"/>
      <c r="H62" s="220"/>
      <c r="I62" s="220"/>
      <c r="J62" s="149"/>
      <c r="M62" s="5"/>
      <c r="S62" s="58"/>
      <c r="T62" s="58"/>
      <c r="U62" s="58"/>
      <c r="V62" s="58"/>
    </row>
    <row r="63" spans="1:22" s="126" customFormat="1" x14ac:dyDescent="0.25">
      <c r="A63" s="178" t="s">
        <v>824</v>
      </c>
      <c r="B63" s="152" t="s">
        <v>143</v>
      </c>
      <c r="C63" s="178" t="s">
        <v>163</v>
      </c>
      <c r="D63" s="179" t="s">
        <v>162</v>
      </c>
      <c r="E63" s="179">
        <v>150000</v>
      </c>
      <c r="F63" s="152">
        <v>0</v>
      </c>
      <c r="G63" s="220"/>
      <c r="H63" s="220"/>
      <c r="I63" s="220"/>
      <c r="J63" s="149"/>
      <c r="M63" s="5"/>
      <c r="S63" s="58"/>
      <c r="T63" s="58"/>
      <c r="U63" s="58"/>
      <c r="V63" s="58"/>
    </row>
    <row r="64" spans="1:22" s="126" customFormat="1" x14ac:dyDescent="0.25">
      <c r="A64" s="178" t="s">
        <v>825</v>
      </c>
      <c r="B64" s="152" t="s">
        <v>143</v>
      </c>
      <c r="C64" s="178" t="s">
        <v>163</v>
      </c>
      <c r="D64" s="179" t="s">
        <v>162</v>
      </c>
      <c r="E64" s="179">
        <v>30000</v>
      </c>
      <c r="F64" s="152">
        <v>0</v>
      </c>
      <c r="G64" s="220"/>
      <c r="H64" s="220"/>
      <c r="I64" s="220"/>
      <c r="J64" s="149"/>
      <c r="M64" s="5"/>
      <c r="S64" s="58"/>
      <c r="T64" s="58"/>
      <c r="U64" s="58"/>
      <c r="V64" s="58"/>
    </row>
    <row r="65" spans="1:22" s="126" customFormat="1" x14ac:dyDescent="0.25">
      <c r="A65" s="178"/>
      <c r="B65" s="152"/>
      <c r="C65" s="178"/>
      <c r="D65" s="179"/>
      <c r="E65" s="179"/>
      <c r="F65" s="152">
        <v>0</v>
      </c>
      <c r="G65" s="220"/>
      <c r="H65" s="220"/>
      <c r="I65" s="220"/>
      <c r="J65" s="149"/>
      <c r="M65" s="5"/>
      <c r="S65" s="58"/>
      <c r="T65" s="58"/>
      <c r="U65" s="58"/>
      <c r="V65" s="58"/>
    </row>
    <row r="66" spans="1:22" s="126" customFormat="1" x14ac:dyDescent="0.25">
      <c r="A66" s="178"/>
      <c r="B66" s="152"/>
      <c r="C66" s="178"/>
      <c r="D66" s="179"/>
      <c r="E66" s="179"/>
      <c r="F66" s="152">
        <v>0</v>
      </c>
      <c r="G66" s="220"/>
      <c r="H66" s="220"/>
      <c r="I66" s="220"/>
      <c r="J66" s="149"/>
      <c r="M66" s="5"/>
      <c r="S66" s="58"/>
      <c r="T66" s="58"/>
      <c r="U66" s="58"/>
      <c r="V66" s="58"/>
    </row>
    <row r="67" spans="1:22" s="126" customFormat="1" x14ac:dyDescent="0.25">
      <c r="A67" s="178"/>
      <c r="B67" s="152"/>
      <c r="C67" s="178"/>
      <c r="D67" s="179"/>
      <c r="E67" s="179"/>
      <c r="F67" s="152"/>
      <c r="G67" s="220"/>
      <c r="H67" s="220"/>
      <c r="I67" s="220"/>
      <c r="J67" s="149"/>
      <c r="M67" s="5"/>
      <c r="S67" s="58"/>
      <c r="T67" s="58"/>
      <c r="U67" s="58"/>
      <c r="V67" s="58"/>
    </row>
    <row r="68" spans="1:22" s="126" customFormat="1" x14ac:dyDescent="0.25">
      <c r="A68" s="178"/>
      <c r="B68" s="152"/>
      <c r="C68" s="178"/>
      <c r="D68" s="179"/>
      <c r="E68" s="179"/>
      <c r="F68" s="152"/>
      <c r="G68" s="220"/>
      <c r="H68" s="220"/>
      <c r="I68" s="220"/>
      <c r="J68" s="149"/>
      <c r="M68" s="5"/>
      <c r="S68" s="58"/>
      <c r="T68" s="58"/>
      <c r="U68" s="58"/>
      <c r="V68" s="58"/>
    </row>
    <row r="69" spans="1:22" s="126" customFormat="1" x14ac:dyDescent="0.25">
      <c r="A69" s="152"/>
      <c r="B69" s="152"/>
      <c r="C69" s="178"/>
      <c r="D69" s="167"/>
      <c r="E69" s="179"/>
      <c r="F69" s="152"/>
      <c r="G69" s="220"/>
      <c r="H69" s="220"/>
      <c r="I69" s="220"/>
      <c r="J69" s="149"/>
      <c r="M69" s="5"/>
      <c r="S69" s="58"/>
      <c r="T69" s="58"/>
      <c r="U69" s="58"/>
      <c r="V69" s="58"/>
    </row>
    <row r="70" spans="1:22" s="126" customFormat="1" x14ac:dyDescent="0.25">
      <c r="A70" s="152"/>
      <c r="B70" s="152"/>
      <c r="C70" s="178"/>
      <c r="D70" s="167"/>
      <c r="E70" s="179"/>
      <c r="F70" s="152"/>
      <c r="G70" s="220"/>
      <c r="H70" s="220"/>
      <c r="I70" s="220"/>
      <c r="J70" s="149"/>
      <c r="M70" s="5"/>
      <c r="S70" s="58"/>
      <c r="T70" s="58"/>
      <c r="U70" s="58"/>
      <c r="V70" s="58"/>
    </row>
    <row r="71" spans="1:22" s="126" customFormat="1" x14ac:dyDescent="0.25">
      <c r="A71" s="152"/>
      <c r="B71" s="152"/>
      <c r="C71" s="178"/>
      <c r="D71" s="167"/>
      <c r="E71" s="179"/>
      <c r="F71" s="152"/>
      <c r="G71" s="220"/>
      <c r="H71" s="220"/>
      <c r="I71" s="220"/>
      <c r="J71" s="149"/>
      <c r="M71" s="5"/>
      <c r="S71" s="58"/>
      <c r="T71" s="58"/>
      <c r="U71" s="58"/>
      <c r="V71" s="58"/>
    </row>
    <row r="72" spans="1:22" s="126" customFormat="1" x14ac:dyDescent="0.25">
      <c r="A72" s="152"/>
      <c r="B72" s="152"/>
      <c r="C72" s="178"/>
      <c r="D72" s="167"/>
      <c r="E72" s="179"/>
      <c r="F72" s="152"/>
      <c r="G72" s="220"/>
      <c r="H72" s="220"/>
      <c r="I72" s="220"/>
      <c r="J72" s="149"/>
      <c r="M72" s="5"/>
      <c r="S72" s="58"/>
      <c r="T72" s="58"/>
      <c r="U72" s="58"/>
      <c r="V72" s="58"/>
    </row>
    <row r="73" spans="1:22" s="126" customFormat="1" x14ac:dyDescent="0.25">
      <c r="A73" s="152"/>
      <c r="B73" s="152"/>
      <c r="C73" s="178"/>
      <c r="D73" s="167"/>
      <c r="E73" s="179"/>
      <c r="F73" s="152"/>
      <c r="G73" s="220"/>
      <c r="H73" s="220"/>
      <c r="I73" s="220"/>
      <c r="J73" s="149"/>
      <c r="K73" s="5"/>
      <c r="M73" s="5"/>
      <c r="S73" s="58"/>
      <c r="T73" s="58"/>
      <c r="U73" s="58"/>
      <c r="V73" s="58"/>
    </row>
    <row r="74" spans="1:22" s="126" customFormat="1" x14ac:dyDescent="0.25">
      <c r="A74" s="152"/>
      <c r="B74" s="152"/>
      <c r="C74" s="178"/>
      <c r="D74" s="167"/>
      <c r="E74" s="179"/>
      <c r="F74" s="152"/>
      <c r="G74" s="220"/>
      <c r="H74" s="220"/>
      <c r="I74" s="220"/>
      <c r="J74" s="149"/>
      <c r="K74" s="5"/>
      <c r="M74" s="5"/>
      <c r="S74" s="58"/>
      <c r="T74" s="58"/>
      <c r="U74" s="58"/>
      <c r="V74" s="58"/>
    </row>
    <row r="75" spans="1:22" s="126" customFormat="1" x14ac:dyDescent="0.25">
      <c r="A75" s="152"/>
      <c r="B75" s="152"/>
      <c r="C75" s="178"/>
      <c r="D75" s="167"/>
      <c r="E75" s="179"/>
      <c r="F75" s="152"/>
      <c r="G75" s="220"/>
      <c r="H75" s="220"/>
      <c r="I75" s="220"/>
      <c r="J75" s="149"/>
      <c r="K75" s="5"/>
      <c r="M75" s="5"/>
      <c r="S75" s="58"/>
      <c r="T75" s="58"/>
      <c r="U75" s="58"/>
      <c r="V75" s="58"/>
    </row>
    <row r="76" spans="1:22" s="126" customFormat="1" x14ac:dyDescent="0.25">
      <c r="A76" s="280"/>
      <c r="B76" s="280"/>
      <c r="C76" s="281"/>
      <c r="D76" s="282">
        <f>SUM(D62:D75)</f>
        <v>0</v>
      </c>
      <c r="E76" s="283">
        <f>SUM(E2:E75)</f>
        <v>1453304</v>
      </c>
      <c r="F76" s="283">
        <f>SUM(F2:F75)</f>
        <v>1600000</v>
      </c>
      <c r="G76" s="284"/>
      <c r="H76" s="284"/>
      <c r="I76" s="284"/>
      <c r="J76" s="316">
        <f>+E76-F76</f>
        <v>-146696</v>
      </c>
      <c r="K76" s="5"/>
      <c r="M76" s="5"/>
      <c r="S76" s="58"/>
      <c r="T76" s="58"/>
      <c r="U76" s="58"/>
      <c r="V76" s="58"/>
    </row>
    <row r="77" spans="1:22" s="126" customFormat="1" x14ac:dyDescent="0.25">
      <c r="A77" s="152"/>
      <c r="B77" s="152"/>
      <c r="C77" s="178"/>
      <c r="D77" s="167"/>
      <c r="E77" s="179"/>
      <c r="F77" s="152"/>
      <c r="G77" s="220"/>
      <c r="H77" s="220"/>
      <c r="I77" s="220"/>
      <c r="J77" s="149"/>
      <c r="K77" s="5"/>
      <c r="M77" s="5"/>
      <c r="S77" s="58"/>
      <c r="T77" s="58"/>
      <c r="U77" s="58"/>
      <c r="V77" s="58"/>
    </row>
    <row r="78" spans="1:22" s="126" customFormat="1" x14ac:dyDescent="0.25">
      <c r="A78" s="152"/>
      <c r="B78" s="152"/>
      <c r="C78" s="178"/>
      <c r="D78" s="167"/>
      <c r="E78" s="179"/>
      <c r="F78" s="152"/>
      <c r="G78" s="220"/>
      <c r="H78" s="220"/>
      <c r="I78" s="220"/>
      <c r="J78" s="149"/>
      <c r="K78" s="5"/>
      <c r="M78" s="5"/>
      <c r="S78" s="58"/>
      <c r="T78" s="58"/>
      <c r="U78" s="58"/>
      <c r="V78" s="58"/>
    </row>
    <row r="79" spans="1:22" s="126" customFormat="1" x14ac:dyDescent="0.25">
      <c r="A79" s="152"/>
      <c r="B79" s="152"/>
      <c r="C79" s="178"/>
      <c r="D79" s="167"/>
      <c r="E79" s="179"/>
      <c r="F79" s="152"/>
      <c r="G79" s="220"/>
      <c r="H79" s="220"/>
      <c r="I79" s="220"/>
      <c r="J79" s="149"/>
      <c r="K79" s="5"/>
      <c r="M79" s="5"/>
      <c r="S79" s="58"/>
      <c r="T79" s="58"/>
      <c r="U79" s="58"/>
      <c r="V79" s="58"/>
    </row>
    <row r="80" spans="1:22" s="126" customFormat="1" x14ac:dyDescent="0.25">
      <c r="A80" s="178"/>
      <c r="B80" s="152"/>
      <c r="C80" s="178"/>
      <c r="D80" s="167"/>
      <c r="E80" s="179"/>
      <c r="F80" s="152"/>
      <c r="G80" s="220"/>
      <c r="H80" s="220"/>
      <c r="I80" s="220"/>
      <c r="J80" s="222"/>
      <c r="K80" s="5"/>
      <c r="M80" s="5"/>
      <c r="S80" s="58"/>
      <c r="T80" s="58"/>
      <c r="U80" s="58"/>
      <c r="V80" s="58"/>
    </row>
    <row r="81" spans="1:22" s="126" customFormat="1" x14ac:dyDescent="0.25">
      <c r="A81" s="178">
        <v>43618</v>
      </c>
      <c r="B81" s="152"/>
      <c r="C81" s="178" t="s">
        <v>346</v>
      </c>
      <c r="D81" s="167"/>
      <c r="E81" s="179">
        <v>4200</v>
      </c>
      <c r="F81" s="152"/>
      <c r="G81" s="220" t="s">
        <v>324</v>
      </c>
      <c r="H81" s="220">
        <v>46831</v>
      </c>
      <c r="I81" s="220" t="s">
        <v>200</v>
      </c>
      <c r="J81" s="222"/>
      <c r="K81" s="5"/>
      <c r="M81" s="5"/>
      <c r="S81" s="58"/>
      <c r="T81" s="58"/>
      <c r="U81" s="58"/>
      <c r="V81" s="58"/>
    </row>
    <row r="82" spans="1:22" s="126" customFormat="1" x14ac:dyDescent="0.25">
      <c r="A82" s="178">
        <v>43633</v>
      </c>
      <c r="B82" s="152"/>
      <c r="C82" s="178" t="s">
        <v>969</v>
      </c>
      <c r="D82" s="167"/>
      <c r="E82" s="179">
        <v>1200</v>
      </c>
      <c r="F82" s="152"/>
      <c r="G82" s="220" t="s">
        <v>970</v>
      </c>
      <c r="H82" s="220">
        <v>84273</v>
      </c>
      <c r="I82" s="220" t="s">
        <v>201</v>
      </c>
      <c r="J82" s="222"/>
      <c r="K82" s="5"/>
      <c r="M82" s="5"/>
      <c r="S82" s="58"/>
      <c r="T82" s="58"/>
      <c r="U82" s="58"/>
      <c r="V82" s="58"/>
    </row>
    <row r="83" spans="1:22" s="126" customFormat="1" x14ac:dyDescent="0.25">
      <c r="A83" s="178">
        <v>43634</v>
      </c>
      <c r="B83" s="152"/>
      <c r="C83" s="178" t="s">
        <v>971</v>
      </c>
      <c r="D83" s="167"/>
      <c r="E83" s="179">
        <v>3000</v>
      </c>
      <c r="F83" s="152"/>
      <c r="G83" s="220" t="s">
        <v>972</v>
      </c>
      <c r="H83" s="220" t="s">
        <v>347</v>
      </c>
      <c r="I83" s="220" t="s">
        <v>61</v>
      </c>
      <c r="J83" s="222"/>
      <c r="K83" s="5"/>
      <c r="M83" s="5"/>
      <c r="S83" s="58"/>
      <c r="T83" s="58"/>
      <c r="U83" s="58"/>
      <c r="V83" s="58"/>
    </row>
    <row r="84" spans="1:22" s="126" customFormat="1" x14ac:dyDescent="0.25">
      <c r="A84" s="178">
        <v>43634</v>
      </c>
      <c r="B84" s="152"/>
      <c r="C84" s="178" t="s">
        <v>245</v>
      </c>
      <c r="D84" s="167"/>
      <c r="E84" s="179">
        <v>3000</v>
      </c>
      <c r="F84" s="152"/>
      <c r="G84" s="220" t="s">
        <v>243</v>
      </c>
      <c r="H84" s="220">
        <v>850636</v>
      </c>
      <c r="I84" s="220" t="s">
        <v>61</v>
      </c>
      <c r="J84" s="221"/>
      <c r="K84" s="5"/>
      <c r="M84" s="5"/>
      <c r="S84" s="58"/>
      <c r="T84" s="58"/>
      <c r="U84" s="58"/>
      <c r="V84" s="58"/>
    </row>
    <row r="85" spans="1:22" s="126" customFormat="1" x14ac:dyDescent="0.25">
      <c r="A85" s="178">
        <v>43634</v>
      </c>
      <c r="B85" s="152"/>
      <c r="C85" s="178" t="s">
        <v>284</v>
      </c>
      <c r="D85" s="179"/>
      <c r="E85" s="179">
        <v>1000</v>
      </c>
      <c r="F85" s="152"/>
      <c r="G85" s="220" t="s">
        <v>242</v>
      </c>
      <c r="H85" s="220">
        <v>296506</v>
      </c>
      <c r="I85" s="220" t="s">
        <v>61</v>
      </c>
      <c r="J85" s="221"/>
      <c r="K85" s="5"/>
      <c r="M85" s="5"/>
      <c r="S85" s="58"/>
      <c r="T85" s="58"/>
      <c r="U85" s="58"/>
      <c r="V85" s="58"/>
    </row>
    <row r="86" spans="1:22" s="126" customFormat="1" x14ac:dyDescent="0.25">
      <c r="A86" s="178">
        <v>43634</v>
      </c>
      <c r="B86" s="152"/>
      <c r="C86" s="178" t="s">
        <v>973</v>
      </c>
      <c r="D86" s="179"/>
      <c r="E86" s="179">
        <v>1800</v>
      </c>
      <c r="F86" s="152"/>
      <c r="G86" s="220" t="s">
        <v>265</v>
      </c>
      <c r="H86" s="220">
        <v>47192</v>
      </c>
      <c r="I86" s="220" t="s">
        <v>200</v>
      </c>
      <c r="J86" s="221"/>
      <c r="K86" s="5"/>
      <c r="M86" s="5"/>
      <c r="S86" s="58"/>
      <c r="T86" s="58"/>
      <c r="U86" s="58"/>
      <c r="V86" s="58"/>
    </row>
    <row r="87" spans="1:22" s="126" customFormat="1" x14ac:dyDescent="0.25">
      <c r="A87" s="178">
        <v>43636</v>
      </c>
      <c r="B87" s="152"/>
      <c r="C87" s="178" t="s">
        <v>974</v>
      </c>
      <c r="D87" s="179"/>
      <c r="E87" s="179">
        <v>30000</v>
      </c>
      <c r="F87" s="152"/>
      <c r="G87" s="220" t="s">
        <v>325</v>
      </c>
      <c r="H87" s="220">
        <v>1966</v>
      </c>
      <c r="I87" s="220" t="s">
        <v>61</v>
      </c>
      <c r="J87" s="221"/>
      <c r="K87" s="5"/>
      <c r="M87" s="5"/>
      <c r="S87" s="58"/>
      <c r="T87" s="58"/>
      <c r="U87" s="58"/>
      <c r="V87" s="58"/>
    </row>
    <row r="88" spans="1:22" s="126" customFormat="1" x14ac:dyDescent="0.25">
      <c r="A88" s="178">
        <v>43545</v>
      </c>
      <c r="B88" s="152"/>
      <c r="C88" s="178" t="s">
        <v>346</v>
      </c>
      <c r="D88" s="179"/>
      <c r="E88" s="179">
        <v>2000</v>
      </c>
      <c r="F88" s="152"/>
      <c r="G88" s="220" t="s">
        <v>324</v>
      </c>
      <c r="H88" s="220">
        <v>47213</v>
      </c>
      <c r="I88" s="220" t="s">
        <v>200</v>
      </c>
      <c r="J88" s="221"/>
      <c r="K88" s="5"/>
      <c r="M88" s="5"/>
      <c r="S88" s="58"/>
      <c r="T88" s="58"/>
      <c r="U88" s="58"/>
      <c r="V88" s="58"/>
    </row>
    <row r="89" spans="1:22" s="126" customFormat="1" x14ac:dyDescent="0.25">
      <c r="A89" s="178">
        <v>43640</v>
      </c>
      <c r="B89" s="152"/>
      <c r="C89" s="178" t="s">
        <v>975</v>
      </c>
      <c r="D89" s="179"/>
      <c r="E89" s="179">
        <v>1200</v>
      </c>
      <c r="F89" s="152"/>
      <c r="G89" s="220" t="s">
        <v>976</v>
      </c>
      <c r="H89" s="220">
        <v>11090282</v>
      </c>
      <c r="I89" s="220" t="s">
        <v>61</v>
      </c>
      <c r="J89" s="221"/>
      <c r="K89" s="5"/>
      <c r="M89" s="5"/>
      <c r="S89" s="58"/>
      <c r="T89" s="58"/>
      <c r="U89" s="58"/>
      <c r="V89" s="58"/>
    </row>
    <row r="90" spans="1:22" s="126" customFormat="1" x14ac:dyDescent="0.25">
      <c r="A90" s="178">
        <v>43639</v>
      </c>
      <c r="B90" s="152"/>
      <c r="C90" s="178" t="s">
        <v>977</v>
      </c>
      <c r="D90" s="179"/>
      <c r="E90" s="179">
        <v>1500</v>
      </c>
      <c r="F90" s="152"/>
      <c r="G90" s="220" t="s">
        <v>978</v>
      </c>
      <c r="H90" s="220">
        <v>117721</v>
      </c>
      <c r="I90" s="220" t="s">
        <v>200</v>
      </c>
      <c r="J90" s="221"/>
      <c r="K90" s="5"/>
      <c r="M90" s="5"/>
      <c r="S90" s="58"/>
      <c r="T90" s="58"/>
      <c r="U90" s="58"/>
      <c r="V90" s="58"/>
    </row>
    <row r="91" spans="1:22" s="126" customFormat="1" x14ac:dyDescent="0.25">
      <c r="A91" s="178">
        <v>43639</v>
      </c>
      <c r="B91" s="152"/>
      <c r="C91" s="178" t="s">
        <v>979</v>
      </c>
      <c r="D91" s="179"/>
      <c r="E91" s="179">
        <v>1000</v>
      </c>
      <c r="F91" s="152"/>
      <c r="G91" s="220" t="s">
        <v>980</v>
      </c>
      <c r="H91" s="220">
        <v>28427</v>
      </c>
      <c r="I91" s="220" t="s">
        <v>61</v>
      </c>
      <c r="J91" s="221"/>
      <c r="K91" s="5"/>
      <c r="M91" s="5"/>
      <c r="S91" s="58"/>
      <c r="T91" s="58"/>
      <c r="U91" s="58"/>
      <c r="V91" s="58"/>
    </row>
    <row r="92" spans="1:22" s="126" customFormat="1" x14ac:dyDescent="0.25">
      <c r="A92" s="178">
        <v>43639</v>
      </c>
      <c r="B92" s="152"/>
      <c r="C92" s="178" t="s">
        <v>981</v>
      </c>
      <c r="D92" s="179"/>
      <c r="E92" s="179">
        <v>8800</v>
      </c>
      <c r="F92" s="152"/>
      <c r="G92" s="220" t="s">
        <v>978</v>
      </c>
      <c r="H92" s="220">
        <v>117689</v>
      </c>
      <c r="I92" s="220" t="s">
        <v>200</v>
      </c>
      <c r="J92" s="221"/>
      <c r="K92" s="5"/>
      <c r="M92" s="5"/>
      <c r="S92" s="58"/>
      <c r="T92" s="58"/>
      <c r="U92" s="58"/>
      <c r="V92" s="58"/>
    </row>
    <row r="93" spans="1:22" s="126" customFormat="1" x14ac:dyDescent="0.25">
      <c r="A93" s="178">
        <v>43640</v>
      </c>
      <c r="B93" s="152"/>
      <c r="C93" s="178" t="s">
        <v>982</v>
      </c>
      <c r="D93" s="179"/>
      <c r="E93" s="179">
        <v>100000</v>
      </c>
      <c r="F93" s="152"/>
      <c r="G93" s="220" t="s">
        <v>983</v>
      </c>
      <c r="H93" s="220" t="s">
        <v>984</v>
      </c>
      <c r="I93" s="220" t="s">
        <v>201</v>
      </c>
      <c r="J93" s="221"/>
      <c r="K93" s="5"/>
      <c r="M93" s="5"/>
      <c r="S93" s="58"/>
      <c r="T93" s="58"/>
      <c r="U93" s="58"/>
      <c r="V93" s="58"/>
    </row>
    <row r="94" spans="1:22" s="126" customFormat="1" x14ac:dyDescent="0.25">
      <c r="A94" s="178">
        <v>43641</v>
      </c>
      <c r="B94" s="152"/>
      <c r="C94" s="178" t="s">
        <v>985</v>
      </c>
      <c r="D94" s="179"/>
      <c r="E94" s="179">
        <v>12600</v>
      </c>
      <c r="F94" s="152"/>
      <c r="G94" s="220" t="s">
        <v>986</v>
      </c>
      <c r="H94" s="220">
        <v>148288</v>
      </c>
      <c r="I94" s="220" t="s">
        <v>201</v>
      </c>
      <c r="J94" s="221"/>
      <c r="K94" s="5"/>
      <c r="M94" s="5"/>
      <c r="S94" s="58"/>
      <c r="T94" s="58"/>
      <c r="U94" s="58"/>
      <c r="V94" s="58"/>
    </row>
    <row r="95" spans="1:22" s="126" customFormat="1" x14ac:dyDescent="0.25">
      <c r="A95" s="178">
        <v>43641</v>
      </c>
      <c r="B95" s="152"/>
      <c r="C95" s="178" t="s">
        <v>987</v>
      </c>
      <c r="D95" s="179"/>
      <c r="E95" s="179">
        <v>3410</v>
      </c>
      <c r="F95" s="152"/>
      <c r="G95" s="220" t="s">
        <v>988</v>
      </c>
      <c r="H95" s="220">
        <v>1655</v>
      </c>
      <c r="I95" s="220" t="s">
        <v>61</v>
      </c>
      <c r="J95" s="221"/>
      <c r="K95" s="5"/>
      <c r="M95" s="5"/>
      <c r="S95" s="58"/>
      <c r="T95" s="58"/>
      <c r="U95" s="58"/>
      <c r="V95" s="58"/>
    </row>
    <row r="96" spans="1:22" s="126" customFormat="1" x14ac:dyDescent="0.25">
      <c r="A96" s="178">
        <v>43642</v>
      </c>
      <c r="B96" s="152"/>
      <c r="C96" s="178" t="s">
        <v>989</v>
      </c>
      <c r="D96" s="179"/>
      <c r="E96" s="179">
        <v>2450</v>
      </c>
      <c r="F96" s="152"/>
      <c r="G96" s="220" t="s">
        <v>970</v>
      </c>
      <c r="H96" s="220">
        <v>84507</v>
      </c>
      <c r="I96" s="220" t="s">
        <v>201</v>
      </c>
      <c r="J96" s="221"/>
      <c r="K96" s="5"/>
      <c r="M96" s="5"/>
      <c r="S96" s="58"/>
      <c r="T96" s="58"/>
      <c r="U96" s="58"/>
      <c r="V96" s="58"/>
    </row>
    <row r="97" spans="1:22" s="126" customFormat="1" x14ac:dyDescent="0.25">
      <c r="A97" s="178">
        <v>43643</v>
      </c>
      <c r="B97" s="152"/>
      <c r="C97" s="178" t="s">
        <v>284</v>
      </c>
      <c r="D97" s="179"/>
      <c r="E97" s="179">
        <v>1000</v>
      </c>
      <c r="F97" s="152"/>
      <c r="G97" s="220" t="s">
        <v>242</v>
      </c>
      <c r="H97" s="220">
        <v>300906</v>
      </c>
      <c r="I97" s="220" t="s">
        <v>61</v>
      </c>
      <c r="J97" s="221"/>
      <c r="K97" s="5"/>
      <c r="M97" s="5"/>
      <c r="S97" s="58"/>
      <c r="T97" s="58"/>
      <c r="U97" s="58"/>
      <c r="V97" s="58"/>
    </row>
    <row r="98" spans="1:22" s="126" customFormat="1" x14ac:dyDescent="0.25">
      <c r="A98" s="178">
        <v>43643</v>
      </c>
      <c r="B98" s="152"/>
      <c r="C98" s="178" t="s">
        <v>990</v>
      </c>
      <c r="D98" s="179"/>
      <c r="E98" s="179">
        <v>4550</v>
      </c>
      <c r="F98" s="152"/>
      <c r="G98" s="220" t="s">
        <v>243</v>
      </c>
      <c r="H98" s="220">
        <v>114807</v>
      </c>
      <c r="I98" s="220" t="s">
        <v>201</v>
      </c>
      <c r="J98" s="221"/>
      <c r="K98" s="5"/>
      <c r="M98" s="5"/>
      <c r="S98" s="58"/>
      <c r="T98" s="58"/>
      <c r="U98" s="58"/>
      <c r="V98" s="58"/>
    </row>
    <row r="99" spans="1:22" s="126" customFormat="1" x14ac:dyDescent="0.25">
      <c r="A99" s="178">
        <v>43644</v>
      </c>
      <c r="B99" s="152"/>
      <c r="C99" s="178" t="s">
        <v>346</v>
      </c>
      <c r="D99" s="179"/>
      <c r="E99" s="179">
        <v>3000</v>
      </c>
      <c r="F99" s="152"/>
      <c r="G99" s="220" t="s">
        <v>324</v>
      </c>
      <c r="H99" s="220">
        <v>47342</v>
      </c>
      <c r="I99" s="220" t="s">
        <v>200</v>
      </c>
      <c r="J99" s="221"/>
      <c r="K99" s="5"/>
      <c r="M99" s="5"/>
      <c r="S99" s="58"/>
      <c r="T99" s="58"/>
      <c r="U99" s="58"/>
      <c r="V99" s="58"/>
    </row>
    <row r="100" spans="1:22" s="126" customFormat="1" x14ac:dyDescent="0.25">
      <c r="A100" s="178">
        <v>43643</v>
      </c>
      <c r="B100" s="152"/>
      <c r="C100" s="178" t="s">
        <v>245</v>
      </c>
      <c r="D100" s="179"/>
      <c r="E100" s="179">
        <v>3200</v>
      </c>
      <c r="F100" s="152"/>
      <c r="G100" s="220" t="s">
        <v>243</v>
      </c>
      <c r="H100" s="220">
        <v>852992</v>
      </c>
      <c r="I100" s="220" t="s">
        <v>61</v>
      </c>
      <c r="J100" s="221"/>
      <c r="K100" s="5"/>
      <c r="M100" s="5"/>
      <c r="S100" s="58"/>
      <c r="T100" s="58"/>
      <c r="U100" s="58"/>
      <c r="V100" s="58"/>
    </row>
    <row r="101" spans="1:22" s="126" customFormat="1" x14ac:dyDescent="0.25">
      <c r="A101" s="178">
        <v>43644</v>
      </c>
      <c r="B101" s="152"/>
      <c r="C101" s="178" t="s">
        <v>991</v>
      </c>
      <c r="D101" s="179"/>
      <c r="E101" s="179">
        <v>5000</v>
      </c>
      <c r="F101" s="152"/>
      <c r="G101" s="220" t="s">
        <v>992</v>
      </c>
      <c r="H101" s="220">
        <v>15989</v>
      </c>
      <c r="I101" s="220" t="s">
        <v>61</v>
      </c>
      <c r="J101" s="221"/>
      <c r="K101" s="5"/>
      <c r="M101" s="5"/>
      <c r="S101" s="58"/>
      <c r="T101" s="58"/>
      <c r="U101" s="58"/>
      <c r="V101" s="58"/>
    </row>
    <row r="102" spans="1:22" s="126" customFormat="1" x14ac:dyDescent="0.25">
      <c r="A102" s="178">
        <v>43646</v>
      </c>
      <c r="B102" s="152"/>
      <c r="C102" s="178" t="s">
        <v>346</v>
      </c>
      <c r="D102" s="179"/>
      <c r="E102" s="179">
        <v>2400</v>
      </c>
      <c r="F102" s="152"/>
      <c r="G102" s="220" t="s">
        <v>324</v>
      </c>
      <c r="H102" s="220">
        <v>47382</v>
      </c>
      <c r="I102" s="220" t="s">
        <v>200</v>
      </c>
      <c r="J102" s="221"/>
      <c r="K102" s="5"/>
      <c r="M102" s="5"/>
      <c r="S102" s="58"/>
      <c r="T102" s="58"/>
      <c r="U102" s="58"/>
      <c r="V102" s="58"/>
    </row>
    <row r="103" spans="1:22" s="126" customFormat="1" x14ac:dyDescent="0.25">
      <c r="A103" s="178">
        <v>43738</v>
      </c>
      <c r="B103" s="152"/>
      <c r="C103" s="178" t="s">
        <v>993</v>
      </c>
      <c r="D103" s="179"/>
      <c r="E103" s="179">
        <v>10000</v>
      </c>
      <c r="F103" s="152"/>
      <c r="G103" s="220" t="s">
        <v>994</v>
      </c>
      <c r="H103" s="220">
        <v>1238</v>
      </c>
      <c r="I103" s="220" t="s">
        <v>61</v>
      </c>
      <c r="J103" s="221"/>
      <c r="K103" s="5"/>
      <c r="M103" s="5"/>
      <c r="S103" s="58"/>
      <c r="T103" s="58"/>
      <c r="U103" s="58"/>
      <c r="V103" s="58"/>
    </row>
    <row r="104" spans="1:22" s="126" customFormat="1" x14ac:dyDescent="0.25">
      <c r="A104" s="178">
        <v>43738</v>
      </c>
      <c r="B104" s="152"/>
      <c r="C104" s="178" t="s">
        <v>995</v>
      </c>
      <c r="D104" s="179"/>
      <c r="E104" s="179">
        <v>19820</v>
      </c>
      <c r="F104" s="152"/>
      <c r="G104" s="220" t="s">
        <v>294</v>
      </c>
      <c r="H104" s="220"/>
      <c r="I104" s="220" t="s">
        <v>200</v>
      </c>
      <c r="J104" s="221"/>
      <c r="K104" s="5"/>
      <c r="M104" s="5"/>
      <c r="S104" s="58"/>
      <c r="T104" s="58"/>
      <c r="U104" s="58"/>
      <c r="V104" s="58"/>
    </row>
    <row r="105" spans="1:22" s="126" customFormat="1" x14ac:dyDescent="0.25">
      <c r="A105" s="178"/>
      <c r="B105" s="152"/>
      <c r="C105" s="178"/>
      <c r="D105" s="179"/>
      <c r="E105" s="179"/>
      <c r="F105" s="152"/>
      <c r="G105" s="220"/>
      <c r="H105" s="220"/>
      <c r="I105" s="220"/>
      <c r="J105" s="221"/>
      <c r="K105" s="5"/>
      <c r="M105" s="5"/>
      <c r="S105" s="58"/>
      <c r="T105" s="58"/>
      <c r="U105" s="58"/>
      <c r="V105" s="58"/>
    </row>
    <row r="106" spans="1:22" s="126" customFormat="1" x14ac:dyDescent="0.25">
      <c r="A106" s="178"/>
      <c r="B106" s="152"/>
      <c r="C106" s="178"/>
      <c r="D106" s="179"/>
      <c r="E106" s="179"/>
      <c r="F106" s="152"/>
      <c r="G106" s="220"/>
      <c r="H106" s="220"/>
      <c r="I106" s="220"/>
      <c r="J106" s="221"/>
      <c r="K106" s="5"/>
      <c r="M106" s="5"/>
      <c r="S106" s="58"/>
      <c r="T106" s="58"/>
      <c r="U106" s="58"/>
      <c r="V106" s="58"/>
    </row>
    <row r="107" spans="1:22" s="126" customFormat="1" x14ac:dyDescent="0.25">
      <c r="A107" s="178"/>
      <c r="B107" s="152"/>
      <c r="C107" s="178"/>
      <c r="D107" s="179"/>
      <c r="E107" s="179"/>
      <c r="F107" s="152"/>
      <c r="G107" s="220"/>
      <c r="H107" s="220"/>
      <c r="I107" s="220"/>
      <c r="J107" s="221"/>
      <c r="K107" s="5"/>
      <c r="M107" s="5"/>
      <c r="S107" s="58"/>
      <c r="T107" s="58"/>
      <c r="U107" s="58"/>
      <c r="V107" s="58"/>
    </row>
    <row r="108" spans="1:22" s="126" customFormat="1" x14ac:dyDescent="0.25">
      <c r="A108" s="178"/>
      <c r="B108" s="152"/>
      <c r="C108" s="178"/>
      <c r="D108" s="179"/>
      <c r="E108" s="179"/>
      <c r="F108" s="152"/>
      <c r="G108" s="220"/>
      <c r="H108" s="220"/>
      <c r="I108" s="220"/>
      <c r="J108" s="221"/>
      <c r="K108" s="5"/>
      <c r="M108" s="5"/>
      <c r="S108" s="58"/>
      <c r="T108" s="58"/>
      <c r="U108" s="58"/>
      <c r="V108" s="58"/>
    </row>
    <row r="109" spans="1:22" s="126" customFormat="1" x14ac:dyDescent="0.25">
      <c r="A109" s="178"/>
      <c r="B109" s="152"/>
      <c r="C109" s="178"/>
      <c r="D109" s="179"/>
      <c r="E109" s="179"/>
      <c r="F109" s="152"/>
      <c r="G109" s="220"/>
      <c r="H109" s="220"/>
      <c r="I109" s="220"/>
      <c r="J109" s="221"/>
      <c r="K109" s="5"/>
      <c r="M109" s="5"/>
      <c r="S109" s="58"/>
      <c r="T109" s="58"/>
      <c r="U109" s="58"/>
      <c r="V109" s="58"/>
    </row>
    <row r="110" spans="1:22" s="126" customFormat="1" x14ac:dyDescent="0.25">
      <c r="A110" s="178"/>
      <c r="B110" s="152"/>
      <c r="C110" s="178"/>
      <c r="D110" s="179"/>
      <c r="E110" s="179"/>
      <c r="F110" s="152"/>
      <c r="G110" s="220"/>
      <c r="H110" s="220"/>
      <c r="I110" s="220"/>
      <c r="J110" s="221"/>
      <c r="K110" s="5"/>
      <c r="M110" s="5"/>
      <c r="S110" s="58"/>
      <c r="T110" s="58"/>
      <c r="U110" s="58"/>
      <c r="V110" s="58"/>
    </row>
    <row r="111" spans="1:22" s="126" customFormat="1" x14ac:dyDescent="0.25">
      <c r="A111" s="178"/>
      <c r="B111" s="152"/>
      <c r="C111" s="178"/>
      <c r="D111" s="179"/>
      <c r="E111" s="179"/>
      <c r="F111" s="152"/>
      <c r="G111" s="220"/>
      <c r="H111" s="220"/>
      <c r="I111" s="220"/>
      <c r="J111" s="221"/>
      <c r="K111" s="5"/>
      <c r="M111" s="5"/>
      <c r="S111" s="58"/>
      <c r="T111" s="58"/>
      <c r="U111" s="58"/>
      <c r="V111" s="58"/>
    </row>
    <row r="112" spans="1:22" s="126" customFormat="1" x14ac:dyDescent="0.25">
      <c r="A112" s="178"/>
      <c r="B112" s="152"/>
      <c r="C112" s="178"/>
      <c r="D112" s="179"/>
      <c r="E112" s="179"/>
      <c r="F112" s="152"/>
      <c r="G112" s="220"/>
      <c r="H112" s="220"/>
      <c r="I112" s="220"/>
      <c r="J112" s="221"/>
      <c r="K112" s="5"/>
      <c r="M112" s="5"/>
      <c r="S112" s="58"/>
      <c r="T112" s="58"/>
      <c r="U112" s="58"/>
      <c r="V112" s="58"/>
    </row>
    <row r="113" spans="1:22" s="126" customFormat="1" x14ac:dyDescent="0.25">
      <c r="A113" s="178"/>
      <c r="B113" s="152"/>
      <c r="C113" s="178"/>
      <c r="D113" s="179"/>
      <c r="E113" s="179"/>
      <c r="F113" s="152"/>
      <c r="G113" s="220"/>
      <c r="H113" s="220"/>
      <c r="I113" s="220"/>
      <c r="J113" s="221"/>
      <c r="K113" s="5"/>
      <c r="M113" s="5"/>
      <c r="S113" s="58"/>
      <c r="T113" s="58"/>
      <c r="U113" s="58"/>
      <c r="V113" s="58"/>
    </row>
    <row r="114" spans="1:22" s="126" customFormat="1" x14ac:dyDescent="0.25">
      <c r="A114" s="178"/>
      <c r="B114" s="152"/>
      <c r="C114" s="178"/>
      <c r="D114" s="179"/>
      <c r="E114" s="179"/>
      <c r="F114" s="152"/>
      <c r="G114" s="220"/>
      <c r="H114" s="220"/>
      <c r="I114" s="220"/>
      <c r="J114" s="221"/>
      <c r="K114" s="5"/>
      <c r="M114" s="5"/>
      <c r="S114" s="58"/>
      <c r="T114" s="58"/>
      <c r="U114" s="58"/>
      <c r="V114" s="58"/>
    </row>
    <row r="115" spans="1:22" s="126" customFormat="1" x14ac:dyDescent="0.25">
      <c r="A115" s="178"/>
      <c r="B115" s="152"/>
      <c r="C115" s="178"/>
      <c r="D115" s="179"/>
      <c r="E115" s="179"/>
      <c r="F115" s="152"/>
      <c r="G115" s="220"/>
      <c r="H115" s="220"/>
      <c r="I115" s="220"/>
      <c r="J115" s="221"/>
      <c r="K115" s="5"/>
      <c r="S115" s="58"/>
      <c r="T115" s="58"/>
      <c r="U115" s="58"/>
      <c r="V115" s="58"/>
    </row>
    <row r="116" spans="1:22" s="126" customFormat="1" x14ac:dyDescent="0.25">
      <c r="A116" s="178"/>
      <c r="B116" s="152"/>
      <c r="C116" s="178"/>
      <c r="D116" s="179"/>
      <c r="E116" s="179"/>
      <c r="F116" s="152"/>
      <c r="G116" s="220"/>
      <c r="H116" s="220"/>
      <c r="I116" s="220"/>
      <c r="J116" s="221"/>
      <c r="K116" s="5"/>
      <c r="S116" s="58"/>
      <c r="T116" s="58"/>
      <c r="U116" s="58"/>
      <c r="V116" s="58"/>
    </row>
    <row r="117" spans="1:22" s="126" customFormat="1" x14ac:dyDescent="0.25">
      <c r="A117" s="178"/>
      <c r="B117" s="152"/>
      <c r="C117" s="178"/>
      <c r="D117" s="179"/>
      <c r="E117" s="179"/>
      <c r="F117" s="152"/>
      <c r="G117" s="220"/>
      <c r="H117" s="220"/>
      <c r="I117" s="220"/>
      <c r="J117" s="221"/>
      <c r="S117" s="58"/>
      <c r="T117" s="58"/>
      <c r="U117" s="58"/>
      <c r="V117" s="58"/>
    </row>
    <row r="118" spans="1:22" x14ac:dyDescent="0.25">
      <c r="A118" s="178"/>
      <c r="B118" s="152"/>
      <c r="C118" s="178"/>
      <c r="D118" s="179"/>
      <c r="E118" s="179"/>
      <c r="F118" s="152"/>
      <c r="G118" s="220"/>
      <c r="H118" s="220"/>
      <c r="I118" s="220"/>
      <c r="J118" s="221"/>
      <c r="K118" s="19"/>
      <c r="L118" s="19"/>
      <c r="M118" s="19"/>
      <c r="N118" s="19"/>
      <c r="O118" s="19"/>
      <c r="P118" s="19"/>
      <c r="Q118" s="19"/>
      <c r="R118" s="19"/>
      <c r="S118" s="58"/>
      <c r="T118" s="58"/>
      <c r="U118" s="58"/>
      <c r="V118" s="58"/>
    </row>
    <row r="119" spans="1:22" x14ac:dyDescent="0.25">
      <c r="A119" s="178"/>
      <c r="B119" s="152"/>
      <c r="C119" s="178"/>
      <c r="D119" s="179"/>
      <c r="E119" s="179"/>
      <c r="F119" s="152"/>
      <c r="G119" s="220"/>
      <c r="H119" s="220"/>
      <c r="I119" s="220"/>
      <c r="J119" s="221"/>
      <c r="K119" s="19"/>
      <c r="L119" s="19"/>
      <c r="M119" s="19"/>
      <c r="N119" s="19"/>
      <c r="O119" s="19"/>
      <c r="P119" s="19"/>
      <c r="Q119" s="19"/>
      <c r="R119" s="19"/>
      <c r="S119" s="58"/>
      <c r="T119" s="58"/>
      <c r="U119" s="58"/>
      <c r="V119" s="58"/>
    </row>
    <row r="120" spans="1:22" x14ac:dyDescent="0.25">
      <c r="A120" s="178"/>
      <c r="B120" s="152"/>
      <c r="C120" s="178"/>
      <c r="D120" s="179"/>
      <c r="E120" s="179"/>
      <c r="F120" s="152"/>
      <c r="G120" s="220"/>
      <c r="H120" s="220"/>
      <c r="I120" s="220"/>
      <c r="J120" s="221"/>
      <c r="K120" s="19"/>
      <c r="L120" s="19"/>
      <c r="M120" s="19"/>
      <c r="N120" s="19"/>
      <c r="O120" s="19"/>
      <c r="P120" s="19"/>
      <c r="Q120" s="19"/>
      <c r="R120" s="19"/>
      <c r="S120" s="58"/>
      <c r="T120" s="58"/>
      <c r="U120" s="58"/>
      <c r="V120" s="58"/>
    </row>
    <row r="121" spans="1:22" x14ac:dyDescent="0.25">
      <c r="A121" s="178"/>
      <c r="B121" s="152"/>
      <c r="C121" s="178"/>
      <c r="D121" s="179"/>
      <c r="E121" s="179"/>
      <c r="F121" s="152"/>
      <c r="G121" s="220"/>
      <c r="H121" s="220"/>
      <c r="I121" s="220"/>
      <c r="J121" s="221"/>
      <c r="K121" s="19"/>
      <c r="L121" s="19"/>
      <c r="M121" s="19"/>
      <c r="N121" s="19"/>
      <c r="O121" s="19"/>
      <c r="P121" s="19"/>
      <c r="Q121" s="19"/>
      <c r="R121" s="19"/>
      <c r="S121" s="58"/>
      <c r="T121" s="58"/>
      <c r="U121" s="58"/>
      <c r="V121" s="58"/>
    </row>
    <row r="122" spans="1:22" x14ac:dyDescent="0.25">
      <c r="A122" s="152"/>
      <c r="B122" s="152"/>
      <c r="C122" s="178"/>
      <c r="D122" s="179"/>
      <c r="E122" s="179"/>
      <c r="F122" s="152"/>
      <c r="G122" s="220"/>
      <c r="H122" s="220"/>
      <c r="I122" s="220"/>
      <c r="J122" s="177"/>
      <c r="K122" s="19"/>
      <c r="L122" s="19"/>
      <c r="M122" s="19"/>
      <c r="N122" s="19"/>
      <c r="O122" s="19"/>
      <c r="P122" s="19"/>
      <c r="Q122" s="19"/>
      <c r="R122" s="19"/>
      <c r="S122" s="58"/>
      <c r="T122" s="58"/>
      <c r="U122" s="58"/>
      <c r="V122" s="58"/>
    </row>
    <row r="123" spans="1:22" x14ac:dyDescent="0.25">
      <c r="A123" s="51"/>
      <c r="B123" s="51"/>
      <c r="C123" s="95"/>
      <c r="D123" s="48"/>
      <c r="E123" s="48"/>
      <c r="F123" s="51"/>
      <c r="G123" s="220"/>
      <c r="H123" s="220"/>
      <c r="I123" s="220"/>
      <c r="J123" s="54"/>
      <c r="K123" s="19"/>
      <c r="L123" s="19"/>
      <c r="M123" s="19"/>
      <c r="N123" s="19"/>
      <c r="O123" s="19"/>
      <c r="P123" s="19"/>
      <c r="Q123" s="19"/>
      <c r="R123" s="19"/>
      <c r="S123" s="58"/>
      <c r="T123" s="58"/>
      <c r="U123" s="58"/>
      <c r="V123" s="58"/>
    </row>
    <row r="124" spans="1:22" x14ac:dyDescent="0.25">
      <c r="A124" s="51"/>
      <c r="B124" s="51"/>
      <c r="C124" s="95"/>
      <c r="D124" s="48"/>
      <c r="E124" s="48"/>
      <c r="F124" s="51"/>
      <c r="G124" s="220"/>
      <c r="H124" s="220"/>
      <c r="I124" s="220"/>
      <c r="J124" s="54"/>
      <c r="K124" s="19"/>
      <c r="L124" s="19"/>
      <c r="M124" s="19"/>
      <c r="N124" s="19"/>
      <c r="O124" s="19"/>
      <c r="P124" s="19"/>
      <c r="Q124" s="19"/>
      <c r="R124" s="19"/>
      <c r="S124" s="58"/>
      <c r="T124" s="58"/>
      <c r="U124" s="58"/>
      <c r="V124" s="58"/>
    </row>
    <row r="125" spans="1:22" x14ac:dyDescent="0.25">
      <c r="A125" s="51"/>
      <c r="B125" s="51"/>
      <c r="C125" s="95"/>
      <c r="D125" s="48"/>
      <c r="E125" s="48"/>
      <c r="F125" s="51"/>
      <c r="G125" s="220"/>
      <c r="H125" s="220"/>
      <c r="I125" s="220"/>
      <c r="J125" s="54"/>
      <c r="K125" s="19"/>
      <c r="L125" s="19"/>
      <c r="M125" s="19"/>
      <c r="N125" s="19"/>
      <c r="O125" s="19"/>
      <c r="P125" s="19"/>
      <c r="Q125" s="19"/>
      <c r="R125" s="19"/>
      <c r="S125" s="58"/>
      <c r="T125" s="58"/>
      <c r="U125" s="58"/>
      <c r="V125" s="58"/>
    </row>
    <row r="126" spans="1:22" x14ac:dyDescent="0.25">
      <c r="A126" s="51"/>
      <c r="B126" s="51"/>
      <c r="C126" s="95"/>
      <c r="D126" s="48"/>
      <c r="E126" s="48"/>
      <c r="F126" s="51"/>
      <c r="G126" s="220"/>
      <c r="H126" s="220"/>
      <c r="I126" s="220"/>
      <c r="J126" s="54"/>
      <c r="K126" s="19"/>
      <c r="L126" s="19"/>
      <c r="M126" s="19"/>
      <c r="N126" s="19"/>
      <c r="O126" s="19"/>
      <c r="P126" s="19"/>
      <c r="Q126" s="19"/>
      <c r="R126" s="19"/>
      <c r="S126" s="58"/>
      <c r="T126" s="58"/>
      <c r="U126" s="58"/>
      <c r="V126" s="58"/>
    </row>
    <row r="127" spans="1:22" x14ac:dyDescent="0.25">
      <c r="A127" s="51"/>
      <c r="B127" s="51"/>
      <c r="C127" s="95"/>
      <c r="D127" s="48"/>
      <c r="E127" s="48"/>
      <c r="F127" s="51"/>
      <c r="G127" s="220"/>
      <c r="H127" s="220"/>
      <c r="I127" s="220"/>
      <c r="J127" s="54"/>
      <c r="K127" s="19"/>
      <c r="L127" s="19"/>
      <c r="M127" s="19"/>
      <c r="N127" s="19"/>
      <c r="O127" s="19"/>
      <c r="P127" s="19"/>
      <c r="Q127" s="19"/>
      <c r="R127" s="19"/>
      <c r="S127" s="58"/>
      <c r="T127" s="58"/>
      <c r="U127" s="58"/>
      <c r="V127" s="58"/>
    </row>
    <row r="128" spans="1:22" x14ac:dyDescent="0.25">
      <c r="A128" s="51"/>
      <c r="B128" s="51"/>
      <c r="C128" s="95"/>
      <c r="D128" s="48"/>
      <c r="E128" s="48"/>
      <c r="F128" s="51"/>
      <c r="G128" s="220"/>
      <c r="H128" s="220"/>
      <c r="I128" s="220"/>
      <c r="J128" s="54"/>
      <c r="K128" s="19"/>
      <c r="L128" s="19"/>
      <c r="M128" s="19"/>
      <c r="N128" s="19"/>
      <c r="O128" s="19"/>
      <c r="P128" s="19"/>
      <c r="Q128" s="19"/>
      <c r="R128" s="19"/>
      <c r="S128" s="58"/>
      <c r="T128" s="58"/>
      <c r="U128" s="58"/>
      <c r="V128" s="58"/>
    </row>
    <row r="129" spans="1:24" x14ac:dyDescent="0.25">
      <c r="A129" s="51"/>
      <c r="B129" s="51"/>
      <c r="C129" s="95"/>
      <c r="D129" s="48"/>
      <c r="E129" s="48"/>
      <c r="F129" s="51"/>
      <c r="G129" s="22"/>
      <c r="H129" s="51"/>
      <c r="I129" s="51"/>
      <c r="J129" s="54"/>
      <c r="K129" s="19"/>
      <c r="L129" s="19"/>
      <c r="M129" s="19"/>
      <c r="N129" s="19"/>
      <c r="O129" s="19"/>
      <c r="P129" s="19"/>
      <c r="Q129" s="19"/>
      <c r="R129" s="19"/>
      <c r="S129" s="58"/>
      <c r="T129" s="58"/>
      <c r="U129" s="58"/>
      <c r="V129" s="58"/>
    </row>
    <row r="130" spans="1:24" x14ac:dyDescent="0.25">
      <c r="A130" s="51"/>
      <c r="B130" s="51"/>
      <c r="C130" s="95"/>
      <c r="D130" s="48"/>
      <c r="E130" s="48"/>
      <c r="F130" s="51"/>
      <c r="G130" s="22"/>
      <c r="H130" s="51"/>
      <c r="I130" s="51"/>
      <c r="J130" s="54"/>
      <c r="K130" s="19"/>
      <c r="L130" s="19"/>
      <c r="M130" s="19"/>
      <c r="N130" s="19"/>
      <c r="O130" s="19"/>
      <c r="P130" s="19"/>
      <c r="Q130" s="19"/>
      <c r="R130" s="19"/>
      <c r="S130" s="58"/>
      <c r="T130" s="58"/>
      <c r="U130" s="58"/>
      <c r="V130" s="58"/>
    </row>
    <row r="131" spans="1:24" x14ac:dyDescent="0.25">
      <c r="A131" s="51"/>
      <c r="B131" s="51"/>
      <c r="C131" s="95"/>
      <c r="D131" s="48"/>
      <c r="E131" s="48"/>
      <c r="F131" s="51"/>
      <c r="G131" s="22"/>
      <c r="H131" s="51"/>
      <c r="I131" s="51"/>
      <c r="J131" s="54"/>
      <c r="K131" s="19"/>
      <c r="L131" s="19"/>
      <c r="M131" s="19"/>
      <c r="N131" s="19"/>
      <c r="O131" s="19"/>
      <c r="P131" s="19"/>
      <c r="Q131" s="19"/>
      <c r="R131" s="19"/>
      <c r="S131" s="58"/>
      <c r="T131" s="58"/>
      <c r="U131" s="58"/>
      <c r="V131" s="58"/>
    </row>
    <row r="132" spans="1:24" x14ac:dyDescent="0.25">
      <c r="A132" s="285"/>
      <c r="B132" s="285"/>
      <c r="C132" s="286"/>
      <c r="D132" s="287"/>
      <c r="E132" s="287">
        <f>SUM(E81:E131)</f>
        <v>226130</v>
      </c>
      <c r="F132" s="285"/>
      <c r="G132" s="288"/>
      <c r="H132" s="285"/>
      <c r="I132" s="285"/>
      <c r="J132" s="289"/>
      <c r="K132" s="19"/>
      <c r="L132" s="19"/>
      <c r="M132" s="19"/>
      <c r="N132" s="19"/>
      <c r="O132" s="19"/>
      <c r="P132" s="19"/>
      <c r="Q132" s="19"/>
      <c r="R132" s="19"/>
      <c r="S132" s="58"/>
      <c r="T132" s="58"/>
      <c r="U132" s="58"/>
      <c r="V132" s="58"/>
    </row>
    <row r="133" spans="1:24" x14ac:dyDescent="0.25">
      <c r="A133" s="51"/>
      <c r="B133" s="51"/>
      <c r="C133" s="95"/>
      <c r="D133" s="48"/>
      <c r="E133" s="48"/>
      <c r="F133" s="51"/>
      <c r="G133" s="22"/>
      <c r="H133" s="51"/>
      <c r="I133" s="51"/>
      <c r="J133" s="54"/>
      <c r="K133" s="19"/>
      <c r="L133" s="19"/>
      <c r="M133" s="19"/>
      <c r="N133" s="19"/>
      <c r="O133" s="19"/>
      <c r="P133" s="19"/>
      <c r="Q133" s="19"/>
      <c r="R133" s="19"/>
      <c r="S133" s="58"/>
      <c r="T133" s="58"/>
      <c r="U133" s="58"/>
      <c r="V133" s="58"/>
    </row>
    <row r="134" spans="1:24" x14ac:dyDescent="0.25">
      <c r="A134" s="25"/>
      <c r="B134" s="25"/>
      <c r="C134" s="25"/>
      <c r="D134" s="99"/>
      <c r="E134" s="99"/>
      <c r="F134" s="25"/>
      <c r="G134" s="100"/>
      <c r="H134" s="25"/>
      <c r="I134" s="25"/>
      <c r="J134" s="58"/>
      <c r="K134" s="19"/>
      <c r="L134" s="19"/>
      <c r="M134" s="19"/>
      <c r="N134" s="19"/>
      <c r="O134" s="19"/>
      <c r="P134" s="19"/>
      <c r="Q134" s="19"/>
      <c r="R134" s="19"/>
      <c r="S134" s="58"/>
      <c r="T134" s="58"/>
      <c r="U134" s="58"/>
      <c r="V134" s="58"/>
    </row>
    <row r="135" spans="1:24" x14ac:dyDescent="0.25">
      <c r="R135" s="58"/>
      <c r="S135" s="58"/>
      <c r="T135" s="58"/>
      <c r="U135" s="58"/>
      <c r="V135" s="58"/>
    </row>
    <row r="136" spans="1:24" x14ac:dyDescent="0.25">
      <c r="H136" s="21">
        <f>SUBTOTAL(9,D2:D133)</f>
        <v>0</v>
      </c>
      <c r="I136" s="21">
        <f>SUBTOTAL(9,E2:E131)</f>
        <v>3132738</v>
      </c>
      <c r="J136" s="21">
        <f>SUBTOTAL(9,F2:F133)</f>
        <v>3200000</v>
      </c>
      <c r="R136" s="58"/>
      <c r="S136" s="58"/>
      <c r="T136" s="58"/>
      <c r="U136" s="58"/>
      <c r="V136" s="58"/>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178</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1" t="s">
        <v>4</v>
      </c>
      <c r="C141" s="31" t="s">
        <v>72</v>
      </c>
      <c r="D141" s="32" t="s">
        <v>131</v>
      </c>
      <c r="E141" s="31" t="s">
        <v>132</v>
      </c>
      <c r="F141" s="31" t="s">
        <v>133</v>
      </c>
      <c r="G141" s="32" t="s">
        <v>96</v>
      </c>
      <c r="H141" s="32"/>
      <c r="N141" s="19"/>
      <c r="O141" s="19"/>
      <c r="P141" s="19"/>
      <c r="Q141" s="19"/>
      <c r="R141" s="19"/>
      <c r="S141" s="19"/>
      <c r="T141" s="19"/>
      <c r="U141" s="19"/>
      <c r="V141" s="21"/>
      <c r="W141" s="21"/>
      <c r="X141" s="21"/>
    </row>
    <row r="142" spans="1:24" x14ac:dyDescent="0.25">
      <c r="B142" s="48" t="s">
        <v>184</v>
      </c>
      <c r="C142" s="48">
        <f>'BCI '!H158</f>
        <v>74524</v>
      </c>
      <c r="D142" s="51">
        <f>Security!F67</f>
        <v>2083</v>
      </c>
      <c r="E142" s="48"/>
      <c r="F142" s="48">
        <f>C142+D142</f>
        <v>76607</v>
      </c>
      <c r="G142" s="51"/>
      <c r="H142" s="51">
        <f>+F142-G142</f>
        <v>76607</v>
      </c>
      <c r="J142" s="22"/>
      <c r="K142" s="50"/>
      <c r="N142" s="19"/>
      <c r="O142" s="19"/>
      <c r="P142" s="19"/>
      <c r="Q142" s="19"/>
      <c r="R142" s="19"/>
      <c r="S142" s="19"/>
      <c r="T142" s="19"/>
      <c r="U142" s="19"/>
      <c r="V142" s="21"/>
      <c r="W142" s="21"/>
      <c r="X142" s="21"/>
    </row>
    <row r="143" spans="1:24" x14ac:dyDescent="0.25">
      <c r="B143" s="48" t="s">
        <v>31</v>
      </c>
      <c r="C143" s="48">
        <f>'BCI '!H159</f>
        <v>3733501</v>
      </c>
      <c r="D143" s="51">
        <f>Security!F68</f>
        <v>0</v>
      </c>
      <c r="E143" s="48"/>
      <c r="F143" s="48">
        <f t="shared" ref="F143:F158" si="2">C143+D143</f>
        <v>3733501</v>
      </c>
      <c r="G143" s="51"/>
      <c r="H143" s="51">
        <f t="shared" ref="H143:H158" si="3">+F143-G143</f>
        <v>3733501</v>
      </c>
      <c r="J143" s="22">
        <v>0</v>
      </c>
      <c r="K143" s="145" t="s">
        <v>81</v>
      </c>
      <c r="N143" s="19"/>
      <c r="O143" s="19"/>
      <c r="P143" s="19"/>
      <c r="Q143" s="19"/>
      <c r="R143" s="19"/>
      <c r="S143" s="19"/>
      <c r="T143" s="19"/>
      <c r="U143" s="19"/>
      <c r="V143" s="21"/>
      <c r="W143" s="21"/>
      <c r="X143" s="21"/>
    </row>
    <row r="144" spans="1:24" x14ac:dyDescent="0.25">
      <c r="B144" s="48" t="s">
        <v>113</v>
      </c>
      <c r="C144" s="48">
        <f>'BCI '!H160</f>
        <v>970507</v>
      </c>
      <c r="D144" s="51">
        <f>Security!F69</f>
        <v>0</v>
      </c>
      <c r="E144" s="48"/>
      <c r="F144" s="48">
        <f t="shared" si="2"/>
        <v>970507</v>
      </c>
      <c r="G144" s="51"/>
      <c r="H144" s="51">
        <f t="shared" si="3"/>
        <v>970507</v>
      </c>
      <c r="J144" s="22">
        <f>F76</f>
        <v>1600000</v>
      </c>
      <c r="K144" s="50" t="s">
        <v>83</v>
      </c>
      <c r="L144" s="19"/>
      <c r="N144" s="19"/>
      <c r="O144" s="19"/>
      <c r="P144" s="19"/>
      <c r="Q144" s="19"/>
      <c r="R144" s="19"/>
      <c r="S144" s="19"/>
      <c r="T144" s="19"/>
      <c r="U144" s="19"/>
      <c r="V144" s="21"/>
    </row>
    <row r="145" spans="2:24" x14ac:dyDescent="0.25">
      <c r="B145" s="48" t="s">
        <v>183</v>
      </c>
      <c r="C145" s="48">
        <f>'BCI '!H161</f>
        <v>205094.80399999997</v>
      </c>
      <c r="D145" s="51">
        <f>Security!F70</f>
        <v>0</v>
      </c>
      <c r="E145" s="48"/>
      <c r="F145" s="48">
        <f t="shared" si="2"/>
        <v>205094.80399999997</v>
      </c>
      <c r="G145" s="51"/>
      <c r="H145" s="51">
        <f t="shared" si="3"/>
        <v>205094.80399999997</v>
      </c>
      <c r="J145" s="22">
        <f>J144+J143-J157</f>
        <v>150566</v>
      </c>
      <c r="K145" s="50" t="s">
        <v>82</v>
      </c>
      <c r="L145" s="19"/>
      <c r="N145" s="19"/>
      <c r="O145" s="19"/>
      <c r="P145" s="19"/>
      <c r="Q145" s="19"/>
      <c r="R145" s="19"/>
      <c r="S145" s="19"/>
      <c r="T145" s="19"/>
      <c r="U145" s="19"/>
      <c r="V145" s="21"/>
    </row>
    <row r="146" spans="2:24" x14ac:dyDescent="0.25">
      <c r="B146" s="48" t="s">
        <v>8</v>
      </c>
      <c r="C146" s="48">
        <f>'BCI '!H162</f>
        <v>1057104</v>
      </c>
      <c r="D146" s="51">
        <f>Security!F71</f>
        <v>0</v>
      </c>
      <c r="E146" s="48"/>
      <c r="F146" s="48">
        <f t="shared" si="2"/>
        <v>1057104</v>
      </c>
      <c r="H146" s="51">
        <f t="shared" si="3"/>
        <v>1057104</v>
      </c>
      <c r="J146" s="22"/>
      <c r="K146" s="50"/>
      <c r="L146" s="19"/>
      <c r="N146" s="19"/>
      <c r="O146" s="19"/>
      <c r="P146" s="19"/>
      <c r="Q146" s="19"/>
      <c r="R146" s="19"/>
      <c r="S146" s="19"/>
      <c r="T146" s="19"/>
      <c r="U146" s="19"/>
      <c r="V146" s="21"/>
    </row>
    <row r="147" spans="2:24" x14ac:dyDescent="0.25">
      <c r="B147" s="48"/>
      <c r="C147" s="48">
        <f>'BCI '!H163</f>
        <v>1600000</v>
      </c>
      <c r="D147" s="51">
        <f>Security!F72</f>
        <v>0</v>
      </c>
      <c r="E147" s="48"/>
      <c r="F147" s="48">
        <f t="shared" si="2"/>
        <v>1600000</v>
      </c>
      <c r="G147" s="51">
        <f>F146*0.19</f>
        <v>200849.76</v>
      </c>
      <c r="H147" s="51">
        <f t="shared" si="3"/>
        <v>1399150.24</v>
      </c>
      <c r="J147" s="56" t="s">
        <v>55</v>
      </c>
      <c r="K147" s="55" t="s">
        <v>54</v>
      </c>
      <c r="L147" s="19"/>
      <c r="N147" s="19"/>
      <c r="O147" s="19"/>
      <c r="P147" s="19"/>
      <c r="Q147" s="19"/>
      <c r="R147" s="19"/>
      <c r="S147" s="19"/>
      <c r="T147" s="19"/>
      <c r="U147" s="19"/>
      <c r="V147" s="21"/>
    </row>
    <row r="148" spans="2:24" x14ac:dyDescent="0.25">
      <c r="B148" s="48" t="s">
        <v>187</v>
      </c>
      <c r="C148" s="48">
        <f>'BCI '!H164</f>
        <v>368966.21520000004</v>
      </c>
      <c r="D148" s="51">
        <f>Security!F73</f>
        <v>0</v>
      </c>
      <c r="E148" s="48"/>
      <c r="F148" s="48">
        <f t="shared" si="2"/>
        <v>368966.21520000004</v>
      </c>
      <c r="G148" s="51"/>
      <c r="H148" s="51">
        <f t="shared" si="3"/>
        <v>368966.21520000004</v>
      </c>
      <c r="J148" s="237">
        <f>SUMIF($I$2:$I$133,K148,$E$2:$E$133)</f>
        <v>338695</v>
      </c>
      <c r="K148" s="54" t="s">
        <v>201</v>
      </c>
      <c r="L148" s="169">
        <f>-J148</f>
        <v>-338695</v>
      </c>
      <c r="N148" s="19"/>
      <c r="O148" s="19"/>
      <c r="P148" s="19"/>
      <c r="Q148" s="19"/>
      <c r="R148" s="19"/>
      <c r="S148" s="19"/>
      <c r="T148" s="19"/>
      <c r="U148" s="19"/>
      <c r="V148" s="21"/>
    </row>
    <row r="149" spans="2:24" x14ac:dyDescent="0.25">
      <c r="B149" s="48" t="s">
        <v>186</v>
      </c>
      <c r="C149" s="48">
        <f>'BCI '!H165</f>
        <v>3059605.1</v>
      </c>
      <c r="D149" s="51">
        <f>Security!F74</f>
        <v>0</v>
      </c>
      <c r="E149" s="48"/>
      <c r="F149" s="48">
        <f t="shared" si="2"/>
        <v>3059605.1</v>
      </c>
      <c r="G149" s="51">
        <f t="shared" ref="G146:G151" si="4">F149*0.19</f>
        <v>581324.96900000004</v>
      </c>
      <c r="H149" s="51">
        <f t="shared" si="3"/>
        <v>2478280.1310000001</v>
      </c>
      <c r="J149" s="237">
        <f t="shared" ref="J149:J156" si="5">SUMIF($I$2:$I$133,K149,$E$2:$E$133)</f>
        <v>74380</v>
      </c>
      <c r="K149" s="54" t="s">
        <v>199</v>
      </c>
      <c r="L149" s="169">
        <f t="shared" ref="L149:L156" si="6">-J149</f>
        <v>-74380</v>
      </c>
      <c r="N149" s="19"/>
      <c r="O149" s="19"/>
      <c r="P149" s="19"/>
      <c r="Q149" s="19"/>
      <c r="R149" s="19"/>
      <c r="S149" s="19"/>
      <c r="T149" s="19"/>
      <c r="U149" s="19"/>
      <c r="V149" s="21"/>
    </row>
    <row r="150" spans="2:24" x14ac:dyDescent="0.25">
      <c r="B150" s="48" t="s">
        <v>24</v>
      </c>
      <c r="C150" s="48">
        <f>'BCI '!H166</f>
        <v>0</v>
      </c>
      <c r="D150" s="51">
        <f>Security!F75</f>
        <v>1557255</v>
      </c>
      <c r="E150" s="48"/>
      <c r="F150" s="48">
        <f t="shared" si="2"/>
        <v>1557255</v>
      </c>
      <c r="G150" s="51"/>
      <c r="H150" s="51">
        <f t="shared" si="3"/>
        <v>1557255</v>
      </c>
      <c r="J150" s="237">
        <f t="shared" si="5"/>
        <v>108568</v>
      </c>
      <c r="K150" s="54" t="s">
        <v>291</v>
      </c>
      <c r="L150" s="169">
        <f t="shared" si="6"/>
        <v>-108568</v>
      </c>
      <c r="N150" s="19"/>
      <c r="O150" s="19"/>
      <c r="P150" s="19"/>
      <c r="Q150" s="19"/>
      <c r="R150" s="19"/>
      <c r="S150" s="19"/>
      <c r="T150" s="19"/>
      <c r="U150" s="19"/>
      <c r="V150" s="21"/>
    </row>
    <row r="151" spans="2:24" x14ac:dyDescent="0.25">
      <c r="B151" s="48" t="s">
        <v>11</v>
      </c>
      <c r="C151" s="48">
        <f>'BCI '!H167</f>
        <v>0</v>
      </c>
      <c r="D151" s="51">
        <f>Security!F76</f>
        <v>0</v>
      </c>
      <c r="E151" s="48"/>
      <c r="F151" s="48">
        <f t="shared" si="2"/>
        <v>0</v>
      </c>
      <c r="G151" s="51">
        <f t="shared" si="4"/>
        <v>0</v>
      </c>
      <c r="H151" s="51">
        <f t="shared" si="3"/>
        <v>0</v>
      </c>
      <c r="J151" s="237">
        <f t="shared" si="5"/>
        <v>0</v>
      </c>
      <c r="K151" s="54" t="s">
        <v>198</v>
      </c>
      <c r="L151" s="169">
        <f t="shared" si="6"/>
        <v>0</v>
      </c>
      <c r="N151" s="19"/>
      <c r="O151" s="19"/>
      <c r="P151" s="19"/>
      <c r="Q151" s="19"/>
      <c r="R151" s="19"/>
      <c r="S151" s="19"/>
      <c r="T151" s="19"/>
      <c r="U151" s="19"/>
      <c r="V151" s="21"/>
    </row>
    <row r="152" spans="2:24" x14ac:dyDescent="0.25">
      <c r="B152" s="48" t="s">
        <v>19</v>
      </c>
      <c r="C152" s="48">
        <f>'BCI '!H168</f>
        <v>4328687</v>
      </c>
      <c r="D152" s="51">
        <f>Security!F77</f>
        <v>906768</v>
      </c>
      <c r="E152" s="48"/>
      <c r="F152" s="48">
        <f t="shared" si="2"/>
        <v>5235455</v>
      </c>
      <c r="G152" s="51"/>
      <c r="H152" s="51">
        <f t="shared" si="3"/>
        <v>5235455</v>
      </c>
      <c r="J152" s="237">
        <f t="shared" si="5"/>
        <v>618581</v>
      </c>
      <c r="K152" s="54" t="s">
        <v>200</v>
      </c>
      <c r="L152" s="169">
        <f t="shared" si="6"/>
        <v>-618581</v>
      </c>
      <c r="N152" s="19"/>
      <c r="O152" s="19"/>
      <c r="P152" s="19"/>
      <c r="Q152" s="19"/>
      <c r="R152" s="19"/>
      <c r="S152" s="19"/>
      <c r="T152" s="19"/>
      <c r="U152" s="19"/>
      <c r="V152" s="21"/>
      <c r="W152" s="21"/>
      <c r="X152" s="21"/>
    </row>
    <row r="153" spans="2:24" x14ac:dyDescent="0.25">
      <c r="B153" s="48" t="s">
        <v>188</v>
      </c>
      <c r="C153" s="48">
        <f>'BCI '!H169</f>
        <v>1725675</v>
      </c>
      <c r="D153" s="51">
        <f>Security!F78</f>
        <v>0</v>
      </c>
      <c r="E153" s="48"/>
      <c r="F153" s="48">
        <f t="shared" si="2"/>
        <v>1725675</v>
      </c>
      <c r="G153" s="51">
        <f>F153*0.19</f>
        <v>327878.25</v>
      </c>
      <c r="H153" s="51">
        <f t="shared" si="3"/>
        <v>1397796.75</v>
      </c>
      <c r="J153" s="237">
        <f t="shared" si="5"/>
        <v>153860</v>
      </c>
      <c r="K153" s="54" t="s">
        <v>61</v>
      </c>
      <c r="L153" s="169">
        <f t="shared" si="6"/>
        <v>-153860</v>
      </c>
      <c r="M153" s="84"/>
      <c r="N153" s="19"/>
      <c r="O153" s="19"/>
      <c r="P153" s="19"/>
      <c r="Q153" s="19"/>
      <c r="R153" s="19"/>
      <c r="S153" s="19"/>
      <c r="T153" s="19"/>
      <c r="U153" s="19"/>
      <c r="V153" s="21"/>
      <c r="W153" s="21"/>
      <c r="X153" s="21"/>
    </row>
    <row r="154" spans="2:24" x14ac:dyDescent="0.25">
      <c r="B154" s="48" t="s">
        <v>30</v>
      </c>
      <c r="C154" s="48">
        <f>'BCI '!H170</f>
        <v>7083554</v>
      </c>
      <c r="D154" s="51">
        <f>Security!F79</f>
        <v>1634712</v>
      </c>
      <c r="E154" s="48"/>
      <c r="F154" s="48">
        <f t="shared" si="2"/>
        <v>8718266</v>
      </c>
      <c r="G154" s="51"/>
      <c r="H154" s="51">
        <f t="shared" si="3"/>
        <v>8718266</v>
      </c>
      <c r="J154" s="237">
        <f t="shared" si="5"/>
        <v>61130</v>
      </c>
      <c r="K154" s="54" t="s">
        <v>203</v>
      </c>
      <c r="L154" s="169">
        <f t="shared" si="6"/>
        <v>-61130</v>
      </c>
      <c r="Q154" s="19"/>
      <c r="R154" s="19"/>
      <c r="S154" s="19"/>
      <c r="T154" s="19"/>
      <c r="U154" s="21"/>
      <c r="V154" s="21"/>
      <c r="W154" s="21"/>
      <c r="X154" s="21"/>
    </row>
    <row r="155" spans="2:24" x14ac:dyDescent="0.25">
      <c r="B155" s="48" t="s">
        <v>146</v>
      </c>
      <c r="C155" s="48">
        <f>'BCI '!H171</f>
        <v>4265</v>
      </c>
      <c r="D155" s="51">
        <f>Security!F80</f>
        <v>20000000</v>
      </c>
      <c r="E155" s="48"/>
      <c r="F155" s="48">
        <f t="shared" si="2"/>
        <v>20004265</v>
      </c>
      <c r="G155" s="51"/>
      <c r="H155" s="51">
        <f t="shared" si="3"/>
        <v>20004265</v>
      </c>
      <c r="J155" s="237">
        <f t="shared" si="5"/>
        <v>0</v>
      </c>
      <c r="K155" s="54" t="s">
        <v>80</v>
      </c>
      <c r="L155" s="169">
        <f t="shared" si="6"/>
        <v>0</v>
      </c>
      <c r="O155" s="21"/>
      <c r="Q155" s="19"/>
      <c r="R155" s="19"/>
      <c r="S155" s="19"/>
      <c r="T155" s="19"/>
      <c r="U155" s="21"/>
      <c r="V155" s="21"/>
      <c r="W155" s="21"/>
      <c r="X155" s="21"/>
    </row>
    <row r="156" spans="2:24" x14ac:dyDescent="0.25">
      <c r="B156" s="48" t="s">
        <v>147</v>
      </c>
      <c r="C156" s="48">
        <f>'BCI '!H172</f>
        <v>-22985074</v>
      </c>
      <c r="D156" s="51">
        <f>Security!F81</f>
        <v>-1518801.74</v>
      </c>
      <c r="E156" s="48"/>
      <c r="F156" s="48">
        <f t="shared" si="2"/>
        <v>-24503875.739999998</v>
      </c>
      <c r="G156" s="51"/>
      <c r="H156" s="51">
        <f t="shared" si="3"/>
        <v>-24503875.739999998</v>
      </c>
      <c r="J156" s="237">
        <f t="shared" si="5"/>
        <v>94220</v>
      </c>
      <c r="K156" s="54" t="s">
        <v>161</v>
      </c>
      <c r="L156" s="169">
        <f t="shared" si="6"/>
        <v>-94220</v>
      </c>
      <c r="N156" s="19"/>
      <c r="O156" s="21"/>
      <c r="Q156" s="19"/>
      <c r="R156" s="19"/>
      <c r="S156" s="19"/>
      <c r="T156" s="19"/>
      <c r="U156" s="21"/>
      <c r="V156" s="21"/>
      <c r="W156" s="21"/>
      <c r="X156" s="21"/>
    </row>
    <row r="157" spans="2:24" x14ac:dyDescent="0.25">
      <c r="B157" s="48" t="s">
        <v>189</v>
      </c>
      <c r="C157" s="48">
        <f>'BCI '!H173</f>
        <v>-34000</v>
      </c>
      <c r="D157" s="51">
        <f>Security!F82</f>
        <v>0</v>
      </c>
      <c r="E157" s="48"/>
      <c r="F157" s="48">
        <f t="shared" si="2"/>
        <v>-34000</v>
      </c>
      <c r="G157" s="51"/>
      <c r="H157" s="51">
        <f t="shared" si="3"/>
        <v>-34000</v>
      </c>
      <c r="J157" s="74">
        <f>SUM(J148:J156)</f>
        <v>1449434</v>
      </c>
      <c r="K157" s="73"/>
      <c r="L157" s="19"/>
      <c r="N157" s="19"/>
      <c r="O157" s="21"/>
      <c r="Q157" s="19"/>
      <c r="R157" s="19"/>
      <c r="S157" s="19"/>
      <c r="T157" s="19"/>
      <c r="U157" s="21"/>
      <c r="V157" s="21"/>
      <c r="W157" s="21"/>
      <c r="X157" s="21"/>
    </row>
    <row r="158" spans="2:24" x14ac:dyDescent="0.25">
      <c r="B158" s="48" t="s">
        <v>190</v>
      </c>
      <c r="C158" s="48">
        <f>'BCI '!H174</f>
        <v>0</v>
      </c>
      <c r="D158" s="51">
        <f>Security!F83</f>
        <v>0</v>
      </c>
      <c r="E158" s="48"/>
      <c r="F158" s="48">
        <f t="shared" si="2"/>
        <v>0</v>
      </c>
      <c r="G158" s="51"/>
      <c r="H158" s="51">
        <f t="shared" si="3"/>
        <v>0</v>
      </c>
      <c r="J158" s="19"/>
      <c r="K158" s="19"/>
      <c r="L158" s="19"/>
      <c r="N158" s="19"/>
      <c r="O158" s="21"/>
      <c r="Q158" s="19"/>
      <c r="R158" s="19"/>
      <c r="S158" s="19"/>
      <c r="T158" s="19"/>
      <c r="U158" s="21"/>
      <c r="V158" s="21"/>
      <c r="W158" s="21"/>
      <c r="X158" s="21"/>
    </row>
    <row r="159" spans="2:24" x14ac:dyDescent="0.25">
      <c r="B159" s="136" t="s">
        <v>22</v>
      </c>
      <c r="C159" s="136">
        <f>SUM(C142:C158)</f>
        <v>1192409.1191999987</v>
      </c>
      <c r="D159" s="137">
        <f>SUM(D142:D158)</f>
        <v>22582016.260000002</v>
      </c>
      <c r="E159" s="136"/>
      <c r="F159" s="136">
        <f>SUM(F142:F158)</f>
        <v>23774425.3792</v>
      </c>
      <c r="G159" s="137">
        <f>SUM(G142:G158)</f>
        <v>1110052.9790000001</v>
      </c>
      <c r="H159" s="137"/>
      <c r="J159" s="19"/>
      <c r="K159" s="19"/>
      <c r="L159" s="19"/>
      <c r="N159" s="19"/>
      <c r="O159" s="21"/>
      <c r="Q159" s="21"/>
      <c r="R159" s="21"/>
      <c r="S159" s="21"/>
      <c r="T159" s="21"/>
      <c r="U159" s="21"/>
      <c r="V159" s="21"/>
      <c r="W159" s="21"/>
      <c r="X159" s="21"/>
    </row>
    <row r="160" spans="2:24" x14ac:dyDescent="0.25">
      <c r="B160" s="48"/>
      <c r="C160" s="48"/>
      <c r="D160" s="51"/>
      <c r="E160" s="48"/>
      <c r="F160" s="48"/>
      <c r="K160" s="19"/>
      <c r="L160" s="19"/>
      <c r="N160" s="19"/>
      <c r="O160" s="21"/>
      <c r="Q160" s="21"/>
      <c r="R160" s="21"/>
      <c r="S160" s="21"/>
      <c r="T160" s="21"/>
      <c r="U160" s="21"/>
      <c r="V160" s="21"/>
      <c r="W160" s="21"/>
      <c r="X160" s="21"/>
    </row>
    <row r="161" spans="1:24" ht="18.75" x14ac:dyDescent="0.3">
      <c r="B161" s="48"/>
      <c r="C161" s="48"/>
      <c r="D161" s="51"/>
      <c r="E161" s="48"/>
      <c r="F161" s="139"/>
      <c r="G161" s="139"/>
      <c r="H161" s="140"/>
      <c r="K161" s="19"/>
      <c r="L161" s="19"/>
      <c r="N161" s="19"/>
      <c r="O161" s="21"/>
      <c r="Q161" s="21"/>
      <c r="R161" s="21"/>
      <c r="S161" s="21"/>
      <c r="T161" s="21"/>
      <c r="U161" s="21"/>
      <c r="V161" s="21"/>
      <c r="W161" s="21"/>
      <c r="X161" s="21"/>
    </row>
    <row r="162" spans="1:24" ht="18.75" x14ac:dyDescent="0.3">
      <c r="A162" s="21"/>
      <c r="B162" s="48"/>
      <c r="C162" s="48"/>
      <c r="D162" s="51"/>
      <c r="E162" s="51"/>
      <c r="F162" s="139"/>
      <c r="G162" s="139"/>
      <c r="H162" s="140"/>
      <c r="K162" s="19"/>
      <c r="L162" s="19"/>
      <c r="O162" s="21"/>
      <c r="Q162" s="21"/>
      <c r="R162" s="21"/>
      <c r="S162" s="21"/>
      <c r="T162" s="21"/>
      <c r="U162" s="21"/>
      <c r="V162" s="21"/>
      <c r="W162" s="21"/>
      <c r="X162" s="21"/>
    </row>
    <row r="163" spans="1:24" ht="18.75" x14ac:dyDescent="0.3">
      <c r="A163" s="21"/>
      <c r="B163" s="136" t="s">
        <v>22</v>
      </c>
      <c r="C163" s="136"/>
      <c r="D163" s="137"/>
      <c r="E163" s="31"/>
      <c r="F163" s="31"/>
      <c r="G163" s="31"/>
      <c r="H163" s="141">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disablePrompts="1" count="2">
    <dataValidation type="list" allowBlank="1" showInputMessage="1" showErrorMessage="1" sqref="I61 K23:K25 I116:I121">
      <formula1>Clasificación</formula1>
    </dataValidation>
    <dataValidation type="list" allowBlank="1" showInputMessage="1" showErrorMessage="1" sqref="I80:I115 I2:I6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sqref="A1:A20"/>
    </sheetView>
  </sheetViews>
  <sheetFormatPr baseColWidth="10" defaultRowHeight="15" x14ac:dyDescent="0.25"/>
  <cols>
    <col min="1" max="1" width="51" customWidth="1"/>
  </cols>
  <sheetData>
    <row r="1" spans="1:1" ht="26.25" x14ac:dyDescent="0.4">
      <c r="A1" s="232" t="s">
        <v>182</v>
      </c>
    </row>
    <row r="2" spans="1:1" ht="26.25" x14ac:dyDescent="0.4">
      <c r="A2" s="233" t="s">
        <v>184</v>
      </c>
    </row>
    <row r="3" spans="1:1" ht="26.25" x14ac:dyDescent="0.4">
      <c r="A3" s="233" t="s">
        <v>31</v>
      </c>
    </row>
    <row r="4" spans="1:1" ht="26.25" x14ac:dyDescent="0.4">
      <c r="A4" s="233" t="s">
        <v>113</v>
      </c>
    </row>
    <row r="5" spans="1:1" ht="26.25" x14ac:dyDescent="0.4">
      <c r="A5" s="234" t="s">
        <v>183</v>
      </c>
    </row>
    <row r="6" spans="1:1" ht="26.25" x14ac:dyDescent="0.4">
      <c r="A6" s="234" t="s">
        <v>8</v>
      </c>
    </row>
    <row r="7" spans="1:1" ht="26.25" x14ac:dyDescent="0.4">
      <c r="A7" s="235" t="s">
        <v>185</v>
      </c>
    </row>
    <row r="8" spans="1:1" ht="26.25" x14ac:dyDescent="0.4">
      <c r="A8" s="233" t="s">
        <v>187</v>
      </c>
    </row>
    <row r="9" spans="1:1" ht="26.25" x14ac:dyDescent="0.4">
      <c r="A9" s="233" t="s">
        <v>186</v>
      </c>
    </row>
    <row r="10" spans="1:1" ht="26.25" x14ac:dyDescent="0.4">
      <c r="A10" s="235" t="s">
        <v>24</v>
      </c>
    </row>
    <row r="11" spans="1:1" ht="26.25" x14ac:dyDescent="0.4">
      <c r="A11" s="233" t="s">
        <v>11</v>
      </c>
    </row>
    <row r="12" spans="1:1" ht="26.25" x14ac:dyDescent="0.4">
      <c r="A12" s="233" t="s">
        <v>19</v>
      </c>
    </row>
    <row r="13" spans="1:1" ht="26.25" x14ac:dyDescent="0.4">
      <c r="A13" s="234" t="s">
        <v>188</v>
      </c>
    </row>
    <row r="14" spans="1:1" ht="26.25" x14ac:dyDescent="0.4">
      <c r="A14" s="233" t="s">
        <v>30</v>
      </c>
    </row>
    <row r="15" spans="1:1" ht="26.25" x14ac:dyDescent="0.4">
      <c r="A15" s="234" t="s">
        <v>146</v>
      </c>
    </row>
    <row r="16" spans="1:1" ht="26.25" x14ac:dyDescent="0.4">
      <c r="A16" s="233" t="s">
        <v>147</v>
      </c>
    </row>
    <row r="17" spans="1:1" ht="26.25" x14ac:dyDescent="0.4">
      <c r="A17" s="233" t="s">
        <v>189</v>
      </c>
    </row>
    <row r="18" spans="1:1" ht="26.25" x14ac:dyDescent="0.4">
      <c r="A18" s="233" t="s">
        <v>190</v>
      </c>
    </row>
    <row r="19" spans="1:1" ht="26.25" x14ac:dyDescent="0.4">
      <c r="A19" s="236" t="s">
        <v>215</v>
      </c>
    </row>
    <row r="20" spans="1:1" ht="21.6" customHeight="1" x14ac:dyDescent="0.4">
      <c r="A20" s="236" t="s">
        <v>229</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226</v>
      </c>
    </row>
    <row r="3" spans="2:7" x14ac:dyDescent="0.25">
      <c r="B3" t="s">
        <v>223</v>
      </c>
      <c r="C3" t="s">
        <v>135</v>
      </c>
      <c r="D3" t="s">
        <v>140</v>
      </c>
      <c r="E3" t="s">
        <v>162</v>
      </c>
      <c r="F3" s="243">
        <v>1817451</v>
      </c>
      <c r="G3" t="s">
        <v>225</v>
      </c>
    </row>
    <row r="4" spans="2:7" x14ac:dyDescent="0.25">
      <c r="B4" s="210">
        <v>42867</v>
      </c>
      <c r="C4" t="s">
        <v>224</v>
      </c>
      <c r="D4">
        <v>18220448</v>
      </c>
      <c r="E4">
        <v>0</v>
      </c>
      <c r="F4" s="243">
        <v>4684019</v>
      </c>
      <c r="G4" t="s">
        <v>227</v>
      </c>
    </row>
    <row r="5" spans="2:7" x14ac:dyDescent="0.25">
      <c r="F5" s="243">
        <f>SUM(F3:F4)</f>
        <v>6501470</v>
      </c>
    </row>
    <row r="6" spans="2:7" x14ac:dyDescent="0.25">
      <c r="E6" t="s">
        <v>94</v>
      </c>
      <c r="F6" s="243">
        <f>+F5/1.19</f>
        <v>5463420.1680672271</v>
      </c>
    </row>
    <row r="7" spans="2:7" x14ac:dyDescent="0.25">
      <c r="E7" t="s">
        <v>95</v>
      </c>
      <c r="F7" s="243">
        <f>+F6*0.19</f>
        <v>1038049.8319327731</v>
      </c>
    </row>
    <row r="8" spans="2:7" x14ac:dyDescent="0.25">
      <c r="F8" s="2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Jun</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2020-04-26T23:15:08Z</dcterms:modified>
</cp:coreProperties>
</file>